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285" yWindow="-285" windowWidth="10995" windowHeight="9165" activeTab="1"/>
  </bookViews>
  <sheets>
    <sheet name="Расходы бюджета" sheetId="3" r:id="rId1"/>
    <sheet name="ИФДБ" sheetId="2" r:id="rId2"/>
  </sheets>
  <definedNames>
    <definedName name="_xlnm.Print_Titles" localSheetId="1">ИФДБ!$13:$13</definedName>
    <definedName name="_xlnm.Print_Titles" localSheetId="0">'Расходы бюджета'!$13:$13</definedName>
  </definedNames>
  <calcPr calcId="125725" fullCalcOnLoad="1"/>
</workbook>
</file>

<file path=xl/calcChain.xml><?xml version="1.0" encoding="utf-8"?>
<calcChain xmlns="http://schemas.openxmlformats.org/spreadsheetml/2006/main">
  <c r="E24" i="3"/>
  <c r="E23"/>
  <c r="D154"/>
  <c r="D49"/>
  <c r="D51"/>
  <c r="D45"/>
  <c r="D24"/>
  <c r="E157"/>
  <c r="E62"/>
  <c r="E20"/>
  <c r="E19"/>
  <c r="J154"/>
  <c r="J156"/>
  <c r="J152"/>
  <c r="J151"/>
  <c r="J150"/>
  <c r="I106"/>
  <c r="I165"/>
  <c r="I60"/>
  <c r="F133"/>
  <c r="G133"/>
  <c r="H133"/>
  <c r="I133"/>
  <c r="E243"/>
  <c r="F243"/>
  <c r="G243"/>
  <c r="H243"/>
  <c r="I243"/>
  <c r="F244"/>
  <c r="G244"/>
  <c r="H244"/>
  <c r="I244"/>
  <c r="D244"/>
  <c r="K136"/>
  <c r="J136"/>
  <c r="D23" i="2"/>
  <c r="E145" i="3"/>
  <c r="E63"/>
  <c r="E239"/>
  <c r="J139"/>
  <c r="E139"/>
  <c r="K139"/>
  <c r="K138"/>
  <c r="J138"/>
  <c r="D135"/>
  <c r="D243"/>
  <c r="E76"/>
  <c r="F76"/>
  <c r="G76"/>
  <c r="H76"/>
  <c r="I76"/>
  <c r="D76"/>
  <c r="K78"/>
  <c r="J78"/>
  <c r="D63"/>
  <c r="E82"/>
  <c r="F82"/>
  <c r="G82"/>
  <c r="H82"/>
  <c r="I82"/>
  <c r="D82"/>
  <c r="E246"/>
  <c r="F246"/>
  <c r="G246"/>
  <c r="H246"/>
  <c r="I246"/>
  <c r="D246"/>
  <c r="E248"/>
  <c r="F248"/>
  <c r="G248"/>
  <c r="H248"/>
  <c r="I248"/>
  <c r="E249"/>
  <c r="F249"/>
  <c r="G249"/>
  <c r="H249"/>
  <c r="I249"/>
  <c r="D249"/>
  <c r="D248"/>
  <c r="E245"/>
  <c r="F245"/>
  <c r="G245"/>
  <c r="H245"/>
  <c r="I245"/>
  <c r="D245"/>
  <c r="F239"/>
  <c r="G239"/>
  <c r="H239"/>
  <c r="I239"/>
  <c r="D239"/>
  <c r="E238"/>
  <c r="E241"/>
  <c r="F238"/>
  <c r="G238"/>
  <c r="H238"/>
  <c r="I238"/>
  <c r="E240"/>
  <c r="F240"/>
  <c r="G240"/>
  <c r="H240"/>
  <c r="I240"/>
  <c r="D240"/>
  <c r="D238"/>
  <c r="D241"/>
  <c r="E236"/>
  <c r="F236"/>
  <c r="G236"/>
  <c r="H236"/>
  <c r="I236"/>
  <c r="E237"/>
  <c r="F237"/>
  <c r="G237"/>
  <c r="H237"/>
  <c r="I237"/>
  <c r="D237"/>
  <c r="D236"/>
  <c r="D235"/>
  <c r="E232"/>
  <c r="F232"/>
  <c r="G232"/>
  <c r="H232"/>
  <c r="I232"/>
  <c r="E233"/>
  <c r="F233"/>
  <c r="G233"/>
  <c r="H233"/>
  <c r="I233"/>
  <c r="D233"/>
  <c r="D232"/>
  <c r="E230"/>
  <c r="F230"/>
  <c r="G230"/>
  <c r="H230"/>
  <c r="I230"/>
  <c r="D230"/>
  <c r="E229"/>
  <c r="F229"/>
  <c r="G229"/>
  <c r="H229"/>
  <c r="I229"/>
  <c r="E227"/>
  <c r="F227"/>
  <c r="G227"/>
  <c r="H227"/>
  <c r="I227"/>
  <c r="D227"/>
  <c r="E226"/>
  <c r="F226"/>
  <c r="G226"/>
  <c r="H226"/>
  <c r="I226"/>
  <c r="D226"/>
  <c r="E206"/>
  <c r="I206"/>
  <c r="D206"/>
  <c r="E220"/>
  <c r="E216"/>
  <c r="F220"/>
  <c r="F216"/>
  <c r="G220"/>
  <c r="G216"/>
  <c r="H220"/>
  <c r="H216"/>
  <c r="I220"/>
  <c r="I216"/>
  <c r="D220"/>
  <c r="D216"/>
  <c r="K213"/>
  <c r="J213"/>
  <c r="K212"/>
  <c r="J212"/>
  <c r="K211"/>
  <c r="J211"/>
  <c r="K210"/>
  <c r="J210"/>
  <c r="K209"/>
  <c r="J209"/>
  <c r="K208"/>
  <c r="J208"/>
  <c r="K207"/>
  <c r="K206"/>
  <c r="J207"/>
  <c r="J206"/>
  <c r="K204"/>
  <c r="J204"/>
  <c r="K203"/>
  <c r="J203"/>
  <c r="J200"/>
  <c r="K200"/>
  <c r="J201"/>
  <c r="K201"/>
  <c r="K199"/>
  <c r="J199"/>
  <c r="E164"/>
  <c r="F164"/>
  <c r="G164"/>
  <c r="H164"/>
  <c r="I164"/>
  <c r="D164"/>
  <c r="K161"/>
  <c r="J161"/>
  <c r="F132"/>
  <c r="G132"/>
  <c r="H132"/>
  <c r="I132"/>
  <c r="E120"/>
  <c r="E119"/>
  <c r="F120"/>
  <c r="F119"/>
  <c r="G120"/>
  <c r="G119"/>
  <c r="H120"/>
  <c r="H119"/>
  <c r="I120"/>
  <c r="I119"/>
  <c r="D120"/>
  <c r="D119"/>
  <c r="E112"/>
  <c r="F112"/>
  <c r="G112"/>
  <c r="H112"/>
  <c r="I112"/>
  <c r="D112"/>
  <c r="E94"/>
  <c r="F94"/>
  <c r="G94"/>
  <c r="H94"/>
  <c r="I94"/>
  <c r="D94"/>
  <c r="K56"/>
  <c r="J56"/>
  <c r="K162"/>
  <c r="J162"/>
  <c r="E144"/>
  <c r="E143"/>
  <c r="E142"/>
  <c r="F144"/>
  <c r="F143"/>
  <c r="F142"/>
  <c r="G144"/>
  <c r="G143"/>
  <c r="G142"/>
  <c r="H144"/>
  <c r="H143"/>
  <c r="H142"/>
  <c r="I144"/>
  <c r="I143"/>
  <c r="I142"/>
  <c r="D144"/>
  <c r="D143"/>
  <c r="D142"/>
  <c r="J137"/>
  <c r="E137"/>
  <c r="E133"/>
  <c r="E132"/>
  <c r="K135"/>
  <c r="J135"/>
  <c r="J133"/>
  <c r="J132"/>
  <c r="J101"/>
  <c r="K101"/>
  <c r="J17"/>
  <c r="K17"/>
  <c r="J168"/>
  <c r="K168"/>
  <c r="J125"/>
  <c r="J114"/>
  <c r="K114"/>
  <c r="K109"/>
  <c r="J109"/>
  <c r="D73"/>
  <c r="K74"/>
  <c r="J74"/>
  <c r="K57"/>
  <c r="J57"/>
  <c r="K175"/>
  <c r="K176"/>
  <c r="J175"/>
  <c r="J176"/>
  <c r="K219"/>
  <c r="J219"/>
  <c r="K218"/>
  <c r="K220"/>
  <c r="J218"/>
  <c r="J220"/>
  <c r="K217"/>
  <c r="J217"/>
  <c r="J145"/>
  <c r="J146"/>
  <c r="J147"/>
  <c r="J148"/>
  <c r="K145"/>
  <c r="K146"/>
  <c r="K147"/>
  <c r="K148"/>
  <c r="J115"/>
  <c r="K115"/>
  <c r="K69"/>
  <c r="J69"/>
  <c r="K47"/>
  <c r="K46"/>
  <c r="K48"/>
  <c r="J47"/>
  <c r="J46"/>
  <c r="F21"/>
  <c r="F16"/>
  <c r="F15"/>
  <c r="G21"/>
  <c r="G16"/>
  <c r="G15"/>
  <c r="H21"/>
  <c r="H16"/>
  <c r="H15"/>
  <c r="I21"/>
  <c r="I16"/>
  <c r="I15"/>
  <c r="J19"/>
  <c r="J20"/>
  <c r="K19"/>
  <c r="K20"/>
  <c r="K18"/>
  <c r="J18"/>
  <c r="I39"/>
  <c r="I40"/>
  <c r="I41"/>
  <c r="I42"/>
  <c r="D39"/>
  <c r="D41"/>
  <c r="D42"/>
  <c r="D40"/>
  <c r="K67"/>
  <c r="J63"/>
  <c r="J239"/>
  <c r="K68"/>
  <c r="K92"/>
  <c r="K82"/>
  <c r="J66"/>
  <c r="J155"/>
  <c r="K165"/>
  <c r="K157"/>
  <c r="I107"/>
  <c r="K153"/>
  <c r="K185"/>
  <c r="E156"/>
  <c r="K111"/>
  <c r="E104"/>
  <c r="K49"/>
  <c r="E21"/>
  <c r="E16"/>
  <c r="E15"/>
  <c r="E39"/>
  <c r="J117"/>
  <c r="J60"/>
  <c r="J153"/>
  <c r="J105"/>
  <c r="J111"/>
  <c r="J68"/>
  <c r="J70"/>
  <c r="J95"/>
  <c r="J116"/>
  <c r="D54"/>
  <c r="J166"/>
  <c r="K77"/>
  <c r="K76"/>
  <c r="J77"/>
  <c r="J76"/>
  <c r="F199"/>
  <c r="G199"/>
  <c r="H199"/>
  <c r="J221"/>
  <c r="J216"/>
  <c r="J222"/>
  <c r="J223"/>
  <c r="K221"/>
  <c r="K216"/>
  <c r="K222"/>
  <c r="K223"/>
  <c r="J80"/>
  <c r="J245"/>
  <c r="K80"/>
  <c r="K245"/>
  <c r="E40"/>
  <c r="E41"/>
  <c r="K41"/>
  <c r="E159"/>
  <c r="E131"/>
  <c r="J124"/>
  <c r="J120"/>
  <c r="J119"/>
  <c r="K124"/>
  <c r="K125"/>
  <c r="K167"/>
  <c r="K95"/>
  <c r="K116"/>
  <c r="J177"/>
  <c r="J180"/>
  <c r="J191"/>
  <c r="J192"/>
  <c r="J190"/>
  <c r="J184"/>
  <c r="J194"/>
  <c r="J188"/>
  <c r="J186"/>
  <c r="J185"/>
  <c r="J193"/>
  <c r="K177"/>
  <c r="K186"/>
  <c r="K188"/>
  <c r="K180"/>
  <c r="K181"/>
  <c r="K190"/>
  <c r="K184"/>
  <c r="K192"/>
  <c r="K194"/>
  <c r="K193"/>
  <c r="J92"/>
  <c r="J82"/>
  <c r="J87"/>
  <c r="J49"/>
  <c r="J51"/>
  <c r="J45"/>
  <c r="J24"/>
  <c r="J52"/>
  <c r="J88"/>
  <c r="J89"/>
  <c r="J61"/>
  <c r="J62"/>
  <c r="J238"/>
  <c r="J64"/>
  <c r="J240"/>
  <c r="J83"/>
  <c r="J84"/>
  <c r="J71"/>
  <c r="J248"/>
  <c r="J250"/>
  <c r="J157"/>
  <c r="J158"/>
  <c r="J165"/>
  <c r="J169"/>
  <c r="J96"/>
  <c r="J94"/>
  <c r="J121"/>
  <c r="J122"/>
  <c r="J106"/>
  <c r="J107"/>
  <c r="J100"/>
  <c r="J99"/>
  <c r="J98"/>
  <c r="J102"/>
  <c r="J103"/>
  <c r="J104"/>
  <c r="J113"/>
  <c r="J243"/>
  <c r="J112"/>
  <c r="J127"/>
  <c r="J128"/>
  <c r="J129"/>
  <c r="K87"/>
  <c r="K52"/>
  <c r="K88"/>
  <c r="K89"/>
  <c r="K60"/>
  <c r="K236"/>
  <c r="K63"/>
  <c r="K239"/>
  <c r="K64"/>
  <c r="K240"/>
  <c r="K66"/>
  <c r="K83"/>
  <c r="K84"/>
  <c r="K71"/>
  <c r="K248"/>
  <c r="K72"/>
  <c r="K158"/>
  <c r="K155"/>
  <c r="K166"/>
  <c r="K169"/>
  <c r="K121"/>
  <c r="K122"/>
  <c r="K102"/>
  <c r="K103"/>
  <c r="K106"/>
  <c r="K113"/>
  <c r="K243"/>
  <c r="K112"/>
  <c r="K117"/>
  <c r="K127"/>
  <c r="K128"/>
  <c r="K129"/>
  <c r="F39"/>
  <c r="F41"/>
  <c r="F42"/>
  <c r="F40"/>
  <c r="F104"/>
  <c r="F107"/>
  <c r="F100"/>
  <c r="F99"/>
  <c r="F98"/>
  <c r="F156"/>
  <c r="F159"/>
  <c r="F131"/>
  <c r="G39"/>
  <c r="G41"/>
  <c r="G42"/>
  <c r="G40"/>
  <c r="G104"/>
  <c r="G107"/>
  <c r="G100"/>
  <c r="G99"/>
  <c r="G98"/>
  <c r="G156"/>
  <c r="G159"/>
  <c r="G131"/>
  <c r="H39"/>
  <c r="H41"/>
  <c r="H42"/>
  <c r="H40"/>
  <c r="H104"/>
  <c r="H107"/>
  <c r="H100"/>
  <c r="H99"/>
  <c r="H98"/>
  <c r="H156"/>
  <c r="H159"/>
  <c r="H131"/>
  <c r="I156"/>
  <c r="I104"/>
  <c r="I131"/>
  <c r="D159"/>
  <c r="D104"/>
  <c r="D131"/>
  <c r="E48"/>
  <c r="E73"/>
  <c r="D65"/>
  <c r="D59"/>
  <c r="I65"/>
  <c r="I59"/>
  <c r="I73"/>
  <c r="I51"/>
  <c r="F179"/>
  <c r="G179"/>
  <c r="H179"/>
  <c r="E130"/>
  <c r="F130"/>
  <c r="G130"/>
  <c r="H130"/>
  <c r="I130"/>
  <c r="D130"/>
  <c r="F200"/>
  <c r="F202"/>
  <c r="F198"/>
  <c r="F197"/>
  <c r="G200"/>
  <c r="G201"/>
  <c r="H200"/>
  <c r="F201"/>
  <c r="H201"/>
  <c r="F203"/>
  <c r="G203"/>
  <c r="H203"/>
  <c r="F204"/>
  <c r="G204"/>
  <c r="H204"/>
  <c r="F207"/>
  <c r="G207"/>
  <c r="H207"/>
  <c r="F208"/>
  <c r="G208"/>
  <c r="H208"/>
  <c r="F209"/>
  <c r="G209"/>
  <c r="H209"/>
  <c r="F210"/>
  <c r="G210"/>
  <c r="H210"/>
  <c r="F211"/>
  <c r="G211"/>
  <c r="H211"/>
  <c r="F213"/>
  <c r="G213"/>
  <c r="H213"/>
  <c r="D202"/>
  <c r="D205"/>
  <c r="F48"/>
  <c r="F51"/>
  <c r="F54"/>
  <c r="F65"/>
  <c r="F59"/>
  <c r="F73"/>
  <c r="G48"/>
  <c r="G51"/>
  <c r="G54"/>
  <c r="G65"/>
  <c r="G59"/>
  <c r="G24"/>
  <c r="G23"/>
  <c r="G73"/>
  <c r="H48"/>
  <c r="H51"/>
  <c r="H54"/>
  <c r="H65"/>
  <c r="H59"/>
  <c r="H24"/>
  <c r="H23"/>
  <c r="H73"/>
  <c r="E189"/>
  <c r="E183"/>
  <c r="F182"/>
  <c r="F189"/>
  <c r="F183"/>
  <c r="F172"/>
  <c r="F171"/>
  <c r="G182"/>
  <c r="G189"/>
  <c r="G183"/>
  <c r="H182"/>
  <c r="H189"/>
  <c r="H183"/>
  <c r="I182"/>
  <c r="I189"/>
  <c r="I183"/>
  <c r="K32"/>
  <c r="K33"/>
  <c r="K34"/>
  <c r="J32"/>
  <c r="J33"/>
  <c r="J34"/>
  <c r="J35"/>
  <c r="J36"/>
  <c r="I35"/>
  <c r="I36"/>
  <c r="H35"/>
  <c r="H36"/>
  <c r="G35"/>
  <c r="G36"/>
  <c r="F35"/>
  <c r="F36"/>
  <c r="E35"/>
  <c r="E36"/>
  <c r="D35"/>
  <c r="D36"/>
  <c r="J25"/>
  <c r="J26"/>
  <c r="J27"/>
  <c r="K25"/>
  <c r="K26"/>
  <c r="K27"/>
  <c r="E85"/>
  <c r="F85"/>
  <c r="G85"/>
  <c r="H85"/>
  <c r="I85"/>
  <c r="D85"/>
  <c r="F90"/>
  <c r="F91"/>
  <c r="F28"/>
  <c r="F29"/>
  <c r="I90"/>
  <c r="I91"/>
  <c r="H90"/>
  <c r="H91"/>
  <c r="G90"/>
  <c r="G91"/>
  <c r="E90"/>
  <c r="E91"/>
  <c r="D90"/>
  <c r="D91"/>
  <c r="E28"/>
  <c r="E29"/>
  <c r="G28"/>
  <c r="G29"/>
  <c r="H28"/>
  <c r="H29"/>
  <c r="I28"/>
  <c r="I29"/>
  <c r="K28"/>
  <c r="K29"/>
  <c r="D28"/>
  <c r="D29"/>
  <c r="D21"/>
  <c r="D16"/>
  <c r="D15"/>
  <c r="I202"/>
  <c r="J67"/>
  <c r="K39"/>
  <c r="J72"/>
  <c r="J249"/>
  <c r="J178"/>
  <c r="D179"/>
  <c r="K50"/>
  <c r="K70"/>
  <c r="E107"/>
  <c r="E100"/>
  <c r="E99"/>
  <c r="E98"/>
  <c r="K105"/>
  <c r="K107"/>
  <c r="K100"/>
  <c r="K99"/>
  <c r="K98"/>
  <c r="I54"/>
  <c r="J174"/>
  <c r="K174"/>
  <c r="E182"/>
  <c r="D48"/>
  <c r="K62"/>
  <c r="K238"/>
  <c r="I179"/>
  <c r="I173"/>
  <c r="I172"/>
  <c r="J187"/>
  <c r="D189"/>
  <c r="D183"/>
  <c r="J181"/>
  <c r="J182"/>
  <c r="K53"/>
  <c r="K54"/>
  <c r="E54"/>
  <c r="K187"/>
  <c r="J50"/>
  <c r="K178"/>
  <c r="E179"/>
  <c r="E173"/>
  <c r="E172"/>
  <c r="K96"/>
  <c r="K94"/>
  <c r="D156"/>
  <c r="D152"/>
  <c r="D151"/>
  <c r="D150"/>
  <c r="I205"/>
  <c r="E205"/>
  <c r="E202"/>
  <c r="D182"/>
  <c r="I48"/>
  <c r="E51"/>
  <c r="E65"/>
  <c r="E59"/>
  <c r="D107"/>
  <c r="D100"/>
  <c r="D99"/>
  <c r="D98"/>
  <c r="I159"/>
  <c r="I43"/>
  <c r="I44"/>
  <c r="K154"/>
  <c r="K156"/>
  <c r="K61"/>
  <c r="J53"/>
  <c r="J54"/>
  <c r="K191"/>
  <c r="E42"/>
  <c r="E43"/>
  <c r="E44"/>
  <c r="G43"/>
  <c r="G44"/>
  <c r="J42"/>
  <c r="D43"/>
  <c r="D44"/>
  <c r="J167"/>
  <c r="G205"/>
  <c r="H43"/>
  <c r="J130"/>
  <c r="K159"/>
  <c r="J39"/>
  <c r="K51"/>
  <c r="J189"/>
  <c r="K130"/>
  <c r="J159"/>
  <c r="J41"/>
  <c r="J43"/>
  <c r="J44"/>
  <c r="J21"/>
  <c r="J48"/>
  <c r="K202"/>
  <c r="H234"/>
  <c r="F234"/>
  <c r="K189"/>
  <c r="J40"/>
  <c r="J65"/>
  <c r="K205"/>
  <c r="H205"/>
  <c r="J202"/>
  <c r="G202"/>
  <c r="K21"/>
  <c r="K104"/>
  <c r="I234"/>
  <c r="G231"/>
  <c r="G234"/>
  <c r="D234"/>
  <c r="F205"/>
  <c r="K131"/>
  <c r="E250"/>
  <c r="E234"/>
  <c r="D228"/>
  <c r="K73"/>
  <c r="K65"/>
  <c r="K42"/>
  <c r="I45"/>
  <c r="K137"/>
  <c r="K133"/>
  <c r="K132"/>
  <c r="K230"/>
  <c r="K249"/>
  <c r="J246"/>
  <c r="J236"/>
  <c r="K229"/>
  <c r="K246"/>
  <c r="K233"/>
  <c r="J233"/>
  <c r="K226"/>
  <c r="J237"/>
  <c r="J230"/>
  <c r="K232"/>
  <c r="J232"/>
  <c r="J227"/>
  <c r="K227"/>
  <c r="J226"/>
  <c r="K237"/>
  <c r="G221"/>
  <c r="G198"/>
  <c r="K198"/>
  <c r="K197"/>
  <c r="E198"/>
  <c r="E197"/>
  <c r="G206"/>
  <c r="H173"/>
  <c r="F173"/>
  <c r="K183"/>
  <c r="J183"/>
  <c r="H221"/>
  <c r="F221"/>
  <c r="D173"/>
  <c r="D172"/>
  <c r="I198"/>
  <c r="I197"/>
  <c r="H206"/>
  <c r="F206"/>
  <c r="G173"/>
  <c r="G172"/>
  <c r="G171"/>
  <c r="K120"/>
  <c r="K119"/>
  <c r="J164"/>
  <c r="K164"/>
  <c r="I100"/>
  <c r="I99"/>
  <c r="I98"/>
  <c r="K179"/>
  <c r="J73"/>
  <c r="K35"/>
  <c r="K36"/>
  <c r="H45"/>
  <c r="F45"/>
  <c r="F24"/>
  <c r="F23"/>
  <c r="J144"/>
  <c r="J143"/>
  <c r="J142"/>
  <c r="G45"/>
  <c r="E45"/>
  <c r="G152"/>
  <c r="G151"/>
  <c r="G150"/>
  <c r="K59"/>
  <c r="J59"/>
  <c r="K16"/>
  <c r="K15"/>
  <c r="I152"/>
  <c r="I151"/>
  <c r="H152"/>
  <c r="H151"/>
  <c r="F152"/>
  <c r="F151"/>
  <c r="F150"/>
  <c r="E152"/>
  <c r="E151"/>
  <c r="J16"/>
  <c r="J15"/>
  <c r="J205"/>
  <c r="J198"/>
  <c r="J197"/>
  <c r="G241"/>
  <c r="G235"/>
  <c r="K228"/>
  <c r="H202"/>
  <c r="H198"/>
  <c r="H197"/>
  <c r="J228"/>
  <c r="K40"/>
  <c r="H231"/>
  <c r="E231"/>
  <c r="I231"/>
  <c r="H241"/>
  <c r="H235"/>
  <c r="G250"/>
  <c r="I241"/>
  <c r="I235"/>
  <c r="H250"/>
  <c r="F250"/>
  <c r="F231"/>
  <c r="K85"/>
  <c r="J90"/>
  <c r="J91"/>
  <c r="I250"/>
  <c r="D250"/>
  <c r="I228"/>
  <c r="K231"/>
  <c r="F241"/>
  <c r="F235"/>
  <c r="H228"/>
  <c r="E228"/>
  <c r="G228"/>
  <c r="F228"/>
  <c r="K234"/>
  <c r="G197"/>
  <c r="J85"/>
  <c r="F43"/>
  <c r="F44"/>
  <c r="K90"/>
  <c r="K91"/>
  <c r="H44"/>
  <c r="K250"/>
  <c r="J179"/>
  <c r="J173"/>
  <c r="J172"/>
  <c r="J171"/>
  <c r="J28"/>
  <c r="H172"/>
  <c r="H171"/>
  <c r="D198"/>
  <c r="D197"/>
  <c r="J131"/>
  <c r="J29"/>
  <c r="K182"/>
  <c r="K173"/>
  <c r="K172"/>
  <c r="K171"/>
  <c r="K144"/>
  <c r="K143"/>
  <c r="K142"/>
  <c r="E244"/>
  <c r="D133"/>
  <c r="D132"/>
  <c r="K241"/>
  <c r="J229"/>
  <c r="J231"/>
  <c r="J252"/>
  <c r="D229"/>
  <c r="D231"/>
  <c r="D252"/>
  <c r="D24" i="2"/>
  <c r="D13" s="1"/>
  <c r="J244" i="3"/>
  <c r="K244"/>
  <c r="K152"/>
  <c r="K151"/>
  <c r="J241"/>
  <c r="K45"/>
  <c r="K24"/>
  <c r="K23"/>
  <c r="I24"/>
  <c r="I23"/>
  <c r="K43"/>
  <c r="J234"/>
  <c r="K44"/>
  <c r="K235"/>
  <c r="K251"/>
  <c r="K215"/>
  <c r="J235"/>
  <c r="D215"/>
  <c r="H251"/>
  <c r="H252"/>
  <c r="H215"/>
  <c r="F215"/>
  <c r="F251"/>
  <c r="F252"/>
  <c r="E235"/>
  <c r="E171"/>
  <c r="E150"/>
  <c r="E14"/>
  <c r="F14"/>
  <c r="J215"/>
  <c r="J251"/>
  <c r="I215"/>
  <c r="G215"/>
  <c r="G251"/>
  <c r="G252"/>
  <c r="E215"/>
  <c r="H150"/>
  <c r="D171"/>
  <c r="D251"/>
  <c r="K150"/>
  <c r="I171"/>
  <c r="I150"/>
  <c r="H14"/>
  <c r="G14"/>
  <c r="K252"/>
  <c r="I14"/>
  <c r="K14"/>
  <c r="I251"/>
  <c r="I252"/>
  <c r="E24" i="2"/>
  <c r="E21" s="1"/>
  <c r="E251" i="3"/>
  <c r="E252"/>
  <c r="J23"/>
  <c r="J14"/>
  <c r="D14"/>
  <c r="D23"/>
  <c r="E13" i="2" l="1"/>
</calcChain>
</file>

<file path=xl/sharedStrings.xml><?xml version="1.0" encoding="utf-8"?>
<sst xmlns="http://schemas.openxmlformats.org/spreadsheetml/2006/main" count="491" uniqueCount="285">
  <si>
    <t>Месячный отчет об исполнении бюджета</t>
  </si>
  <si>
    <t>на 01.05.05</t>
  </si>
  <si>
    <t>Периодичность: месячная</t>
  </si>
  <si>
    <t>Единица измерения: руб.</t>
  </si>
  <si>
    <t>Наименование показателя</t>
  </si>
  <si>
    <t>Исполнено</t>
  </si>
  <si>
    <t>Неисполненные назначения</t>
  </si>
  <si>
    <t>2. Расходы бюджета</t>
  </si>
  <si>
    <t>Код расхода по ФКР (Р/ПР, ЦСР, ВР),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</si>
  <si>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</si>
  <si>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</si>
  <si>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ассигнованиям</t>
  </si>
  <si>
    <t>по лимитам бюджетных обязательств</t>
  </si>
  <si>
    <t>Форма по ОКУД</t>
  </si>
  <si>
    <t xml:space="preserve">     Форма 0503128  с.2</t>
  </si>
  <si>
    <t xml:space="preserve">                        Форма 0503128  с.3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</si>
  <si>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</si>
  <si>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</si>
  <si>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</si>
  <si>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</si>
  <si>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</si>
  <si>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</si>
  <si>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</si>
  <si>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</si>
  <si>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Перечисления другим бюджетам бюджетной системы Российской Федерации</t>
  </si>
  <si>
    <t>ВСЕГО</t>
  </si>
  <si>
    <t xml:space="preserve">Заработная плата </t>
  </si>
  <si>
    <t>оплата труда работников по  ЕТС</t>
  </si>
  <si>
    <t>на компенсацию расходов по оплате стоимости проезда и провоза багажа к месту использования отпуска и обратно</t>
  </si>
  <si>
    <t>суточные при служебных командировках и командировках на курсы повышения квалификации</t>
  </si>
  <si>
    <t>потребление электроэнергии</t>
  </si>
  <si>
    <t>водоснабжение</t>
  </si>
  <si>
    <t>прочих расходных материалов и предметов снабжения</t>
  </si>
  <si>
    <t>Увеличение стоимости материальных запасов - ГСМ</t>
  </si>
  <si>
    <t>Коммун. услуги в потребление тепловой энергии</t>
  </si>
  <si>
    <t>02030013600500212010</t>
  </si>
  <si>
    <t>код строки</t>
  </si>
  <si>
    <t>2</t>
  </si>
  <si>
    <t>07094529900001310000</t>
  </si>
  <si>
    <t>3. Источники финансирования дефицитов бюджетов</t>
  </si>
  <si>
    <t xml:space="preserve"> Наименование показателя</t>
  </si>
  <si>
    <t>Код
стро-
ки</t>
  </si>
  <si>
    <t>Код источника финансирования
по КИВФ, КИВнФ</t>
  </si>
  <si>
    <t>Утвержденные бюджетные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</si>
  <si>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</si>
  <si>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</si>
  <si>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</si>
  <si>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</si>
  <si>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</si>
  <si>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3</t>
  </si>
  <si>
    <t>Источники финансирования дефицита бюджетов - всего</t>
  </si>
  <si>
    <t>х</t>
  </si>
  <si>
    <t>-</t>
  </si>
  <si>
    <t>в том числе:</t>
  </si>
  <si>
    <t>Источники внутреннего финансирования бюджетов</t>
  </si>
  <si>
    <t xml:space="preserve">   из них:</t>
  </si>
  <si>
    <t>Источники внешнего финансирования бюджетов</t>
  </si>
  <si>
    <t xml:space="preserve">   из них</t>
  </si>
  <si>
    <t>Изменение остатков средств</t>
  </si>
  <si>
    <t>Изменение остатков по расчетам          (стр.810 + 820)</t>
  </si>
  <si>
    <t>изменение остатков по расчетам с органами, организующими исполнение бюджетов
(стр.811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</si>
  <si>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</si>
  <si>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</si>
  <si>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 + стр. 822)</t>
  </si>
  <si>
    <t xml:space="preserve">  в том числе:</t>
  </si>
  <si>
    <t>увеличение остатков по внутренним расчетам</t>
  </si>
  <si>
    <t xml:space="preserve">уменьшение остатков по внутренним расчетам </t>
  </si>
  <si>
    <t>Глава администрации</t>
  </si>
  <si>
    <t>Главный бухгалтер</t>
  </si>
  <si>
    <t>А.Н. Саенко</t>
  </si>
  <si>
    <t>01040020460500310000</t>
  </si>
  <si>
    <t>03145224891500310000</t>
  </si>
  <si>
    <t>03149224801500310000</t>
  </si>
  <si>
    <t>СВОД</t>
  </si>
  <si>
    <t>211010</t>
  </si>
  <si>
    <t>211020</t>
  </si>
  <si>
    <t>212010</t>
  </si>
  <si>
    <t>212020</t>
  </si>
  <si>
    <t>213010</t>
  </si>
  <si>
    <t>213020</t>
  </si>
  <si>
    <t>222000</t>
  </si>
  <si>
    <t>223010</t>
  </si>
  <si>
    <t>223020</t>
  </si>
  <si>
    <t>223030</t>
  </si>
  <si>
    <t>225020</t>
  </si>
  <si>
    <t>290000</t>
  </si>
  <si>
    <t>310000</t>
  </si>
  <si>
    <t>340030</t>
  </si>
  <si>
    <t>340050</t>
  </si>
  <si>
    <t>251000</t>
  </si>
  <si>
    <t>итого  213</t>
  </si>
  <si>
    <t>итого 211</t>
  </si>
  <si>
    <t>итого 212</t>
  </si>
  <si>
    <t>итого 223</t>
  </si>
  <si>
    <t>итого 340</t>
  </si>
  <si>
    <t>итого 213</t>
  </si>
  <si>
    <t>О.Н. Башкирова</t>
  </si>
  <si>
    <t>05036000500500225020</t>
  </si>
  <si>
    <t>01020020300500212010</t>
  </si>
  <si>
    <t>01028770101500211010</t>
  </si>
  <si>
    <t>01028770101500213010</t>
  </si>
  <si>
    <t>01028770101500213020</t>
  </si>
  <si>
    <t>01020000000500211010</t>
  </si>
  <si>
    <t>01020000000500212010</t>
  </si>
  <si>
    <t>01020000000500213010</t>
  </si>
  <si>
    <t>01020000000500213020</t>
  </si>
  <si>
    <t>Итого 0102 8770101:</t>
  </si>
  <si>
    <t>01048770101500211010</t>
  </si>
  <si>
    <t>01048770101500213010</t>
  </si>
  <si>
    <t>01048770101500213020</t>
  </si>
  <si>
    <t>ВСЕГО по разделу 01 02</t>
  </si>
  <si>
    <t>СВОД 0102</t>
  </si>
  <si>
    <t>08014409201001241021</t>
  </si>
  <si>
    <t xml:space="preserve"> - страховые взносы в федеральный бюджет (22%)</t>
  </si>
  <si>
    <t xml:space="preserve"> - страховые взносы в прочие фонды (8,2%)</t>
  </si>
  <si>
    <t>Прочих расходных материалов и предметов снабжения</t>
  </si>
  <si>
    <t>241000</t>
  </si>
  <si>
    <t>225010</t>
  </si>
  <si>
    <t>Прочие расходы (Резервный фонд)</t>
  </si>
  <si>
    <t>04070700400013226000</t>
  </si>
  <si>
    <t>с 01.10.2012</t>
  </si>
  <si>
    <t>01045226202500225020</t>
  </si>
  <si>
    <t>01047956015500225020</t>
  </si>
  <si>
    <t>04070700400013340030</t>
  </si>
  <si>
    <t>04070700400013340050</t>
  </si>
  <si>
    <t>ВСЕГО 0407</t>
  </si>
  <si>
    <t>01028650000500211010</t>
  </si>
  <si>
    <t>01028650000500213010</t>
  </si>
  <si>
    <t>01028650000500213020</t>
  </si>
  <si>
    <t>Итого 0102 8650000:</t>
  </si>
  <si>
    <t>Итого 0104 8770101500:</t>
  </si>
  <si>
    <t>прочие</t>
  </si>
  <si>
    <t>0310</t>
  </si>
  <si>
    <t>01130447514244310000</t>
  </si>
  <si>
    <t>02030445118122226000</t>
  </si>
  <si>
    <t>02030445118244310000</t>
  </si>
  <si>
    <t>08010110061611241023</t>
  </si>
  <si>
    <t>08010110061611241120</t>
  </si>
  <si>
    <t>08010120061611241082</t>
  </si>
  <si>
    <t>08010120061611241120</t>
  </si>
  <si>
    <t>01040410021852310000</t>
  </si>
  <si>
    <t xml:space="preserve">Прочие услуги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</si>
  <si>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</si>
  <si>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</si>
  <si>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</si>
  <si>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</si>
  <si>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</si>
  <si>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</si>
  <si>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0409</t>
  </si>
  <si>
    <t>НАЦИОНАЛЬНАЯ БЕЗОПАСНОСТЬ И ПРАВООХРАНИТЕЛЬНАЯ ДЕЯТЕЛЬНОСТЬ</t>
  </si>
  <si>
    <t>Обеспечение пожарной безопасности</t>
  </si>
  <si>
    <t>Оплата работ, услуг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</si>
  <si>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</si>
  <si>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</si>
  <si>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</si>
  <si>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</si>
  <si>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</si>
  <si>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Другие вопросы в области культуры, кинематографии</t>
  </si>
  <si>
    <t>Поступление нефинансовых активов</t>
  </si>
  <si>
    <t>Оплата труда и начисления на выплаты по оплате труда</t>
  </si>
  <si>
    <t>Начисления на выплаты по оплате труда</t>
  </si>
  <si>
    <t>Прочие выплаты</t>
  </si>
  <si>
    <t xml:space="preserve">000 0503 0000000 000 220 </t>
  </si>
  <si>
    <t xml:space="preserve">000 0503 0000000 000 000 </t>
  </si>
  <si>
    <t xml:space="preserve">000 0500 0000000 000 000 </t>
  </si>
  <si>
    <t xml:space="preserve">000 0800 0000000 000 000 </t>
  </si>
  <si>
    <t xml:space="preserve">000 0804 0000000 000 000 </t>
  </si>
  <si>
    <t xml:space="preserve">000 0804 0000000 000 210 </t>
  </si>
  <si>
    <t xml:space="preserve">000 0104 0000000 000 220 </t>
  </si>
  <si>
    <t>Увеличение стоимости материальных запасов</t>
  </si>
  <si>
    <t>Обеспечение деятельности (оказание услуг) подведомственных учреждений в рамках подпрограммы "  "Создание уловий для организации досуга и обеспечение жителей сельсовета услугами организации культуры" муниципальной программы  "Развитие культуры  муниципального образования Недокурский  сельсовет" на 2014-2016 годы</t>
  </si>
  <si>
    <t>Обеспечение деятельности (оказание услуг) подведомственных учреждений в рамках подпрограммы    "Организация  и развитие  библиотечного обслуживания населения,  обеспечение  прав граждан на свободный доступ к информации" муниципальной программы"Развитие культуры  муниципального  образования Недокурский сельсовет "на 2014-2016 годы</t>
  </si>
  <si>
    <t>Культура</t>
  </si>
  <si>
    <t>0801</t>
  </si>
  <si>
    <t>Резервный фонд</t>
  </si>
  <si>
    <t>0111</t>
  </si>
  <si>
    <t>0113</t>
  </si>
  <si>
    <t>02</t>
  </si>
  <si>
    <t>0203</t>
  </si>
  <si>
    <t>03</t>
  </si>
  <si>
    <t>04</t>
  </si>
  <si>
    <t>Физическая культура и спорт</t>
  </si>
  <si>
    <t>Массовый спорт</t>
  </si>
  <si>
    <t>1102</t>
  </si>
  <si>
    <t>11</t>
  </si>
  <si>
    <t>0104</t>
  </si>
  <si>
    <t>0102</t>
  </si>
  <si>
    <t>01</t>
  </si>
  <si>
    <t>Софинансирование расходов по энергосбережению и повышению энергетической эффективности в рамках подпрограммы  "Энергосбережение и повышение энергетической эффективности на территории муниципального образования Недокурский сельсовет" на 2014-2016 годы муниципальной программы «Улучшение жизнедеятельности населения муниципального образования Недокурский сельсовет» на 2014-2016 годы</t>
  </si>
  <si>
    <t>Иные межбюджетные трансферты, выделяемые из бюджета поселения в районный бюджет на реализацию решения Недокурского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(в области градостроительной деятельности)"  в рамках непрограмных расходов</t>
  </si>
  <si>
    <t>Увеличение стоимости материальных запасов (прочих расходных материалов и предметов снабжения)</t>
  </si>
  <si>
    <t>0102 0410022 121 211010</t>
  </si>
  <si>
    <t>0102 0410022 121 213010</t>
  </si>
  <si>
    <t>0102 0410022 121 213020</t>
  </si>
  <si>
    <t>0104 0410021 121 211010</t>
  </si>
  <si>
    <t>0104 0410021 121 211020</t>
  </si>
  <si>
    <t>0104 0410021 122 212010</t>
  </si>
  <si>
    <t>0104 0410021 122 212020</t>
  </si>
  <si>
    <t>0104 0410021 121 213010</t>
  </si>
  <si>
    <t>0104 0410021 121 213020</t>
  </si>
  <si>
    <t>0104 0410021 122 222000</t>
  </si>
  <si>
    <t>0104 0410021 244 222000</t>
  </si>
  <si>
    <t>0104 0410021 244 223010</t>
  </si>
  <si>
    <t>0104 0410021 244 223020</t>
  </si>
  <si>
    <t>0104 0410021 244 223030</t>
  </si>
  <si>
    <t>0104 0410021 244 225020</t>
  </si>
  <si>
    <t>0104 0410021 244 290000</t>
  </si>
  <si>
    <t>0104 0410021 244 340030</t>
  </si>
  <si>
    <t>0104 0410021 244 340050</t>
  </si>
  <si>
    <t>0104 0410021 852 290000</t>
  </si>
  <si>
    <t>0104 0424101 540 251000</t>
  </si>
  <si>
    <t>0111 0431011 870 290000</t>
  </si>
  <si>
    <t>0113 0447514 244 340050</t>
  </si>
  <si>
    <t>0203 0445118 121 211010</t>
  </si>
  <si>
    <t>0203 0445118 122 212020</t>
  </si>
  <si>
    <t>0203 0445118 121 213010</t>
  </si>
  <si>
    <t>0203 0445118 121 213020</t>
  </si>
  <si>
    <t>0203 0445118 122 222000</t>
  </si>
  <si>
    <t>0203 0445118 244 225020</t>
  </si>
  <si>
    <t>0203 0445118 244 340050</t>
  </si>
  <si>
    <t>0409 0327508 244 225020</t>
  </si>
  <si>
    <t>0503 0334901 244 223020</t>
  </si>
  <si>
    <t>0804 0134403 112 212010</t>
  </si>
  <si>
    <t>0804 0134403 111 211020</t>
  </si>
  <si>
    <t>0804 0134403 112 212020</t>
  </si>
  <si>
    <t>0804 0134403 111 213010</t>
  </si>
  <si>
    <t>0804 0134403 111 213020</t>
  </si>
  <si>
    <t>0804 0134403 112 222000</t>
  </si>
  <si>
    <t>0804 0134403 244 225020</t>
  </si>
  <si>
    <t>0804 0134403 244 340050</t>
  </si>
  <si>
    <t>0801 0110061 611 241021</t>
  </si>
  <si>
    <t>0801 0110061 611 241010</t>
  </si>
  <si>
    <t>0801 0110061 611 241022</t>
  </si>
  <si>
    <t>0801 0110061 611 241031</t>
  </si>
  <si>
    <t>0801 0110061 611 241032</t>
  </si>
  <si>
    <t>0801 0110061 611 241040</t>
  </si>
  <si>
    <t>0801 0110061 611 241050</t>
  </si>
  <si>
    <t>0801 0110061 611 241061</t>
  </si>
  <si>
    <t>0801 0110061 611 241062</t>
  </si>
  <si>
    <t>0801 0110061 611 241063</t>
  </si>
  <si>
    <t>0801 0110061 611 241082</t>
  </si>
  <si>
    <t>0801 0110061 611 241090</t>
  </si>
  <si>
    <t>0801 0110061 611 241110</t>
  </si>
  <si>
    <t>0801 0110061 611 241135</t>
  </si>
  <si>
    <t>0801 0120061 611 241010</t>
  </si>
  <si>
    <t>0801 0120061 611 241021</t>
  </si>
  <si>
    <t>0801 0120061 611 241022</t>
  </si>
  <si>
    <t>0801 0120061 611 241031</t>
  </si>
  <si>
    <t>0801 0120061 611 241032</t>
  </si>
  <si>
    <t>0801 0120061 611 241040</t>
  </si>
  <si>
    <t>0801 0120061 611 241050</t>
  </si>
  <si>
    <t>0801 0120061 611 241090</t>
  </si>
  <si>
    <t>0801 0120061 611 241110</t>
  </si>
  <si>
    <t>0801 0120061 611 241135</t>
  </si>
  <si>
    <t>1102 0200061 611 241010</t>
  </si>
  <si>
    <t>1102 0200061 611 241031</t>
  </si>
  <si>
    <t>1102 0200061 611 241032</t>
  </si>
  <si>
    <t>11020204506612241090</t>
  </si>
  <si>
    <t>11020204506612241110</t>
  </si>
  <si>
    <t>11020204506612241120</t>
  </si>
  <si>
    <t>0104 0344932 244 226010</t>
  </si>
  <si>
    <t>0104 0344936 244 226010</t>
  </si>
  <si>
    <t>0104 0410021 122 226010</t>
  </si>
  <si>
    <t>0104 0410021 244 221010</t>
  </si>
  <si>
    <t>0104 0410021 244 226010</t>
  </si>
  <si>
    <t>0203 0445118 122 226010</t>
  </si>
  <si>
    <t>0203 0445118 244 226010</t>
  </si>
  <si>
    <t>0310 0314931 244 226010</t>
  </si>
  <si>
    <t>0310 0314934 244 226010</t>
  </si>
  <si>
    <t>0409 0324935 244 226010</t>
  </si>
  <si>
    <t>0503 0334905 244 226010</t>
  </si>
  <si>
    <t>0503 0334904 244 226010</t>
  </si>
  <si>
    <t>0804 0134403 112 226010</t>
  </si>
  <si>
    <t>0804 0134403 244 221010</t>
  </si>
  <si>
    <t>0804 0134403 244 226010</t>
  </si>
  <si>
    <t>0409 0324908 244 225020</t>
  </si>
  <si>
    <t>0409 0327508 244 226010</t>
  </si>
  <si>
    <t>226010</t>
  </si>
  <si>
    <t>221010</t>
  </si>
  <si>
    <t>0409 0324933 244 225020</t>
  </si>
  <si>
    <t>0104 0410021</t>
  </si>
  <si>
    <t>Функционирование органов местного самоуправления</t>
  </si>
  <si>
    <t xml:space="preserve"> 0102 0000000 000 210 </t>
  </si>
  <si>
    <t>07 апреля 2014 г.</t>
  </si>
  <si>
    <t>Итого Начисления на выплаты по оплате труда</t>
  </si>
</sst>
</file>

<file path=xl/styles.xml><?xml version="1.0" encoding="utf-8"?>
<styleSheet xmlns="http://schemas.openxmlformats.org/spreadsheetml/2006/main">
  <numFmts count="2">
    <numFmt numFmtId="171" formatCode="_-* #,##0.00_$_-;\-* #,##0.00_$_-;_-* &quot;-&quot;??_$_-;_-@_-"/>
    <numFmt numFmtId="172" formatCode="000"/>
  </numFmts>
  <fonts count="26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sz val="9"/>
      <color indexed="53"/>
      <name val="Times New Roman"/>
      <family val="1"/>
      <charset val="204"/>
    </font>
    <font>
      <b/>
      <sz val="9"/>
      <color indexed="53"/>
      <name val="Times New Roman"/>
      <family val="1"/>
      <charset val="204"/>
    </font>
    <font>
      <b/>
      <i/>
      <sz val="9"/>
      <color indexed="5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53">
    <xf numFmtId="0" fontId="0" fillId="0" borderId="0" xfId="0"/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172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172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Continuous"/>
    </xf>
    <xf numFmtId="4" fontId="2" fillId="0" borderId="2" xfId="0" applyNumberFormat="1" applyFont="1" applyBorder="1" applyAlignment="1">
      <alignment horizontal="left" vertical="top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 vertical="top"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right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/>
    </xf>
    <xf numFmtId="4" fontId="8" fillId="0" borderId="2" xfId="0" applyNumberFormat="1" applyFont="1" applyFill="1" applyBorder="1" applyAlignment="1">
      <alignment horizontal="right" vertical="top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/>
    </xf>
    <xf numFmtId="4" fontId="11" fillId="0" borderId="2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vertical="top"/>
    </xf>
    <xf numFmtId="4" fontId="7" fillId="0" borderId="2" xfId="0" applyNumberFormat="1" applyFont="1" applyFill="1" applyBorder="1" applyAlignment="1">
      <alignment horizontal="right" vertical="top"/>
    </xf>
    <xf numFmtId="49" fontId="9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/>
    </xf>
    <xf numFmtId="172" fontId="7" fillId="0" borderId="2" xfId="0" applyNumberFormat="1" applyFont="1" applyFill="1" applyBorder="1" applyAlignment="1">
      <alignment horizontal="right" vertical="top"/>
    </xf>
    <xf numFmtId="49" fontId="7" fillId="0" borderId="2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left" vertical="top"/>
    </xf>
    <xf numFmtId="4" fontId="11" fillId="0" borderId="2" xfId="0" applyNumberFormat="1" applyFont="1" applyFill="1" applyBorder="1" applyAlignment="1">
      <alignment horizontal="right" vertical="top"/>
    </xf>
    <xf numFmtId="49" fontId="13" fillId="0" borderId="2" xfId="0" applyNumberFormat="1" applyFont="1" applyFill="1" applyBorder="1" applyAlignment="1">
      <alignment horizontal="left" vertical="top"/>
    </xf>
    <xf numFmtId="4" fontId="13" fillId="0" borderId="2" xfId="0" applyNumberFormat="1" applyFont="1" applyFill="1" applyBorder="1" applyAlignment="1">
      <alignment horizontal="right" vertical="top"/>
    </xf>
    <xf numFmtId="49" fontId="7" fillId="0" borderId="2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/>
    </xf>
    <xf numFmtId="4" fontId="8" fillId="0" borderId="0" xfId="0" applyNumberFormat="1" applyFont="1" applyFill="1" applyAlignment="1">
      <alignment horizontal="right" vertical="top"/>
    </xf>
    <xf numFmtId="0" fontId="15" fillId="0" borderId="2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left" wrapText="1"/>
    </xf>
    <xf numFmtId="2" fontId="0" fillId="0" borderId="0" xfId="0" applyNumberFormat="1"/>
    <xf numFmtId="2" fontId="18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49" fontId="8" fillId="0" borderId="2" xfId="0" applyNumberFormat="1" applyFont="1" applyFill="1" applyBorder="1" applyAlignment="1">
      <alignment horizontal="left" wrapText="1"/>
    </xf>
    <xf numFmtId="4" fontId="19" fillId="0" borderId="2" xfId="0" applyNumberFormat="1" applyFont="1" applyFill="1" applyBorder="1" applyAlignment="1">
      <alignment horizontal="right" vertical="top"/>
    </xf>
    <xf numFmtId="2" fontId="11" fillId="0" borderId="2" xfId="0" applyNumberFormat="1" applyFont="1" applyFill="1" applyBorder="1" applyAlignment="1">
      <alignment horizontal="center" vertical="top"/>
    </xf>
    <xf numFmtId="49" fontId="20" fillId="0" borderId="2" xfId="0" applyNumberFormat="1" applyFont="1" applyFill="1" applyBorder="1" applyAlignment="1">
      <alignment horizontal="left" vertical="top"/>
    </xf>
    <xf numFmtId="4" fontId="20" fillId="0" borderId="2" xfId="0" applyNumberFormat="1" applyFont="1" applyFill="1" applyBorder="1" applyAlignment="1">
      <alignment horizontal="right" vertical="top"/>
    </xf>
    <xf numFmtId="49" fontId="20" fillId="0" borderId="2" xfId="0" applyNumberFormat="1" applyFont="1" applyFill="1" applyBorder="1" applyAlignment="1">
      <alignment horizontal="left" vertical="top" wrapText="1"/>
    </xf>
    <xf numFmtId="172" fontId="21" fillId="0" borderId="2" xfId="0" applyNumberFormat="1" applyFont="1" applyFill="1" applyBorder="1" applyAlignment="1">
      <alignment horizontal="right" vertical="top"/>
    </xf>
    <xf numFmtId="4" fontId="21" fillId="0" borderId="2" xfId="0" applyNumberFormat="1" applyFont="1" applyFill="1" applyBorder="1" applyAlignment="1">
      <alignment horizontal="right" vertical="top"/>
    </xf>
    <xf numFmtId="49" fontId="21" fillId="0" borderId="2" xfId="0" applyNumberFormat="1" applyFont="1" applyFill="1" applyBorder="1" applyAlignment="1">
      <alignment horizontal="left" wrapText="1"/>
    </xf>
    <xf numFmtId="4" fontId="22" fillId="0" borderId="2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vertical="top" wrapText="1"/>
    </xf>
    <xf numFmtId="4" fontId="8" fillId="0" borderId="2" xfId="1" applyNumberFormat="1" applyFont="1" applyFill="1" applyBorder="1" applyAlignment="1">
      <alignment horizontal="right" vertical="top"/>
    </xf>
    <xf numFmtId="172" fontId="8" fillId="0" borderId="2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/>
    <xf numFmtId="172" fontId="11" fillId="0" borderId="2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7" fillId="0" borderId="0" xfId="0" applyFont="1" applyFill="1"/>
    <xf numFmtId="0" fontId="16" fillId="0" borderId="0" xfId="0" applyFont="1" applyFill="1" applyAlignment="1">
      <alignment horizontal="center"/>
    </xf>
    <xf numFmtId="172" fontId="7" fillId="0" borderId="2" xfId="0" applyNumberFormat="1" applyFont="1" applyFill="1" applyBorder="1" applyAlignment="1">
      <alignment horizontal="center" vertical="top"/>
    </xf>
    <xf numFmtId="0" fontId="21" fillId="0" borderId="0" xfId="0" applyFont="1" applyFill="1"/>
    <xf numFmtId="2" fontId="8" fillId="0" borderId="0" xfId="0" applyNumberFormat="1" applyFont="1" applyFill="1"/>
    <xf numFmtId="172" fontId="11" fillId="0" borderId="2" xfId="0" applyNumberFormat="1" applyFont="1" applyFill="1" applyBorder="1" applyAlignment="1">
      <alignment horizontal="right" vertical="top"/>
    </xf>
    <xf numFmtId="0" fontId="11" fillId="0" borderId="0" xfId="0" applyFont="1" applyFill="1"/>
    <xf numFmtId="0" fontId="16" fillId="0" borderId="0" xfId="0" applyFont="1" applyFill="1"/>
    <xf numFmtId="172" fontId="13" fillId="0" borderId="2" xfId="0" applyNumberFormat="1" applyFont="1" applyFill="1" applyBorder="1" applyAlignment="1">
      <alignment horizontal="right" vertical="top"/>
    </xf>
    <xf numFmtId="0" fontId="13" fillId="0" borderId="0" xfId="0" applyFont="1" applyFill="1"/>
    <xf numFmtId="172" fontId="19" fillId="0" borderId="2" xfId="0" applyNumberFormat="1" applyFont="1" applyFill="1" applyBorder="1" applyAlignment="1">
      <alignment horizontal="right" vertical="top"/>
    </xf>
    <xf numFmtId="172" fontId="7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72" fontId="8" fillId="0" borderId="2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2" fontId="8" fillId="0" borderId="0" xfId="0" applyNumberFormat="1" applyFont="1" applyFill="1" applyAlignment="1">
      <alignment horizontal="right" vertical="top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23" fillId="0" borderId="2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left" wrapText="1"/>
    </xf>
    <xf numFmtId="49" fontId="9" fillId="0" borderId="5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left" vertical="top"/>
    </xf>
    <xf numFmtId="49" fontId="11" fillId="0" borderId="2" xfId="0" applyNumberFormat="1" applyFont="1" applyBorder="1" applyAlignment="1">
      <alignment horizontal="left" wrapText="1"/>
    </xf>
    <xf numFmtId="49" fontId="23" fillId="0" borderId="2" xfId="0" applyNumberFormat="1" applyFont="1" applyBorder="1" applyAlignment="1">
      <alignment horizontal="center"/>
    </xf>
    <xf numFmtId="172" fontId="11" fillId="0" borderId="6" xfId="0" applyNumberFormat="1" applyFont="1" applyFill="1" applyBorder="1" applyAlignment="1">
      <alignment horizontal="center" vertical="top"/>
    </xf>
    <xf numFmtId="49" fontId="11" fillId="0" borderId="6" xfId="0" applyNumberFormat="1" applyFont="1" applyFill="1" applyBorder="1" applyAlignment="1">
      <alignment horizontal="center" vertical="top"/>
    </xf>
    <xf numFmtId="4" fontId="11" fillId="0" borderId="6" xfId="0" applyNumberFormat="1" applyFont="1" applyFill="1" applyBorder="1" applyAlignment="1">
      <alignment horizontal="center" vertical="top"/>
    </xf>
    <xf numFmtId="0" fontId="24" fillId="0" borderId="4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justify"/>
    </xf>
    <xf numFmtId="0" fontId="6" fillId="2" borderId="2" xfId="0" applyFont="1" applyFill="1" applyBorder="1" applyAlignment="1">
      <alignment horizontal="justify" wrapText="1"/>
    </xf>
    <xf numFmtId="49" fontId="13" fillId="0" borderId="2" xfId="0" applyNumberFormat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wrapText="1"/>
    </xf>
    <xf numFmtId="0" fontId="9" fillId="2" borderId="2" xfId="0" applyFont="1" applyFill="1" applyBorder="1" applyAlignment="1">
      <alignment horizontal="justify"/>
    </xf>
    <xf numFmtId="0" fontId="23" fillId="0" borderId="2" xfId="0" applyNumberFormat="1" applyFont="1" applyFill="1" applyBorder="1" applyAlignment="1" applyProtection="1">
      <alignment horizontal="left" vertical="center" wrapText="1"/>
    </xf>
    <xf numFmtId="0" fontId="25" fillId="2" borderId="2" xfId="0" applyFont="1" applyFill="1" applyBorder="1" applyAlignment="1">
      <alignment horizontal="justify" wrapText="1"/>
    </xf>
    <xf numFmtId="49" fontId="17" fillId="0" borderId="2" xfId="0" applyNumberFormat="1" applyFont="1" applyFill="1" applyBorder="1" applyAlignment="1">
      <alignment horizontal="center" vertical="top"/>
    </xf>
    <xf numFmtId="4" fontId="17" fillId="0" borderId="2" xfId="0" applyNumberFormat="1" applyFont="1" applyFill="1" applyBorder="1" applyAlignment="1">
      <alignment horizontal="right" vertical="top"/>
    </xf>
    <xf numFmtId="49" fontId="8" fillId="0" borderId="3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172" fontId="2" fillId="0" borderId="8" xfId="0" applyNumberFormat="1" applyFont="1" applyBorder="1" applyAlignment="1">
      <alignment horizontal="center" vertical="top" wrapText="1"/>
    </xf>
    <xf numFmtId="172" fontId="2" fillId="0" borderId="6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4"/>
  <sheetViews>
    <sheetView view="pageBreakPreview" topLeftCell="A11" zoomScaleNormal="100" zoomScaleSheetLayoutView="100" workbookViewId="0">
      <pane xSplit="3" ySplit="2" topLeftCell="D123" activePane="bottomRight" state="frozen"/>
      <selection activeCell="A11" sqref="A11"/>
      <selection pane="topRight" activeCell="D11" sqref="D11"/>
      <selection pane="bottomLeft" activeCell="A13" sqref="A13"/>
      <selection pane="bottomRight" activeCell="E45" sqref="E45"/>
    </sheetView>
  </sheetViews>
  <sheetFormatPr defaultRowHeight="12"/>
  <cols>
    <col min="1" max="1" width="42.5703125" style="65" customWidth="1"/>
    <col min="2" max="2" width="4.7109375" style="113" customWidth="1"/>
    <col min="3" max="3" width="20.140625" style="66" customWidth="1"/>
    <col min="4" max="4" width="15.7109375" style="67" customWidth="1"/>
    <col min="5" max="5" width="12.7109375" style="67" customWidth="1"/>
    <col min="6" max="6" width="12.7109375" style="67" hidden="1" customWidth="1"/>
    <col min="7" max="8" width="0" style="67" hidden="1" customWidth="1"/>
    <col min="9" max="11" width="12.7109375" style="67" customWidth="1"/>
    <col min="12" max="16384" width="9.140625" style="94"/>
  </cols>
  <sheetData>
    <row r="1" spans="1:11" s="29" customFormat="1" ht="30" hidden="1" customHeight="1">
      <c r="C1" s="29" t="s">
        <v>0</v>
      </c>
    </row>
    <row r="2" spans="1:11" s="29" customFormat="1" hidden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29" customFormat="1" hidden="1">
      <c r="A3" s="30"/>
      <c r="B3" s="30"/>
      <c r="C3" s="30" t="s">
        <v>1</v>
      </c>
      <c r="D3" s="30"/>
      <c r="E3" s="30"/>
      <c r="F3" s="30"/>
      <c r="G3" s="30"/>
      <c r="H3" s="30"/>
      <c r="I3" s="30"/>
      <c r="J3" s="30"/>
      <c r="K3" s="30"/>
    </row>
    <row r="4" spans="1:11" s="29" customFormat="1" hidden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29" customFormat="1" hidden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29" customFormat="1" hidden="1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9" customFormat="1" hidden="1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29" customFormat="1">
      <c r="A8" s="30"/>
      <c r="B8" s="30"/>
      <c r="C8" s="30"/>
      <c r="D8" s="30"/>
      <c r="E8" s="30"/>
      <c r="F8" s="30"/>
      <c r="G8" s="30"/>
      <c r="H8" s="30"/>
      <c r="I8" s="30"/>
      <c r="J8" s="30"/>
      <c r="K8" s="31" t="s">
        <v>14</v>
      </c>
    </row>
    <row r="9" spans="1:11" s="29" customFormat="1">
      <c r="A9" s="30"/>
      <c r="B9" s="30"/>
      <c r="C9" s="30" t="s">
        <v>7</v>
      </c>
      <c r="D9" s="30"/>
      <c r="E9" s="30"/>
      <c r="F9" s="30"/>
      <c r="G9" s="30"/>
      <c r="H9" s="30"/>
      <c r="I9" s="30"/>
      <c r="J9" s="30"/>
    </row>
    <row r="10" spans="1:11" s="92" customFormat="1">
      <c r="A10" s="32"/>
      <c r="B10" s="34"/>
      <c r="C10" s="33"/>
      <c r="D10" s="34"/>
      <c r="E10" s="34"/>
      <c r="F10" s="34"/>
      <c r="G10" s="34"/>
      <c r="H10" s="34"/>
      <c r="I10" s="34"/>
      <c r="J10" s="34"/>
      <c r="K10" s="34"/>
    </row>
    <row r="11" spans="1:11" s="93" customFormat="1" ht="45" customHeight="1">
      <c r="A11" s="142" t="s">
        <v>4</v>
      </c>
      <c r="B11" s="141" t="s">
        <v>36</v>
      </c>
      <c r="C11" s="141" t="s">
        <v>8</v>
      </c>
      <c r="D11" s="141" t="s">
        <v>9</v>
      </c>
      <c r="E11" s="141" t="s">
        <v>10</v>
      </c>
      <c r="F11" s="141" t="s">
        <v>10</v>
      </c>
      <c r="G11" s="35"/>
      <c r="H11" s="35"/>
      <c r="I11" s="141" t="s">
        <v>5</v>
      </c>
      <c r="J11" s="141" t="s">
        <v>6</v>
      </c>
      <c r="K11" s="141"/>
    </row>
    <row r="12" spans="1:11" s="93" customFormat="1" ht="39" customHeight="1">
      <c r="A12" s="142"/>
      <c r="B12" s="141"/>
      <c r="C12" s="141"/>
      <c r="D12" s="141"/>
      <c r="E12" s="141"/>
      <c r="F12" s="141"/>
      <c r="G12" s="35"/>
      <c r="H12" s="35"/>
      <c r="I12" s="141"/>
      <c r="J12" s="35" t="s">
        <v>11</v>
      </c>
      <c r="K12" s="35" t="s">
        <v>12</v>
      </c>
    </row>
    <row r="13" spans="1:11" s="93" customFormat="1">
      <c r="A13" s="35">
        <v>1</v>
      </c>
      <c r="B13" s="35" t="s">
        <v>37</v>
      </c>
      <c r="C13" s="35">
        <v>3</v>
      </c>
      <c r="D13" s="35">
        <v>4</v>
      </c>
      <c r="E13" s="35">
        <v>5</v>
      </c>
      <c r="F13" s="35">
        <v>5</v>
      </c>
      <c r="G13" s="35"/>
      <c r="H13" s="35"/>
      <c r="I13" s="35">
        <v>6</v>
      </c>
      <c r="J13" s="35">
        <v>7</v>
      </c>
      <c r="K13" s="35">
        <v>8</v>
      </c>
    </row>
    <row r="14" spans="1:11" s="93" customFormat="1">
      <c r="A14" s="116" t="s">
        <v>142</v>
      </c>
      <c r="B14" s="35"/>
      <c r="C14" s="114" t="s">
        <v>187</v>
      </c>
      <c r="D14" s="131">
        <f>D15+D24+D82+D94</f>
        <v>4137223.37</v>
      </c>
      <c r="E14" s="131">
        <f t="shared" ref="E14:K14" si="0">E15+E24+E82+E94</f>
        <v>1255284.4100000001</v>
      </c>
      <c r="F14" s="131">
        <f t="shared" si="0"/>
        <v>3294</v>
      </c>
      <c r="G14" s="131">
        <f t="shared" si="0"/>
        <v>0</v>
      </c>
      <c r="H14" s="131">
        <f t="shared" si="0"/>
        <v>0</v>
      </c>
      <c r="I14" s="131">
        <f t="shared" si="0"/>
        <v>1118433.18</v>
      </c>
      <c r="J14" s="131">
        <f t="shared" si="0"/>
        <v>3033661.1899999995</v>
      </c>
      <c r="K14" s="131">
        <f t="shared" si="0"/>
        <v>136851.22999999998</v>
      </c>
    </row>
    <row r="15" spans="1:11" s="115" customFormat="1" ht="36.75" customHeight="1">
      <c r="A15" s="116" t="s">
        <v>143</v>
      </c>
      <c r="B15" s="114"/>
      <c r="C15" s="114" t="s">
        <v>186</v>
      </c>
      <c r="D15" s="131">
        <f>D16</f>
        <v>620428</v>
      </c>
      <c r="E15" s="131">
        <f t="shared" ref="E15:K15" si="1">E16</f>
        <v>158629.88</v>
      </c>
      <c r="F15" s="131">
        <f t="shared" si="1"/>
        <v>0</v>
      </c>
      <c r="G15" s="131">
        <f t="shared" si="1"/>
        <v>0</v>
      </c>
      <c r="H15" s="131">
        <f t="shared" si="1"/>
        <v>0</v>
      </c>
      <c r="I15" s="131">
        <f t="shared" si="1"/>
        <v>152893.79</v>
      </c>
      <c r="J15" s="131">
        <f t="shared" si="1"/>
        <v>467534.20999999996</v>
      </c>
      <c r="K15" s="131">
        <f t="shared" si="1"/>
        <v>5736.0899999999965</v>
      </c>
    </row>
    <row r="16" spans="1:11" s="93" customFormat="1" ht="22.5" customHeight="1">
      <c r="A16" s="120" t="s">
        <v>159</v>
      </c>
      <c r="B16" s="35"/>
      <c r="C16" s="140" t="s">
        <v>282</v>
      </c>
      <c r="D16" s="132">
        <f>D17+D21</f>
        <v>620428</v>
      </c>
      <c r="E16" s="132">
        <f t="shared" ref="E16:K16" si="2">E17+E21</f>
        <v>158629.88</v>
      </c>
      <c r="F16" s="132">
        <f t="shared" si="2"/>
        <v>0</v>
      </c>
      <c r="G16" s="132">
        <f t="shared" si="2"/>
        <v>0</v>
      </c>
      <c r="H16" s="132">
        <f t="shared" si="2"/>
        <v>0</v>
      </c>
      <c r="I16" s="132">
        <f t="shared" si="2"/>
        <v>152893.79</v>
      </c>
      <c r="J16" s="132">
        <f t="shared" si="2"/>
        <v>467534.20999999996</v>
      </c>
      <c r="K16" s="132">
        <f t="shared" si="2"/>
        <v>5736.0899999999965</v>
      </c>
    </row>
    <row r="17" spans="1:11">
      <c r="A17" s="36" t="s">
        <v>26</v>
      </c>
      <c r="B17" s="91"/>
      <c r="C17" s="37" t="s">
        <v>191</v>
      </c>
      <c r="D17" s="90">
        <v>476519</v>
      </c>
      <c r="E17" s="38">
        <v>119278</v>
      </c>
      <c r="F17" s="38"/>
      <c r="G17" s="38"/>
      <c r="H17" s="38"/>
      <c r="I17" s="38">
        <v>113541.91</v>
      </c>
      <c r="J17" s="38">
        <f>D17-I17</f>
        <v>362977.08999999997</v>
      </c>
      <c r="K17" s="38">
        <f>E17-I17</f>
        <v>5736.0899999999965</v>
      </c>
    </row>
    <row r="18" spans="1:11" ht="22.5" hidden="1">
      <c r="A18" s="45" t="s">
        <v>28</v>
      </c>
      <c r="B18" s="91"/>
      <c r="C18" s="37" t="s">
        <v>98</v>
      </c>
      <c r="D18" s="38"/>
      <c r="E18" s="38"/>
      <c r="F18" s="38"/>
      <c r="G18" s="38"/>
      <c r="H18" s="38"/>
      <c r="I18" s="38"/>
      <c r="J18" s="38">
        <f>D18-I18</f>
        <v>0</v>
      </c>
      <c r="K18" s="38">
        <f>E18-I18</f>
        <v>0</v>
      </c>
    </row>
    <row r="19" spans="1:11">
      <c r="A19" s="47" t="s">
        <v>113</v>
      </c>
      <c r="B19" s="91"/>
      <c r="C19" s="37" t="s">
        <v>192</v>
      </c>
      <c r="D19" s="38">
        <v>104834</v>
      </c>
      <c r="E19" s="38">
        <f>2217+25887</f>
        <v>28104</v>
      </c>
      <c r="F19" s="38"/>
      <c r="G19" s="38"/>
      <c r="H19" s="38"/>
      <c r="I19" s="38">
        <v>28104</v>
      </c>
      <c r="J19" s="38">
        <f>D19-I19</f>
        <v>76730</v>
      </c>
      <c r="K19" s="38">
        <f>E19-I19</f>
        <v>0</v>
      </c>
    </row>
    <row r="20" spans="1:11" ht="14.25" customHeight="1">
      <c r="A20" s="47" t="s">
        <v>114</v>
      </c>
      <c r="B20" s="91"/>
      <c r="C20" s="37" t="s">
        <v>193</v>
      </c>
      <c r="D20" s="38">
        <v>39075</v>
      </c>
      <c r="E20" s="38">
        <f>1291.88+9956</f>
        <v>11247.880000000001</v>
      </c>
      <c r="F20" s="38"/>
      <c r="G20" s="38"/>
      <c r="H20" s="38"/>
      <c r="I20" s="38">
        <v>11247.88</v>
      </c>
      <c r="J20" s="38">
        <f>D20-I20</f>
        <v>27827.120000000003</v>
      </c>
      <c r="K20" s="38">
        <f>E20-I20</f>
        <v>0</v>
      </c>
    </row>
    <row r="21" spans="1:11" s="96" customFormat="1">
      <c r="A21" s="118" t="s">
        <v>160</v>
      </c>
      <c r="B21" s="95"/>
      <c r="C21" s="40"/>
      <c r="D21" s="81">
        <f t="shared" ref="D21:K21" si="3">SUM(D19:D20)</f>
        <v>143909</v>
      </c>
      <c r="E21" s="41">
        <f t="shared" si="3"/>
        <v>39351.880000000005</v>
      </c>
      <c r="F21" s="41">
        <f t="shared" si="3"/>
        <v>0</v>
      </c>
      <c r="G21" s="41">
        <f t="shared" si="3"/>
        <v>0</v>
      </c>
      <c r="H21" s="41">
        <f t="shared" si="3"/>
        <v>0</v>
      </c>
      <c r="I21" s="41">
        <f t="shared" si="3"/>
        <v>39351.879999999997</v>
      </c>
      <c r="J21" s="41">
        <f t="shared" si="3"/>
        <v>104557.12</v>
      </c>
      <c r="K21" s="41">
        <f t="shared" si="3"/>
        <v>0</v>
      </c>
    </row>
    <row r="22" spans="1:11" s="96" customFormat="1">
      <c r="A22" s="39"/>
      <c r="B22" s="95"/>
      <c r="C22" s="40"/>
      <c r="D22" s="81"/>
      <c r="E22" s="41"/>
      <c r="F22" s="41"/>
      <c r="G22" s="41"/>
      <c r="H22" s="41"/>
      <c r="I22" s="41"/>
      <c r="J22" s="41"/>
      <c r="K22" s="41"/>
    </row>
    <row r="23" spans="1:11" s="96" customFormat="1" ht="42.75">
      <c r="A23" s="116" t="s">
        <v>144</v>
      </c>
      <c r="B23" s="95"/>
      <c r="C23" s="40" t="s">
        <v>185</v>
      </c>
      <c r="D23" s="41">
        <f>D24+D76+D80</f>
        <v>3525396.37</v>
      </c>
      <c r="E23" s="41">
        <f>E24+E76+E80</f>
        <v>1100553.53</v>
      </c>
      <c r="F23" s="41">
        <f t="shared" ref="F23:K23" si="4">F24+F76+F80</f>
        <v>3294</v>
      </c>
      <c r="G23" s="41">
        <f t="shared" si="4"/>
        <v>0</v>
      </c>
      <c r="H23" s="41">
        <f t="shared" si="4"/>
        <v>0</v>
      </c>
      <c r="I23" s="41">
        <f t="shared" si="4"/>
        <v>965539.39</v>
      </c>
      <c r="J23" s="41">
        <f t="shared" si="4"/>
        <v>2574727.9799999995</v>
      </c>
      <c r="K23" s="41">
        <f t="shared" si="4"/>
        <v>135014.13999999998</v>
      </c>
    </row>
    <row r="24" spans="1:11" s="97" customFormat="1" ht="24">
      <c r="A24" s="39" t="s">
        <v>281</v>
      </c>
      <c r="B24" s="50"/>
      <c r="C24" s="49" t="s">
        <v>280</v>
      </c>
      <c r="D24" s="44">
        <f>D45+D56+D57+D59+D68+D73+D74</f>
        <v>3509525.37</v>
      </c>
      <c r="E24" s="44">
        <f>E45+E56+E57+E59+E68+E73+E74+E77</f>
        <v>1096086.53</v>
      </c>
      <c r="F24" s="44">
        <f t="shared" ref="F24:J24" si="5">F45+F56+F57+F59+F68+F73+F74+F77+F80</f>
        <v>3294</v>
      </c>
      <c r="G24" s="44">
        <f t="shared" si="5"/>
        <v>0</v>
      </c>
      <c r="H24" s="44">
        <f t="shared" si="5"/>
        <v>0</v>
      </c>
      <c r="I24" s="44">
        <f t="shared" si="5"/>
        <v>965539.39</v>
      </c>
      <c r="J24" s="44">
        <f t="shared" si="5"/>
        <v>2558856.9799999995</v>
      </c>
      <c r="K24" s="44">
        <f>K45+K56+K57+K59+K68+K73+K74+K77</f>
        <v>130547.13999999998</v>
      </c>
    </row>
    <row r="25" spans="1:11" hidden="1">
      <c r="A25" s="36" t="s">
        <v>26</v>
      </c>
      <c r="B25" s="91"/>
      <c r="C25" s="37" t="s">
        <v>126</v>
      </c>
      <c r="D25" s="38"/>
      <c r="E25" s="38"/>
      <c r="F25" s="38"/>
      <c r="G25" s="38"/>
      <c r="H25" s="38"/>
      <c r="I25" s="38"/>
      <c r="J25" s="38">
        <f>D25-I25</f>
        <v>0</v>
      </c>
      <c r="K25" s="38">
        <f>E25-I25</f>
        <v>0</v>
      </c>
    </row>
    <row r="26" spans="1:11" hidden="1">
      <c r="A26" s="47" t="s">
        <v>113</v>
      </c>
      <c r="B26" s="91"/>
      <c r="C26" s="37" t="s">
        <v>127</v>
      </c>
      <c r="D26" s="38"/>
      <c r="E26" s="38"/>
      <c r="F26" s="38"/>
      <c r="G26" s="38"/>
      <c r="H26" s="38"/>
      <c r="I26" s="38"/>
      <c r="J26" s="38">
        <f>D26-I26</f>
        <v>0</v>
      </c>
      <c r="K26" s="38">
        <f>E26-I26</f>
        <v>0</v>
      </c>
    </row>
    <row r="27" spans="1:11" ht="14.25" hidden="1" customHeight="1">
      <c r="A27" s="47" t="s">
        <v>114</v>
      </c>
      <c r="B27" s="91"/>
      <c r="C27" s="37" t="s">
        <v>128</v>
      </c>
      <c r="D27" s="38"/>
      <c r="E27" s="38"/>
      <c r="F27" s="38"/>
      <c r="G27" s="38"/>
      <c r="H27" s="38"/>
      <c r="I27" s="38"/>
      <c r="J27" s="38">
        <f>D27-I27</f>
        <v>0</v>
      </c>
      <c r="K27" s="38">
        <f>E27-I27</f>
        <v>0</v>
      </c>
    </row>
    <row r="28" spans="1:11" s="96" customFormat="1" hidden="1">
      <c r="A28" s="39" t="s">
        <v>90</v>
      </c>
      <c r="B28" s="95"/>
      <c r="C28" s="40"/>
      <c r="D28" s="41">
        <f t="shared" ref="D28:K28" si="6">SUM(D26:D27)</f>
        <v>0</v>
      </c>
      <c r="E28" s="41">
        <f t="shared" si="6"/>
        <v>0</v>
      </c>
      <c r="F28" s="41">
        <f t="shared" si="6"/>
        <v>0</v>
      </c>
      <c r="G28" s="41">
        <f t="shared" si="6"/>
        <v>0</v>
      </c>
      <c r="H28" s="41">
        <f t="shared" si="6"/>
        <v>0</v>
      </c>
      <c r="I28" s="41">
        <f t="shared" si="6"/>
        <v>0</v>
      </c>
      <c r="J28" s="41">
        <f t="shared" si="6"/>
        <v>0</v>
      </c>
      <c r="K28" s="41">
        <f t="shared" si="6"/>
        <v>0</v>
      </c>
    </row>
    <row r="29" spans="1:11" s="97" customFormat="1" hidden="1">
      <c r="A29" s="70" t="s">
        <v>129</v>
      </c>
      <c r="B29" s="50"/>
      <c r="C29" s="37"/>
      <c r="D29" s="44">
        <f>D25+D28</f>
        <v>0</v>
      </c>
      <c r="E29" s="44">
        <f t="shared" ref="E29:K29" si="7">E25+E28</f>
        <v>0</v>
      </c>
      <c r="F29" s="44">
        <f t="shared" si="7"/>
        <v>0</v>
      </c>
      <c r="G29" s="44">
        <f t="shared" si="7"/>
        <v>0</v>
      </c>
      <c r="H29" s="44">
        <f t="shared" si="7"/>
        <v>0</v>
      </c>
      <c r="I29" s="44">
        <f t="shared" si="7"/>
        <v>0</v>
      </c>
      <c r="J29" s="44">
        <f t="shared" si="7"/>
        <v>0</v>
      </c>
      <c r="K29" s="44">
        <f t="shared" si="7"/>
        <v>0</v>
      </c>
    </row>
    <row r="30" spans="1:11" s="97" customFormat="1" hidden="1">
      <c r="A30" s="70"/>
      <c r="B30" s="50"/>
      <c r="C30" s="37"/>
      <c r="D30" s="44"/>
      <c r="E30" s="44"/>
      <c r="F30" s="44"/>
      <c r="G30" s="44"/>
      <c r="H30" s="44"/>
      <c r="I30" s="44"/>
      <c r="J30" s="44"/>
      <c r="K30" s="44"/>
    </row>
    <row r="31" spans="1:11" s="97" customFormat="1" hidden="1">
      <c r="A31" s="70" t="s">
        <v>120</v>
      </c>
      <c r="B31" s="50"/>
      <c r="C31" s="37"/>
      <c r="D31" s="44"/>
      <c r="E31" s="44"/>
      <c r="F31" s="44"/>
      <c r="G31" s="44"/>
      <c r="H31" s="44"/>
      <c r="I31" s="44"/>
      <c r="J31" s="44"/>
      <c r="K31" s="44"/>
    </row>
    <row r="32" spans="1:11" hidden="1">
      <c r="A32" s="36" t="s">
        <v>26</v>
      </c>
      <c r="B32" s="91"/>
      <c r="C32" s="37" t="s">
        <v>99</v>
      </c>
      <c r="D32" s="38"/>
      <c r="E32" s="38"/>
      <c r="F32" s="38"/>
      <c r="G32" s="38"/>
      <c r="H32" s="38"/>
      <c r="I32" s="38"/>
      <c r="J32" s="38">
        <f>D32-I32</f>
        <v>0</v>
      </c>
      <c r="K32" s="38">
        <f>E32-I32</f>
        <v>0</v>
      </c>
    </row>
    <row r="33" spans="1:11" hidden="1">
      <c r="A33" s="47" t="s">
        <v>113</v>
      </c>
      <c r="B33" s="91"/>
      <c r="C33" s="37" t="s">
        <v>100</v>
      </c>
      <c r="D33" s="38"/>
      <c r="E33" s="38"/>
      <c r="F33" s="38"/>
      <c r="G33" s="38"/>
      <c r="H33" s="38"/>
      <c r="I33" s="38"/>
      <c r="J33" s="38">
        <f>D33-I33</f>
        <v>0</v>
      </c>
      <c r="K33" s="38">
        <f>E33-I33</f>
        <v>0</v>
      </c>
    </row>
    <row r="34" spans="1:11" ht="14.25" hidden="1" customHeight="1">
      <c r="A34" s="89" t="s">
        <v>114</v>
      </c>
      <c r="B34" s="91"/>
      <c r="C34" s="37" t="s">
        <v>101</v>
      </c>
      <c r="D34" s="38"/>
      <c r="E34" s="38"/>
      <c r="F34" s="38"/>
      <c r="G34" s="38"/>
      <c r="H34" s="38"/>
      <c r="I34" s="38"/>
      <c r="J34" s="38">
        <f>D34-I34</f>
        <v>0</v>
      </c>
      <c r="K34" s="38">
        <f>E34-I34</f>
        <v>0</v>
      </c>
    </row>
    <row r="35" spans="1:11" s="96" customFormat="1" hidden="1">
      <c r="A35" s="39" t="s">
        <v>90</v>
      </c>
      <c r="B35" s="95"/>
      <c r="C35" s="40"/>
      <c r="D35" s="41">
        <f t="shared" ref="D35:K35" si="8">SUM(D33:D34)</f>
        <v>0</v>
      </c>
      <c r="E35" s="41">
        <f t="shared" si="8"/>
        <v>0</v>
      </c>
      <c r="F35" s="41">
        <f t="shared" si="8"/>
        <v>0</v>
      </c>
      <c r="G35" s="41">
        <f t="shared" si="8"/>
        <v>0</v>
      </c>
      <c r="H35" s="41">
        <f t="shared" si="8"/>
        <v>0</v>
      </c>
      <c r="I35" s="41">
        <f t="shared" si="8"/>
        <v>0</v>
      </c>
      <c r="J35" s="41">
        <f t="shared" si="8"/>
        <v>0</v>
      </c>
      <c r="K35" s="41">
        <f t="shared" si="8"/>
        <v>0</v>
      </c>
    </row>
    <row r="36" spans="1:11" s="97" customFormat="1" hidden="1">
      <c r="A36" s="70" t="s">
        <v>106</v>
      </c>
      <c r="B36" s="50"/>
      <c r="C36" s="43"/>
      <c r="D36" s="44">
        <f t="shared" ref="D36:K36" si="9">D32+D35</f>
        <v>0</v>
      </c>
      <c r="E36" s="44">
        <f t="shared" si="9"/>
        <v>0</v>
      </c>
      <c r="F36" s="44">
        <f t="shared" si="9"/>
        <v>0</v>
      </c>
      <c r="G36" s="44">
        <f t="shared" si="9"/>
        <v>0</v>
      </c>
      <c r="H36" s="44">
        <f t="shared" si="9"/>
        <v>0</v>
      </c>
      <c r="I36" s="44">
        <f t="shared" si="9"/>
        <v>0</v>
      </c>
      <c r="J36" s="44">
        <f t="shared" si="9"/>
        <v>0</v>
      </c>
      <c r="K36" s="44">
        <f t="shared" si="9"/>
        <v>0</v>
      </c>
    </row>
    <row r="37" spans="1:11" s="97" customFormat="1" hidden="1">
      <c r="A37" s="70"/>
      <c r="B37" s="50"/>
      <c r="C37" s="43"/>
      <c r="D37" s="44"/>
      <c r="E37" s="44"/>
      <c r="F37" s="44"/>
      <c r="G37" s="44"/>
      <c r="H37" s="44"/>
      <c r="I37" s="44"/>
      <c r="J37" s="44"/>
      <c r="K37" s="44"/>
    </row>
    <row r="38" spans="1:11" s="97" customFormat="1" hidden="1">
      <c r="A38" s="51" t="s">
        <v>111</v>
      </c>
      <c r="B38" s="50"/>
      <c r="C38" s="43"/>
      <c r="D38" s="44"/>
      <c r="E38" s="44"/>
      <c r="F38" s="44"/>
      <c r="G38" s="44"/>
      <c r="H38" s="44"/>
      <c r="I38" s="44"/>
      <c r="J38" s="44"/>
      <c r="K38" s="44"/>
    </row>
    <row r="39" spans="1:11" hidden="1">
      <c r="A39" s="36" t="s">
        <v>26</v>
      </c>
      <c r="B39" s="91"/>
      <c r="C39" s="37" t="s">
        <v>102</v>
      </c>
      <c r="D39" s="38">
        <f t="shared" ref="D39:I39" si="10">D17+D25+D32</f>
        <v>476519</v>
      </c>
      <c r="E39" s="38">
        <f t="shared" si="10"/>
        <v>119278</v>
      </c>
      <c r="F39" s="38">
        <f t="shared" si="10"/>
        <v>0</v>
      </c>
      <c r="G39" s="38">
        <f t="shared" si="10"/>
        <v>0</v>
      </c>
      <c r="H39" s="38">
        <f t="shared" si="10"/>
        <v>0</v>
      </c>
      <c r="I39" s="38">
        <f t="shared" si="10"/>
        <v>113541.91</v>
      </c>
      <c r="J39" s="38">
        <f>D39-I39</f>
        <v>362977.08999999997</v>
      </c>
      <c r="K39" s="38">
        <f>E39-I39</f>
        <v>5736.0899999999965</v>
      </c>
    </row>
    <row r="40" spans="1:11" ht="22.5" hidden="1">
      <c r="A40" s="45" t="s">
        <v>28</v>
      </c>
      <c r="B40" s="91"/>
      <c r="C40" s="37" t="s">
        <v>103</v>
      </c>
      <c r="D40" s="38">
        <f t="shared" ref="D40:I40" si="11">D18</f>
        <v>0</v>
      </c>
      <c r="E40" s="38">
        <f t="shared" si="11"/>
        <v>0</v>
      </c>
      <c r="F40" s="38">
        <f t="shared" si="11"/>
        <v>0</v>
      </c>
      <c r="G40" s="38">
        <f t="shared" si="11"/>
        <v>0</v>
      </c>
      <c r="H40" s="38">
        <f t="shared" si="11"/>
        <v>0</v>
      </c>
      <c r="I40" s="38">
        <f t="shared" si="11"/>
        <v>0</v>
      </c>
      <c r="J40" s="38">
        <f>D40-I40</f>
        <v>0</v>
      </c>
      <c r="K40" s="38">
        <f>E40-I40</f>
        <v>0</v>
      </c>
    </row>
    <row r="41" spans="1:11" hidden="1">
      <c r="A41" s="47" t="s">
        <v>113</v>
      </c>
      <c r="B41" s="91"/>
      <c r="C41" s="37" t="s">
        <v>104</v>
      </c>
      <c r="D41" s="38">
        <f t="shared" ref="D41:I42" si="12">D19+D26+D33</f>
        <v>104834</v>
      </c>
      <c r="E41" s="38">
        <f t="shared" si="12"/>
        <v>28104</v>
      </c>
      <c r="F41" s="38">
        <f t="shared" si="12"/>
        <v>0</v>
      </c>
      <c r="G41" s="38">
        <f t="shared" si="12"/>
        <v>0</v>
      </c>
      <c r="H41" s="38">
        <f t="shared" si="12"/>
        <v>0</v>
      </c>
      <c r="I41" s="38">
        <f t="shared" si="12"/>
        <v>28104</v>
      </c>
      <c r="J41" s="38">
        <f>D41-I41</f>
        <v>76730</v>
      </c>
      <c r="K41" s="38">
        <f>E41-I41</f>
        <v>0</v>
      </c>
    </row>
    <row r="42" spans="1:11" ht="14.25" hidden="1" customHeight="1">
      <c r="A42" s="47" t="s">
        <v>114</v>
      </c>
      <c r="B42" s="91"/>
      <c r="C42" s="37" t="s">
        <v>105</v>
      </c>
      <c r="D42" s="38">
        <f t="shared" si="12"/>
        <v>39075</v>
      </c>
      <c r="E42" s="38">
        <f t="shared" si="12"/>
        <v>11247.880000000001</v>
      </c>
      <c r="F42" s="38">
        <f t="shared" si="12"/>
        <v>0</v>
      </c>
      <c r="G42" s="38">
        <f t="shared" si="12"/>
        <v>0</v>
      </c>
      <c r="H42" s="38">
        <f t="shared" si="12"/>
        <v>0</v>
      </c>
      <c r="I42" s="38">
        <f t="shared" si="12"/>
        <v>11247.88</v>
      </c>
      <c r="J42" s="38">
        <f>D42-I42</f>
        <v>27827.120000000003</v>
      </c>
      <c r="K42" s="38">
        <f>E42-I42</f>
        <v>0</v>
      </c>
    </row>
    <row r="43" spans="1:11" s="96" customFormat="1" hidden="1">
      <c r="A43" s="39" t="s">
        <v>90</v>
      </c>
      <c r="B43" s="95"/>
      <c r="C43" s="40"/>
      <c r="D43" s="41">
        <f>SUM(D41:D42)</f>
        <v>143909</v>
      </c>
      <c r="E43" s="41">
        <f t="shared" ref="E43:K43" si="13">SUM(E41:E42)</f>
        <v>39351.880000000005</v>
      </c>
      <c r="F43" s="41">
        <f t="shared" si="13"/>
        <v>0</v>
      </c>
      <c r="G43" s="41">
        <f t="shared" si="13"/>
        <v>0</v>
      </c>
      <c r="H43" s="41">
        <f t="shared" si="13"/>
        <v>0</v>
      </c>
      <c r="I43" s="41">
        <f t="shared" si="13"/>
        <v>39351.879999999997</v>
      </c>
      <c r="J43" s="41">
        <f t="shared" si="13"/>
        <v>104557.12</v>
      </c>
      <c r="K43" s="41">
        <f t="shared" si="13"/>
        <v>0</v>
      </c>
    </row>
    <row r="44" spans="1:11" s="97" customFormat="1" hidden="1">
      <c r="A44" s="51" t="s">
        <v>110</v>
      </c>
      <c r="B44" s="50"/>
      <c r="C44" s="43"/>
      <c r="D44" s="44">
        <f>D39+D43+D40</f>
        <v>620428</v>
      </c>
      <c r="E44" s="44">
        <f t="shared" ref="E44:K44" si="14">E39+E43+E40</f>
        <v>158629.88</v>
      </c>
      <c r="F44" s="44">
        <f t="shared" si="14"/>
        <v>0</v>
      </c>
      <c r="G44" s="44">
        <f t="shared" si="14"/>
        <v>0</v>
      </c>
      <c r="H44" s="44">
        <f t="shared" si="14"/>
        <v>0</v>
      </c>
      <c r="I44" s="44">
        <f t="shared" si="14"/>
        <v>152893.79</v>
      </c>
      <c r="J44" s="44">
        <f t="shared" si="14"/>
        <v>467534.20999999996</v>
      </c>
      <c r="K44" s="44">
        <f t="shared" si="14"/>
        <v>5736.0899999999965</v>
      </c>
    </row>
    <row r="45" spans="1:11" s="97" customFormat="1">
      <c r="A45" s="118" t="s">
        <v>159</v>
      </c>
      <c r="B45" s="50"/>
      <c r="C45" s="43"/>
      <c r="D45" s="44">
        <f>D48+D51+D54</f>
        <v>2079199</v>
      </c>
      <c r="E45" s="44">
        <f t="shared" ref="E45:K45" si="15">E48+E51+E54</f>
        <v>491550</v>
      </c>
      <c r="F45" s="44">
        <f t="shared" si="15"/>
        <v>0</v>
      </c>
      <c r="G45" s="44">
        <f t="shared" si="15"/>
        <v>0</v>
      </c>
      <c r="H45" s="44">
        <f t="shared" si="15"/>
        <v>0</v>
      </c>
      <c r="I45" s="44">
        <f t="shared" si="15"/>
        <v>433334.64</v>
      </c>
      <c r="J45" s="44">
        <f t="shared" si="15"/>
        <v>1645864.3599999999</v>
      </c>
      <c r="K45" s="44">
        <f t="shared" si="15"/>
        <v>58215.359999999986</v>
      </c>
    </row>
    <row r="46" spans="1:11">
      <c r="A46" s="36" t="s">
        <v>16</v>
      </c>
      <c r="B46" s="91"/>
      <c r="C46" s="37" t="s">
        <v>194</v>
      </c>
      <c r="D46" s="38">
        <v>775632</v>
      </c>
      <c r="E46" s="38">
        <v>174609</v>
      </c>
      <c r="F46" s="38"/>
      <c r="G46" s="38"/>
      <c r="H46" s="38"/>
      <c r="I46" s="38">
        <v>173604.89</v>
      </c>
      <c r="J46" s="38">
        <f>D46-I46</f>
        <v>602027.11</v>
      </c>
      <c r="K46" s="38">
        <f>E46-I46</f>
        <v>1004.109999999986</v>
      </c>
    </row>
    <row r="47" spans="1:11">
      <c r="A47" s="36" t="s">
        <v>27</v>
      </c>
      <c r="B47" s="91"/>
      <c r="C47" s="37" t="s">
        <v>195</v>
      </c>
      <c r="D47" s="38">
        <v>788186</v>
      </c>
      <c r="E47" s="38">
        <v>199086</v>
      </c>
      <c r="F47" s="38"/>
      <c r="G47" s="38"/>
      <c r="H47" s="38"/>
      <c r="I47" s="38">
        <v>156905.91</v>
      </c>
      <c r="J47" s="38">
        <f>D47-I47</f>
        <v>631280.09</v>
      </c>
      <c r="K47" s="38">
        <f>E47-I47</f>
        <v>42180.09</v>
      </c>
    </row>
    <row r="48" spans="1:11" s="96" customFormat="1">
      <c r="A48" s="39" t="s">
        <v>91</v>
      </c>
      <c r="B48" s="95"/>
      <c r="C48" s="40"/>
      <c r="D48" s="41">
        <f t="shared" ref="D48:K48" si="16">SUM(D46:D47)</f>
        <v>1563818</v>
      </c>
      <c r="E48" s="41">
        <f t="shared" si="16"/>
        <v>373695</v>
      </c>
      <c r="F48" s="41">
        <f t="shared" si="16"/>
        <v>0</v>
      </c>
      <c r="G48" s="41">
        <f t="shared" si="16"/>
        <v>0</v>
      </c>
      <c r="H48" s="41">
        <f t="shared" si="16"/>
        <v>0</v>
      </c>
      <c r="I48" s="41">
        <f t="shared" si="16"/>
        <v>330510.80000000005</v>
      </c>
      <c r="J48" s="41">
        <f t="shared" si="16"/>
        <v>1233307.2</v>
      </c>
      <c r="K48" s="41">
        <f t="shared" si="16"/>
        <v>43184.199999999983</v>
      </c>
    </row>
    <row r="49" spans="1:11" ht="23.25" customHeight="1">
      <c r="A49" s="45" t="s">
        <v>28</v>
      </c>
      <c r="B49" s="91"/>
      <c r="C49" s="37" t="s">
        <v>196</v>
      </c>
      <c r="D49" s="38">
        <f>23108</f>
        <v>23108</v>
      </c>
      <c r="E49" s="38">
        <v>0</v>
      </c>
      <c r="F49" s="38"/>
      <c r="G49" s="38"/>
      <c r="H49" s="38"/>
      <c r="I49" s="38">
        <v>0</v>
      </c>
      <c r="J49" s="38">
        <f>D49-I49</f>
        <v>23108</v>
      </c>
      <c r="K49" s="38">
        <f>E49-I49</f>
        <v>0</v>
      </c>
    </row>
    <row r="50" spans="1:11" ht="22.5">
      <c r="A50" s="45" t="s">
        <v>29</v>
      </c>
      <c r="B50" s="91"/>
      <c r="C50" s="37" t="s">
        <v>197</v>
      </c>
      <c r="D50" s="38">
        <v>20000</v>
      </c>
      <c r="E50" s="38">
        <v>5000</v>
      </c>
      <c r="F50" s="38"/>
      <c r="G50" s="38"/>
      <c r="H50" s="38"/>
      <c r="I50" s="38"/>
      <c r="J50" s="38">
        <f>D50-I50</f>
        <v>20000</v>
      </c>
      <c r="K50" s="38">
        <f>E50-I50</f>
        <v>5000</v>
      </c>
    </row>
    <row r="51" spans="1:11" s="96" customFormat="1">
      <c r="A51" s="46" t="s">
        <v>161</v>
      </c>
      <c r="B51" s="95"/>
      <c r="C51" s="40"/>
      <c r="D51" s="41">
        <f t="shared" ref="D51:K51" si="17">SUM(D49:D50)</f>
        <v>43108</v>
      </c>
      <c r="E51" s="41">
        <f t="shared" si="17"/>
        <v>5000</v>
      </c>
      <c r="F51" s="41">
        <f t="shared" si="17"/>
        <v>0</v>
      </c>
      <c r="G51" s="41">
        <f t="shared" si="17"/>
        <v>0</v>
      </c>
      <c r="H51" s="41">
        <f t="shared" si="17"/>
        <v>0</v>
      </c>
      <c r="I51" s="41">
        <f t="shared" si="17"/>
        <v>0</v>
      </c>
      <c r="J51" s="41">
        <f t="shared" si="17"/>
        <v>43108</v>
      </c>
      <c r="K51" s="41">
        <f t="shared" si="17"/>
        <v>5000</v>
      </c>
    </row>
    <row r="52" spans="1:11">
      <c r="A52" s="72" t="s">
        <v>113</v>
      </c>
      <c r="B52" s="91"/>
      <c r="C52" s="37" t="s">
        <v>198</v>
      </c>
      <c r="D52" s="38">
        <v>344040</v>
      </c>
      <c r="E52" s="38">
        <v>82212</v>
      </c>
      <c r="F52" s="38"/>
      <c r="G52" s="38"/>
      <c r="H52" s="38"/>
      <c r="I52" s="38">
        <v>77395</v>
      </c>
      <c r="J52" s="38">
        <f>D52-I52</f>
        <v>266645</v>
      </c>
      <c r="K52" s="38">
        <f>E52-I52</f>
        <v>4817</v>
      </c>
    </row>
    <row r="53" spans="1:11">
      <c r="A53" s="72" t="s">
        <v>114</v>
      </c>
      <c r="B53" s="91"/>
      <c r="C53" s="37" t="s">
        <v>199</v>
      </c>
      <c r="D53" s="38">
        <v>128233</v>
      </c>
      <c r="E53" s="38">
        <v>30643</v>
      </c>
      <c r="F53" s="38"/>
      <c r="G53" s="38"/>
      <c r="H53" s="38"/>
      <c r="I53" s="38">
        <v>25428.84</v>
      </c>
      <c r="J53" s="38">
        <f>D53-I53</f>
        <v>102804.16</v>
      </c>
      <c r="K53" s="38">
        <f>E53-I53</f>
        <v>5214.16</v>
      </c>
    </row>
    <row r="54" spans="1:11" s="96" customFormat="1">
      <c r="A54" s="118" t="s">
        <v>160</v>
      </c>
      <c r="B54" s="95"/>
      <c r="C54" s="40"/>
      <c r="D54" s="41">
        <f t="shared" ref="D54:K54" si="18">SUM(D52:D53)</f>
        <v>472273</v>
      </c>
      <c r="E54" s="41">
        <f t="shared" si="18"/>
        <v>112855</v>
      </c>
      <c r="F54" s="41">
        <f t="shared" si="18"/>
        <v>0</v>
      </c>
      <c r="G54" s="41">
        <f t="shared" si="18"/>
        <v>0</v>
      </c>
      <c r="H54" s="41">
        <f t="shared" si="18"/>
        <v>0</v>
      </c>
      <c r="I54" s="41">
        <f t="shared" si="18"/>
        <v>102823.84</v>
      </c>
      <c r="J54" s="41">
        <f t="shared" si="18"/>
        <v>369449.16000000003</v>
      </c>
      <c r="K54" s="41">
        <f t="shared" si="18"/>
        <v>10031.16</v>
      </c>
    </row>
    <row r="55" spans="1:11" s="96" customFormat="1">
      <c r="A55" s="118"/>
      <c r="B55" s="95"/>
      <c r="C55" s="40"/>
      <c r="D55" s="41"/>
      <c r="E55" s="41"/>
      <c r="F55" s="41"/>
      <c r="G55" s="41"/>
      <c r="H55" s="41"/>
      <c r="I55" s="41"/>
      <c r="J55" s="41"/>
      <c r="K55" s="41"/>
    </row>
    <row r="56" spans="1:11">
      <c r="A56" s="36" t="s">
        <v>18</v>
      </c>
      <c r="B56" s="91"/>
      <c r="C56" s="37" t="s">
        <v>200</v>
      </c>
      <c r="D56" s="38">
        <v>23607</v>
      </c>
      <c r="E56" s="38">
        <v>4000</v>
      </c>
      <c r="F56" s="38"/>
      <c r="G56" s="38"/>
      <c r="H56" s="38"/>
      <c r="I56" s="38"/>
      <c r="J56" s="38">
        <f>D56-I56</f>
        <v>23607</v>
      </c>
      <c r="K56" s="38">
        <f>E56-I56</f>
        <v>4000</v>
      </c>
    </row>
    <row r="57" spans="1:11">
      <c r="A57" s="36" t="s">
        <v>21</v>
      </c>
      <c r="B57" s="91"/>
      <c r="C57" s="37" t="s">
        <v>262</v>
      </c>
      <c r="D57" s="38">
        <v>15650</v>
      </c>
      <c r="E57" s="38">
        <v>4125</v>
      </c>
      <c r="F57" s="38"/>
      <c r="G57" s="38"/>
      <c r="H57" s="38"/>
      <c r="I57" s="38"/>
      <c r="J57" s="38">
        <f>D57-I57</f>
        <v>15650</v>
      </c>
      <c r="K57" s="38">
        <f>E57-I57</f>
        <v>4125</v>
      </c>
    </row>
    <row r="58" spans="1:11">
      <c r="A58" s="36"/>
      <c r="B58" s="91"/>
      <c r="C58" s="121"/>
      <c r="D58" s="38"/>
      <c r="E58" s="38"/>
      <c r="F58" s="38"/>
      <c r="G58" s="38"/>
      <c r="H58" s="38"/>
      <c r="I58" s="38"/>
      <c r="J58" s="38"/>
      <c r="K58" s="38"/>
    </row>
    <row r="59" spans="1:11">
      <c r="A59" s="120" t="s">
        <v>151</v>
      </c>
      <c r="B59" s="91"/>
      <c r="C59" s="139" t="s">
        <v>168</v>
      </c>
      <c r="D59" s="38">
        <f t="shared" ref="D59:K59" si="19">D60+D61+D65+D66+D67</f>
        <v>1243716.3700000001</v>
      </c>
      <c r="E59" s="38">
        <f t="shared" si="19"/>
        <v>561539.53</v>
      </c>
      <c r="F59" s="38">
        <f t="shared" si="19"/>
        <v>3294</v>
      </c>
      <c r="G59" s="38">
        <f t="shared" si="19"/>
        <v>0</v>
      </c>
      <c r="H59" s="38">
        <f t="shared" si="19"/>
        <v>0</v>
      </c>
      <c r="I59" s="38">
        <f t="shared" si="19"/>
        <v>532204.75</v>
      </c>
      <c r="J59" s="38">
        <f t="shared" si="19"/>
        <v>711511.61999999988</v>
      </c>
      <c r="K59" s="38">
        <f t="shared" si="19"/>
        <v>29334.78</v>
      </c>
    </row>
    <row r="60" spans="1:11">
      <c r="A60" s="36" t="s">
        <v>17</v>
      </c>
      <c r="B60" s="91"/>
      <c r="C60" s="37" t="s">
        <v>263</v>
      </c>
      <c r="D60" s="38">
        <v>31908</v>
      </c>
      <c r="E60" s="38">
        <v>7977</v>
      </c>
      <c r="F60" s="38"/>
      <c r="G60" s="38"/>
      <c r="H60" s="38"/>
      <c r="I60" s="38">
        <f>5350.55+1847.37</f>
        <v>7197.92</v>
      </c>
      <c r="J60" s="38">
        <f>D60-I60</f>
        <v>24710.080000000002</v>
      </c>
      <c r="K60" s="38">
        <f>E60-I60</f>
        <v>779.07999999999993</v>
      </c>
    </row>
    <row r="61" spans="1:11">
      <c r="A61" s="36" t="s">
        <v>18</v>
      </c>
      <c r="B61" s="91"/>
      <c r="C61" s="37" t="s">
        <v>201</v>
      </c>
      <c r="D61" s="38">
        <v>23378</v>
      </c>
      <c r="E61" s="38">
        <v>0</v>
      </c>
      <c r="F61" s="38"/>
      <c r="G61" s="38"/>
      <c r="H61" s="38"/>
      <c r="I61" s="38"/>
      <c r="J61" s="38">
        <f>D61-I61</f>
        <v>23378</v>
      </c>
      <c r="K61" s="38">
        <f>E61-I61</f>
        <v>0</v>
      </c>
    </row>
    <row r="62" spans="1:11">
      <c r="A62" s="36" t="s">
        <v>34</v>
      </c>
      <c r="B62" s="91"/>
      <c r="C62" s="37" t="s">
        <v>202</v>
      </c>
      <c r="D62" s="38">
        <v>960077</v>
      </c>
      <c r="E62" s="38">
        <f>320026+29121+141062.16</f>
        <v>490209.16000000003</v>
      </c>
      <c r="F62" s="38"/>
      <c r="G62" s="38"/>
      <c r="H62" s="38"/>
      <c r="I62" s="38">
        <v>490209.16</v>
      </c>
      <c r="J62" s="38">
        <f>D62-I62</f>
        <v>469867.84</v>
      </c>
      <c r="K62" s="38">
        <f>E62-I62</f>
        <v>0</v>
      </c>
    </row>
    <row r="63" spans="1:11">
      <c r="A63" s="36" t="s">
        <v>30</v>
      </c>
      <c r="B63" s="91"/>
      <c r="C63" s="37" t="s">
        <v>203</v>
      </c>
      <c r="D63" s="38">
        <f>99638+7721.37</f>
        <v>107359.37</v>
      </c>
      <c r="E63" s="38">
        <f>7721.37+24909</f>
        <v>32630.37</v>
      </c>
      <c r="F63" s="38"/>
      <c r="G63" s="38"/>
      <c r="H63" s="38"/>
      <c r="I63" s="38">
        <v>23340.75</v>
      </c>
      <c r="J63" s="38">
        <f>D63-I63</f>
        <v>84018.62</v>
      </c>
      <c r="K63" s="38">
        <f>E63-I63</f>
        <v>9289.619999999999</v>
      </c>
    </row>
    <row r="64" spans="1:11" ht="12.75" customHeight="1">
      <c r="A64" s="36" t="s">
        <v>31</v>
      </c>
      <c r="B64" s="91"/>
      <c r="C64" s="37" t="s">
        <v>204</v>
      </c>
      <c r="D64" s="38">
        <v>14313</v>
      </c>
      <c r="E64" s="38">
        <v>3578</v>
      </c>
      <c r="F64" s="38">
        <v>3294</v>
      </c>
      <c r="G64" s="38"/>
      <c r="H64" s="38"/>
      <c r="I64" s="38">
        <v>845.39</v>
      </c>
      <c r="J64" s="38">
        <f>D64-I64</f>
        <v>13467.61</v>
      </c>
      <c r="K64" s="38">
        <f>E64-I64</f>
        <v>2732.61</v>
      </c>
    </row>
    <row r="65" spans="1:12" s="96" customFormat="1" ht="17.25" customHeight="1">
      <c r="A65" s="120" t="s">
        <v>19</v>
      </c>
      <c r="B65" s="95"/>
      <c r="C65" s="40"/>
      <c r="D65" s="41">
        <f t="shared" ref="D65:K65" si="20">SUM(D62:D64)</f>
        <v>1081749.3700000001</v>
      </c>
      <c r="E65" s="41">
        <f t="shared" si="20"/>
        <v>526417.53</v>
      </c>
      <c r="F65" s="41">
        <f t="shared" si="20"/>
        <v>3294</v>
      </c>
      <c r="G65" s="41">
        <f t="shared" si="20"/>
        <v>0</v>
      </c>
      <c r="H65" s="41">
        <f t="shared" si="20"/>
        <v>0</v>
      </c>
      <c r="I65" s="41">
        <f t="shared" si="20"/>
        <v>514395.3</v>
      </c>
      <c r="J65" s="41">
        <f t="shared" si="20"/>
        <v>567354.06999999995</v>
      </c>
      <c r="K65" s="41">
        <f t="shared" si="20"/>
        <v>12022.23</v>
      </c>
    </row>
    <row r="66" spans="1:12">
      <c r="A66" s="36" t="s">
        <v>20</v>
      </c>
      <c r="B66" s="91"/>
      <c r="C66" s="37" t="s">
        <v>205</v>
      </c>
      <c r="D66" s="38">
        <v>56703</v>
      </c>
      <c r="E66" s="38">
        <v>14175</v>
      </c>
      <c r="F66" s="38"/>
      <c r="G66" s="38"/>
      <c r="H66" s="38"/>
      <c r="I66" s="38">
        <v>6000</v>
      </c>
      <c r="J66" s="38">
        <f t="shared" ref="J66:J72" si="21">D66-I66</f>
        <v>50703</v>
      </c>
      <c r="K66" s="38">
        <f t="shared" ref="K66:K72" si="22">E66-I66</f>
        <v>8175</v>
      </c>
    </row>
    <row r="67" spans="1:12">
      <c r="A67" s="36" t="s">
        <v>21</v>
      </c>
      <c r="B67" s="91"/>
      <c r="C67" s="37" t="s">
        <v>264</v>
      </c>
      <c r="D67" s="38">
        <v>49978</v>
      </c>
      <c r="E67" s="38">
        <v>12970</v>
      </c>
      <c r="F67" s="38"/>
      <c r="G67" s="38"/>
      <c r="H67" s="38"/>
      <c r="I67" s="38">
        <v>4611.53</v>
      </c>
      <c r="J67" s="38">
        <f t="shared" si="21"/>
        <v>45366.47</v>
      </c>
      <c r="K67" s="38">
        <f t="shared" si="22"/>
        <v>8358.4700000000012</v>
      </c>
    </row>
    <row r="68" spans="1:12">
      <c r="A68" s="36" t="s">
        <v>22</v>
      </c>
      <c r="B68" s="91"/>
      <c r="C68" s="37" t="s">
        <v>206</v>
      </c>
      <c r="D68" s="38">
        <v>7616</v>
      </c>
      <c r="E68" s="38">
        <v>0</v>
      </c>
      <c r="F68" s="38"/>
      <c r="G68" s="38"/>
      <c r="H68" s="38"/>
      <c r="I68" s="38"/>
      <c r="J68" s="38">
        <f t="shared" si="21"/>
        <v>7616</v>
      </c>
      <c r="K68" s="38">
        <f t="shared" si="22"/>
        <v>0</v>
      </c>
    </row>
    <row r="69" spans="1:12" hidden="1">
      <c r="A69" s="36" t="s">
        <v>23</v>
      </c>
      <c r="B69" s="91"/>
      <c r="C69" s="37" t="s">
        <v>70</v>
      </c>
      <c r="D69" s="38"/>
      <c r="E69" s="38"/>
      <c r="F69" s="38"/>
      <c r="G69" s="38"/>
      <c r="H69" s="38"/>
      <c r="I69" s="38"/>
      <c r="J69" s="38">
        <f t="shared" si="21"/>
        <v>0</v>
      </c>
      <c r="K69" s="38">
        <f t="shared" si="22"/>
        <v>0</v>
      </c>
    </row>
    <row r="70" spans="1:12" hidden="1">
      <c r="A70" s="36" t="s">
        <v>23</v>
      </c>
      <c r="B70" s="91"/>
      <c r="C70" s="37" t="s">
        <v>140</v>
      </c>
      <c r="D70" s="38">
        <v>0</v>
      </c>
      <c r="E70" s="38">
        <v>0</v>
      </c>
      <c r="F70" s="38"/>
      <c r="G70" s="38"/>
      <c r="H70" s="38"/>
      <c r="I70" s="38"/>
      <c r="J70" s="38">
        <f>D70-I70</f>
        <v>0</v>
      </c>
      <c r="K70" s="38">
        <f>E70-I70</f>
        <v>0</v>
      </c>
    </row>
    <row r="71" spans="1:12">
      <c r="A71" s="36" t="s">
        <v>33</v>
      </c>
      <c r="B71" s="91"/>
      <c r="C71" s="37" t="s">
        <v>207</v>
      </c>
      <c r="D71" s="38">
        <v>108604</v>
      </c>
      <c r="E71" s="38">
        <v>27151</v>
      </c>
      <c r="F71" s="38"/>
      <c r="G71" s="38"/>
      <c r="H71" s="38"/>
      <c r="I71" s="38"/>
      <c r="J71" s="38">
        <f t="shared" si="21"/>
        <v>108604</v>
      </c>
      <c r="K71" s="38">
        <f t="shared" si="22"/>
        <v>27151</v>
      </c>
    </row>
    <row r="72" spans="1:12" ht="25.5" customHeight="1">
      <c r="A72" s="47" t="s">
        <v>190</v>
      </c>
      <c r="B72" s="91"/>
      <c r="C72" s="37" t="s">
        <v>208</v>
      </c>
      <c r="D72" s="38">
        <v>9217</v>
      </c>
      <c r="E72" s="38">
        <v>2304</v>
      </c>
      <c r="F72" s="38"/>
      <c r="G72" s="38"/>
      <c r="H72" s="38"/>
      <c r="I72" s="38"/>
      <c r="J72" s="38">
        <f t="shared" si="21"/>
        <v>9217</v>
      </c>
      <c r="K72" s="38">
        <f t="shared" si="22"/>
        <v>2304</v>
      </c>
    </row>
    <row r="73" spans="1:12" s="96" customFormat="1" ht="12.75" customHeight="1">
      <c r="A73" s="118" t="s">
        <v>158</v>
      </c>
      <c r="B73" s="95"/>
      <c r="C73" s="40"/>
      <c r="D73" s="41">
        <f>SUM(D71:D72)</f>
        <v>117821</v>
      </c>
      <c r="E73" s="41">
        <f t="shared" ref="E73:K73" si="23">SUM(E71:E72)</f>
        <v>29455</v>
      </c>
      <c r="F73" s="41">
        <f t="shared" si="23"/>
        <v>0</v>
      </c>
      <c r="G73" s="41">
        <f t="shared" si="23"/>
        <v>0</v>
      </c>
      <c r="H73" s="41">
        <f t="shared" si="23"/>
        <v>0</v>
      </c>
      <c r="I73" s="41">
        <f t="shared" si="23"/>
        <v>0</v>
      </c>
      <c r="J73" s="41">
        <f t="shared" si="23"/>
        <v>117821</v>
      </c>
      <c r="K73" s="41">
        <f t="shared" si="23"/>
        <v>29455</v>
      </c>
    </row>
    <row r="74" spans="1:12">
      <c r="A74" s="36" t="s">
        <v>22</v>
      </c>
      <c r="B74" s="91"/>
      <c r="C74" s="37" t="s">
        <v>209</v>
      </c>
      <c r="D74" s="38">
        <v>21916</v>
      </c>
      <c r="E74" s="38">
        <v>5417</v>
      </c>
      <c r="F74" s="38"/>
      <c r="G74" s="38"/>
      <c r="H74" s="38"/>
      <c r="I74" s="38"/>
      <c r="J74" s="38">
        <f>D74-I74</f>
        <v>21916</v>
      </c>
      <c r="K74" s="38">
        <f>E74-I74</f>
        <v>5417</v>
      </c>
    </row>
    <row r="75" spans="1:12" s="97" customFormat="1">
      <c r="A75" s="70"/>
      <c r="B75" s="50"/>
      <c r="C75" s="43"/>
      <c r="D75" s="44"/>
      <c r="E75" s="44"/>
      <c r="F75" s="44"/>
      <c r="G75" s="44"/>
      <c r="H75" s="44"/>
      <c r="I75" s="44"/>
      <c r="J75" s="44"/>
      <c r="K75" s="44"/>
    </row>
    <row r="76" spans="1:12" s="97" customFormat="1" ht="90">
      <c r="A76" s="133" t="s">
        <v>188</v>
      </c>
      <c r="B76" s="50"/>
      <c r="C76" s="43"/>
      <c r="D76" s="44">
        <f>D77+D78</f>
        <v>2000</v>
      </c>
      <c r="E76" s="44">
        <f t="shared" ref="E76:K76" si="24">E77+E78</f>
        <v>1000</v>
      </c>
      <c r="F76" s="44">
        <f t="shared" si="24"/>
        <v>0</v>
      </c>
      <c r="G76" s="44">
        <f t="shared" si="24"/>
        <v>0</v>
      </c>
      <c r="H76" s="44">
        <f t="shared" si="24"/>
        <v>0</v>
      </c>
      <c r="I76" s="44">
        <f t="shared" si="24"/>
        <v>0</v>
      </c>
      <c r="J76" s="44">
        <f t="shared" si="24"/>
        <v>2000</v>
      </c>
      <c r="K76" s="44">
        <f t="shared" si="24"/>
        <v>1000</v>
      </c>
    </row>
    <row r="77" spans="1:12">
      <c r="A77" s="36" t="s">
        <v>21</v>
      </c>
      <c r="B77" s="91"/>
      <c r="C77" s="37" t="s">
        <v>260</v>
      </c>
      <c r="D77" s="38">
        <v>1000</v>
      </c>
      <c r="E77" s="38">
        <v>0</v>
      </c>
      <c r="F77" s="38"/>
      <c r="G77" s="38"/>
      <c r="H77" s="38"/>
      <c r="I77" s="38">
        <v>0</v>
      </c>
      <c r="J77" s="38">
        <f>D77-I77</f>
        <v>1000</v>
      </c>
      <c r="K77" s="38">
        <f>E77-I77</f>
        <v>0</v>
      </c>
    </row>
    <row r="78" spans="1:12">
      <c r="A78" s="36" t="s">
        <v>21</v>
      </c>
      <c r="B78" s="91"/>
      <c r="C78" s="37" t="s">
        <v>261</v>
      </c>
      <c r="D78" s="38">
        <v>1000</v>
      </c>
      <c r="E78" s="38">
        <v>1000</v>
      </c>
      <c r="F78" s="38"/>
      <c r="G78" s="38"/>
      <c r="H78" s="38"/>
      <c r="I78" s="38">
        <v>0</v>
      </c>
      <c r="J78" s="38">
        <f>D78-I78</f>
        <v>1000</v>
      </c>
      <c r="K78" s="38">
        <f>E78-I78</f>
        <v>1000</v>
      </c>
    </row>
    <row r="79" spans="1:12" s="97" customFormat="1">
      <c r="A79" s="70"/>
      <c r="B79" s="50"/>
      <c r="C79" s="43"/>
      <c r="D79" s="44"/>
      <c r="E79" s="44"/>
      <c r="F79" s="44"/>
      <c r="G79" s="44"/>
      <c r="H79" s="44"/>
      <c r="I79" s="44"/>
      <c r="J79" s="44"/>
      <c r="K79" s="44"/>
    </row>
    <row r="80" spans="1:12" s="97" customFormat="1" ht="90">
      <c r="A80" s="134" t="s">
        <v>189</v>
      </c>
      <c r="B80" s="50"/>
      <c r="C80" s="43" t="s">
        <v>210</v>
      </c>
      <c r="D80" s="44">
        <v>13871</v>
      </c>
      <c r="E80" s="44">
        <v>3467</v>
      </c>
      <c r="F80" s="44"/>
      <c r="G80" s="44"/>
      <c r="H80" s="44"/>
      <c r="I80" s="44"/>
      <c r="J80" s="38">
        <f>D80-I80</f>
        <v>13871</v>
      </c>
      <c r="K80" s="38">
        <f>E80-I80</f>
        <v>3467</v>
      </c>
      <c r="L80" s="94"/>
    </row>
    <row r="81" spans="1:12" s="97" customFormat="1">
      <c r="A81" s="45"/>
      <c r="B81" s="50"/>
      <c r="C81" s="43"/>
      <c r="D81" s="44"/>
      <c r="E81" s="44"/>
      <c r="F81" s="44"/>
      <c r="G81" s="44"/>
      <c r="H81" s="44"/>
      <c r="I81" s="44"/>
      <c r="J81" s="38"/>
      <c r="K81" s="38"/>
      <c r="L81" s="94"/>
    </row>
    <row r="82" spans="1:12" s="97" customFormat="1">
      <c r="A82" s="128" t="s">
        <v>174</v>
      </c>
      <c r="B82" s="50"/>
      <c r="C82" s="49" t="s">
        <v>175</v>
      </c>
      <c r="D82" s="44">
        <f>D92</f>
        <v>5000</v>
      </c>
      <c r="E82" s="44">
        <f t="shared" ref="E82:K82" si="25">E92</f>
        <v>0</v>
      </c>
      <c r="F82" s="44">
        <f t="shared" si="25"/>
        <v>0</v>
      </c>
      <c r="G82" s="44">
        <f t="shared" si="25"/>
        <v>0</v>
      </c>
      <c r="H82" s="44">
        <f t="shared" si="25"/>
        <v>0</v>
      </c>
      <c r="I82" s="44">
        <f t="shared" si="25"/>
        <v>0</v>
      </c>
      <c r="J82" s="44">
        <f t="shared" si="25"/>
        <v>5000</v>
      </c>
      <c r="K82" s="44">
        <f t="shared" si="25"/>
        <v>0</v>
      </c>
      <c r="L82" s="94"/>
    </row>
    <row r="83" spans="1:12" s="97" customFormat="1" hidden="1">
      <c r="A83" s="36" t="s">
        <v>21</v>
      </c>
      <c r="B83" s="50"/>
      <c r="C83" s="37" t="s">
        <v>121</v>
      </c>
      <c r="D83" s="38"/>
      <c r="E83" s="38"/>
      <c r="F83" s="44"/>
      <c r="G83" s="44"/>
      <c r="H83" s="44"/>
      <c r="I83" s="38"/>
      <c r="J83" s="38">
        <f>D83-I83</f>
        <v>0</v>
      </c>
      <c r="K83" s="38">
        <f>E83-I83</f>
        <v>0</v>
      </c>
      <c r="L83" s="94"/>
    </row>
    <row r="84" spans="1:12" s="97" customFormat="1" hidden="1">
      <c r="A84" s="36" t="s">
        <v>21</v>
      </c>
      <c r="B84" s="50"/>
      <c r="C84" s="37" t="s">
        <v>122</v>
      </c>
      <c r="D84" s="38"/>
      <c r="E84" s="38"/>
      <c r="F84" s="44"/>
      <c r="G84" s="44"/>
      <c r="H84" s="44"/>
      <c r="I84" s="38"/>
      <c r="J84" s="38">
        <f>D84-I84</f>
        <v>0</v>
      </c>
      <c r="K84" s="38">
        <f>E84-I84</f>
        <v>0</v>
      </c>
      <c r="L84" s="94"/>
    </row>
    <row r="85" spans="1:12" s="97" customFormat="1" hidden="1">
      <c r="A85" s="36"/>
      <c r="B85" s="50"/>
      <c r="C85" s="43"/>
      <c r="D85" s="44">
        <f>SUM(D83:D84)</f>
        <v>0</v>
      </c>
      <c r="E85" s="44">
        <f t="shared" ref="E85:K85" si="26">SUM(E83:E84)</f>
        <v>0</v>
      </c>
      <c r="F85" s="44">
        <f t="shared" si="26"/>
        <v>0</v>
      </c>
      <c r="G85" s="44">
        <f t="shared" si="26"/>
        <v>0</v>
      </c>
      <c r="H85" s="44">
        <f t="shared" si="26"/>
        <v>0</v>
      </c>
      <c r="I85" s="44">
        <f t="shared" si="26"/>
        <v>0</v>
      </c>
      <c r="J85" s="44">
        <f t="shared" si="26"/>
        <v>0</v>
      </c>
      <c r="K85" s="44">
        <f t="shared" si="26"/>
        <v>0</v>
      </c>
      <c r="L85" s="94"/>
    </row>
    <row r="86" spans="1:12" s="97" customFormat="1" hidden="1">
      <c r="A86" s="42"/>
      <c r="B86" s="50"/>
      <c r="C86" s="43"/>
      <c r="D86" s="44"/>
      <c r="E86" s="44"/>
      <c r="F86" s="44"/>
      <c r="G86" s="44"/>
      <c r="H86" s="44"/>
      <c r="I86" s="44"/>
      <c r="J86" s="38"/>
      <c r="K86" s="38"/>
      <c r="L86" s="94"/>
    </row>
    <row r="87" spans="1:12" hidden="1">
      <c r="A87" s="36" t="s">
        <v>26</v>
      </c>
      <c r="B87" s="91"/>
      <c r="C87" s="37" t="s">
        <v>107</v>
      </c>
      <c r="D87" s="38"/>
      <c r="E87" s="38"/>
      <c r="F87" s="38"/>
      <c r="G87" s="38"/>
      <c r="H87" s="38"/>
      <c r="I87" s="38"/>
      <c r="J87" s="38">
        <f>D87-I87</f>
        <v>0</v>
      </c>
      <c r="K87" s="38">
        <f>E87-I87</f>
        <v>0</v>
      </c>
    </row>
    <row r="88" spans="1:12" hidden="1">
      <c r="A88" s="72" t="s">
        <v>113</v>
      </c>
      <c r="B88" s="91"/>
      <c r="C88" s="37" t="s">
        <v>108</v>
      </c>
      <c r="D88" s="38"/>
      <c r="E88" s="38"/>
      <c r="F88" s="38"/>
      <c r="G88" s="38"/>
      <c r="H88" s="38"/>
      <c r="I88" s="38"/>
      <c r="J88" s="38">
        <f>D88-I88</f>
        <v>0</v>
      </c>
      <c r="K88" s="38">
        <f>E88-I88</f>
        <v>0</v>
      </c>
    </row>
    <row r="89" spans="1:12" ht="14.25" hidden="1" customHeight="1">
      <c r="A89" s="72" t="s">
        <v>114</v>
      </c>
      <c r="B89" s="91"/>
      <c r="C89" s="37" t="s">
        <v>109</v>
      </c>
      <c r="D89" s="38"/>
      <c r="E89" s="38"/>
      <c r="F89" s="38"/>
      <c r="G89" s="38"/>
      <c r="H89" s="38"/>
      <c r="I89" s="38"/>
      <c r="J89" s="38">
        <f>D89-I89</f>
        <v>0</v>
      </c>
      <c r="K89" s="38">
        <f>E89-I89</f>
        <v>0</v>
      </c>
    </row>
    <row r="90" spans="1:12" s="96" customFormat="1" hidden="1">
      <c r="A90" s="39" t="s">
        <v>90</v>
      </c>
      <c r="B90" s="95"/>
      <c r="C90" s="40"/>
      <c r="D90" s="41">
        <f t="shared" ref="D90:K90" si="27">SUM(D88:D89)</f>
        <v>0</v>
      </c>
      <c r="E90" s="41">
        <f t="shared" si="27"/>
        <v>0</v>
      </c>
      <c r="F90" s="41">
        <f t="shared" si="27"/>
        <v>0</v>
      </c>
      <c r="G90" s="41">
        <f t="shared" si="27"/>
        <v>0</v>
      </c>
      <c r="H90" s="41">
        <f t="shared" si="27"/>
        <v>0</v>
      </c>
      <c r="I90" s="41">
        <f t="shared" si="27"/>
        <v>0</v>
      </c>
      <c r="J90" s="41">
        <f t="shared" si="27"/>
        <v>0</v>
      </c>
      <c r="K90" s="41">
        <f t="shared" si="27"/>
        <v>0</v>
      </c>
      <c r="L90" s="98"/>
    </row>
    <row r="91" spans="1:12" s="97" customFormat="1" hidden="1">
      <c r="A91" s="70" t="s">
        <v>130</v>
      </c>
      <c r="B91" s="50"/>
      <c r="C91" s="43"/>
      <c r="D91" s="44">
        <f t="shared" ref="D91:K91" si="28">D87+D90</f>
        <v>0</v>
      </c>
      <c r="E91" s="44">
        <f t="shared" si="28"/>
        <v>0</v>
      </c>
      <c r="F91" s="44">
        <f t="shared" si="28"/>
        <v>0</v>
      </c>
      <c r="G91" s="44">
        <f t="shared" si="28"/>
        <v>0</v>
      </c>
      <c r="H91" s="44">
        <f t="shared" si="28"/>
        <v>0</v>
      </c>
      <c r="I91" s="44">
        <f t="shared" si="28"/>
        <v>0</v>
      </c>
      <c r="J91" s="44">
        <f t="shared" si="28"/>
        <v>0</v>
      </c>
      <c r="K91" s="44">
        <f t="shared" si="28"/>
        <v>0</v>
      </c>
      <c r="L91" s="94"/>
    </row>
    <row r="92" spans="1:12" s="97" customFormat="1">
      <c r="A92" s="71" t="s">
        <v>22</v>
      </c>
      <c r="B92" s="50"/>
      <c r="C92" s="43" t="s">
        <v>211</v>
      </c>
      <c r="D92" s="44">
        <v>5000</v>
      </c>
      <c r="E92" s="44">
        <v>0</v>
      </c>
      <c r="F92" s="44"/>
      <c r="G92" s="44"/>
      <c r="H92" s="44"/>
      <c r="I92" s="44">
        <v>0</v>
      </c>
      <c r="J92" s="44">
        <f>D92-I92</f>
        <v>5000</v>
      </c>
      <c r="K92" s="44">
        <f>E92-I92</f>
        <v>0</v>
      </c>
    </row>
    <row r="93" spans="1:12" s="97" customFormat="1">
      <c r="A93" s="71"/>
      <c r="B93" s="50"/>
      <c r="C93" s="43"/>
      <c r="D93" s="44"/>
      <c r="E93" s="44"/>
      <c r="F93" s="44"/>
      <c r="G93" s="44"/>
      <c r="H93" s="44"/>
      <c r="I93" s="44"/>
      <c r="J93" s="44"/>
      <c r="K93" s="44"/>
    </row>
    <row r="94" spans="1:12" s="97" customFormat="1">
      <c r="A94" s="116" t="s">
        <v>145</v>
      </c>
      <c r="B94" s="99"/>
      <c r="C94" s="49" t="s">
        <v>176</v>
      </c>
      <c r="D94" s="44">
        <f>D96</f>
        <v>2270</v>
      </c>
      <c r="E94" s="44">
        <f t="shared" ref="E94:K94" si="29">E96</f>
        <v>568</v>
      </c>
      <c r="F94" s="44">
        <f t="shared" si="29"/>
        <v>0</v>
      </c>
      <c r="G94" s="44">
        <f t="shared" si="29"/>
        <v>0</v>
      </c>
      <c r="H94" s="44">
        <f t="shared" si="29"/>
        <v>0</v>
      </c>
      <c r="I94" s="44">
        <f t="shared" si="29"/>
        <v>0</v>
      </c>
      <c r="J94" s="44">
        <f t="shared" si="29"/>
        <v>2270</v>
      </c>
      <c r="K94" s="44">
        <f t="shared" si="29"/>
        <v>568</v>
      </c>
    </row>
    <row r="95" spans="1:12" s="97" customFormat="1" hidden="1">
      <c r="A95" s="36" t="s">
        <v>23</v>
      </c>
      <c r="B95" s="99"/>
      <c r="C95" s="37" t="s">
        <v>133</v>
      </c>
      <c r="D95" s="38">
        <v>0</v>
      </c>
      <c r="E95" s="38">
        <v>0</v>
      </c>
      <c r="F95" s="38"/>
      <c r="G95" s="38"/>
      <c r="H95" s="38"/>
      <c r="I95" s="38">
        <v>0</v>
      </c>
      <c r="J95" s="38">
        <f>D95-I95</f>
        <v>0</v>
      </c>
      <c r="K95" s="38">
        <f>E95-I95</f>
        <v>0</v>
      </c>
    </row>
    <row r="96" spans="1:12" s="97" customFormat="1" ht="24">
      <c r="A96" s="68" t="s">
        <v>32</v>
      </c>
      <c r="B96" s="99"/>
      <c r="C96" s="37" t="s">
        <v>212</v>
      </c>
      <c r="D96" s="38">
        <v>2270</v>
      </c>
      <c r="E96" s="38">
        <v>568</v>
      </c>
      <c r="F96" s="38"/>
      <c r="G96" s="38"/>
      <c r="H96" s="38"/>
      <c r="I96" s="38">
        <v>0</v>
      </c>
      <c r="J96" s="38">
        <f>D96-I96</f>
        <v>2270</v>
      </c>
      <c r="K96" s="38">
        <f>E96-I96</f>
        <v>568</v>
      </c>
    </row>
    <row r="97" spans="1:11" s="97" customFormat="1">
      <c r="A97" s="51"/>
      <c r="B97" s="99"/>
      <c r="C97" s="43"/>
      <c r="D97" s="44"/>
      <c r="E97" s="44"/>
      <c r="F97" s="44"/>
      <c r="G97" s="44"/>
      <c r="H97" s="44"/>
      <c r="I97" s="44"/>
      <c r="J97" s="44"/>
      <c r="K97" s="44"/>
    </row>
    <row r="98" spans="1:11" s="97" customFormat="1">
      <c r="A98" s="116" t="s">
        <v>146</v>
      </c>
      <c r="B98" s="99"/>
      <c r="C98" s="49" t="s">
        <v>177</v>
      </c>
      <c r="D98" s="44">
        <f>D99</f>
        <v>80100</v>
      </c>
      <c r="E98" s="44">
        <f t="shared" ref="E98:K98" si="30">E99</f>
        <v>20025</v>
      </c>
      <c r="F98" s="44">
        <f t="shared" si="30"/>
        <v>0</v>
      </c>
      <c r="G98" s="44">
        <f t="shared" si="30"/>
        <v>0</v>
      </c>
      <c r="H98" s="44">
        <f t="shared" si="30"/>
        <v>0</v>
      </c>
      <c r="I98" s="44">
        <f t="shared" si="30"/>
        <v>12857.25</v>
      </c>
      <c r="J98" s="44">
        <f t="shared" si="30"/>
        <v>67242.75</v>
      </c>
      <c r="K98" s="44">
        <f t="shared" si="30"/>
        <v>7167.75</v>
      </c>
    </row>
    <row r="99" spans="1:11" s="97" customFormat="1">
      <c r="A99" s="116" t="s">
        <v>147</v>
      </c>
      <c r="B99" s="99"/>
      <c r="C99" s="49" t="s">
        <v>178</v>
      </c>
      <c r="D99" s="44">
        <f>D100+D109+D111+D112+D117</f>
        <v>80100</v>
      </c>
      <c r="E99" s="44">
        <f t="shared" ref="E99:K99" si="31">E100+E109+E111+E112+E117</f>
        <v>20025</v>
      </c>
      <c r="F99" s="44">
        <f t="shared" si="31"/>
        <v>0</v>
      </c>
      <c r="G99" s="44">
        <f t="shared" si="31"/>
        <v>0</v>
      </c>
      <c r="H99" s="44">
        <f t="shared" si="31"/>
        <v>0</v>
      </c>
      <c r="I99" s="44">
        <f t="shared" si="31"/>
        <v>12857.25</v>
      </c>
      <c r="J99" s="44">
        <f t="shared" si="31"/>
        <v>67242.75</v>
      </c>
      <c r="K99" s="44">
        <f t="shared" si="31"/>
        <v>7167.75</v>
      </c>
    </row>
    <row r="100" spans="1:11" s="97" customFormat="1">
      <c r="A100" s="118" t="s">
        <v>159</v>
      </c>
      <c r="B100" s="99"/>
      <c r="C100" s="43"/>
      <c r="D100" s="44">
        <f>D101+D103+D107</f>
        <v>60867</v>
      </c>
      <c r="E100" s="44">
        <f t="shared" ref="E100:K100" si="32">E101+E103+E107</f>
        <v>15342</v>
      </c>
      <c r="F100" s="44">
        <f t="shared" si="32"/>
        <v>0</v>
      </c>
      <c r="G100" s="44">
        <f t="shared" si="32"/>
        <v>0</v>
      </c>
      <c r="H100" s="44">
        <f t="shared" si="32"/>
        <v>0</v>
      </c>
      <c r="I100" s="44">
        <f t="shared" si="32"/>
        <v>12857.25</v>
      </c>
      <c r="J100" s="44">
        <f t="shared" si="32"/>
        <v>48009.75</v>
      </c>
      <c r="K100" s="44">
        <f t="shared" si="32"/>
        <v>2484.75</v>
      </c>
    </row>
    <row r="101" spans="1:11">
      <c r="A101" s="36" t="s">
        <v>16</v>
      </c>
      <c r="B101" s="91"/>
      <c r="C101" s="37" t="s">
        <v>213</v>
      </c>
      <c r="D101" s="38">
        <v>44829</v>
      </c>
      <c r="E101" s="38">
        <v>11207</v>
      </c>
      <c r="F101" s="38"/>
      <c r="G101" s="38"/>
      <c r="H101" s="38"/>
      <c r="I101" s="38">
        <v>9875.25</v>
      </c>
      <c r="J101" s="38">
        <f>D101-I101</f>
        <v>34953.75</v>
      </c>
      <c r="K101" s="38">
        <f>E101-I101</f>
        <v>1331.75</v>
      </c>
    </row>
    <row r="102" spans="1:11" ht="22.5" hidden="1">
      <c r="A102" s="45" t="s">
        <v>28</v>
      </c>
      <c r="B102" s="91"/>
      <c r="C102" s="37" t="s">
        <v>35</v>
      </c>
      <c r="D102" s="38"/>
      <c r="E102" s="38"/>
      <c r="F102" s="38"/>
      <c r="G102" s="38"/>
      <c r="H102" s="38"/>
      <c r="I102" s="38"/>
      <c r="J102" s="38">
        <f>D102-I102</f>
        <v>0</v>
      </c>
      <c r="K102" s="38">
        <f>E102-I102</f>
        <v>0</v>
      </c>
    </row>
    <row r="103" spans="1:11" ht="22.5">
      <c r="A103" s="45" t="s">
        <v>29</v>
      </c>
      <c r="B103" s="91"/>
      <c r="C103" s="37" t="s">
        <v>214</v>
      </c>
      <c r="D103" s="38">
        <v>2500</v>
      </c>
      <c r="E103" s="38">
        <v>750</v>
      </c>
      <c r="F103" s="38"/>
      <c r="G103" s="38"/>
      <c r="H103" s="38"/>
      <c r="I103" s="38">
        <v>0</v>
      </c>
      <c r="J103" s="38">
        <f>D103-I103</f>
        <v>2500</v>
      </c>
      <c r="K103" s="38">
        <f>E103-I103</f>
        <v>750</v>
      </c>
    </row>
    <row r="104" spans="1:11" s="96" customFormat="1" hidden="1">
      <c r="A104" s="46" t="s">
        <v>92</v>
      </c>
      <c r="B104" s="95"/>
      <c r="C104" s="40"/>
      <c r="D104" s="41">
        <f t="shared" ref="D104:K104" si="33">SUM(D102:D103)</f>
        <v>2500</v>
      </c>
      <c r="E104" s="41">
        <f>SUM(E102:E103)</f>
        <v>750</v>
      </c>
      <c r="F104" s="41">
        <f t="shared" si="33"/>
        <v>0</v>
      </c>
      <c r="G104" s="41">
        <f t="shared" si="33"/>
        <v>0</v>
      </c>
      <c r="H104" s="41">
        <f t="shared" si="33"/>
        <v>0</v>
      </c>
      <c r="I104" s="41">
        <f t="shared" si="33"/>
        <v>0</v>
      </c>
      <c r="J104" s="41">
        <f t="shared" si="33"/>
        <v>2500</v>
      </c>
      <c r="K104" s="41">
        <f t="shared" si="33"/>
        <v>750</v>
      </c>
    </row>
    <row r="105" spans="1:11">
      <c r="A105" s="72" t="s">
        <v>113</v>
      </c>
      <c r="B105" s="91"/>
      <c r="C105" s="37" t="s">
        <v>215</v>
      </c>
      <c r="D105" s="38">
        <v>9860</v>
      </c>
      <c r="E105" s="38">
        <v>2465</v>
      </c>
      <c r="F105" s="38"/>
      <c r="G105" s="38"/>
      <c r="H105" s="38"/>
      <c r="I105" s="38">
        <v>2172</v>
      </c>
      <c r="J105" s="38">
        <f>D105-I105</f>
        <v>7688</v>
      </c>
      <c r="K105" s="38">
        <f>E105-I105</f>
        <v>293</v>
      </c>
    </row>
    <row r="106" spans="1:11">
      <c r="A106" s="72" t="s">
        <v>114</v>
      </c>
      <c r="B106" s="91"/>
      <c r="C106" s="37" t="s">
        <v>216</v>
      </c>
      <c r="D106" s="38">
        <v>3678</v>
      </c>
      <c r="E106" s="38">
        <v>920</v>
      </c>
      <c r="F106" s="38"/>
      <c r="G106" s="38"/>
      <c r="H106" s="38"/>
      <c r="I106" s="38">
        <f>2982-2172</f>
        <v>810</v>
      </c>
      <c r="J106" s="38">
        <f>D106-I106</f>
        <v>2868</v>
      </c>
      <c r="K106" s="38">
        <f>E106-I106</f>
        <v>110</v>
      </c>
    </row>
    <row r="107" spans="1:11" s="96" customFormat="1">
      <c r="A107" s="118" t="s">
        <v>160</v>
      </c>
      <c r="B107" s="95"/>
      <c r="C107" s="40"/>
      <c r="D107" s="41">
        <f t="shared" ref="D107:K107" si="34">SUM(D105:D106)</f>
        <v>13538</v>
      </c>
      <c r="E107" s="41">
        <f t="shared" si="34"/>
        <v>3385</v>
      </c>
      <c r="F107" s="41">
        <f t="shared" si="34"/>
        <v>0</v>
      </c>
      <c r="G107" s="41">
        <f t="shared" si="34"/>
        <v>0</v>
      </c>
      <c r="H107" s="41">
        <f t="shared" si="34"/>
        <v>0</v>
      </c>
      <c r="I107" s="41">
        <f t="shared" si="34"/>
        <v>2982</v>
      </c>
      <c r="J107" s="41">
        <f t="shared" si="34"/>
        <v>10556</v>
      </c>
      <c r="K107" s="41">
        <f t="shared" si="34"/>
        <v>403</v>
      </c>
    </row>
    <row r="108" spans="1:11" s="96" customFormat="1">
      <c r="A108" s="119"/>
      <c r="B108" s="124"/>
      <c r="C108" s="125"/>
      <c r="D108" s="126"/>
      <c r="E108" s="41"/>
      <c r="F108" s="41"/>
      <c r="G108" s="41"/>
      <c r="H108" s="41"/>
      <c r="I108" s="41"/>
      <c r="J108" s="41"/>
      <c r="K108" s="41"/>
    </row>
    <row r="109" spans="1:11">
      <c r="A109" s="36" t="s">
        <v>21</v>
      </c>
      <c r="B109" s="91"/>
      <c r="C109" s="37" t="s">
        <v>265</v>
      </c>
      <c r="D109" s="38">
        <v>1650</v>
      </c>
      <c r="E109" s="38">
        <v>412</v>
      </c>
      <c r="F109" s="38"/>
      <c r="G109" s="38"/>
      <c r="H109" s="38"/>
      <c r="I109" s="38">
        <v>0</v>
      </c>
      <c r="J109" s="38">
        <f>D109-I109</f>
        <v>1650</v>
      </c>
      <c r="K109" s="38">
        <f>E109-I109</f>
        <v>412</v>
      </c>
    </row>
    <row r="110" spans="1:11" s="96" customFormat="1">
      <c r="A110" s="39"/>
      <c r="B110" s="95"/>
      <c r="C110" s="40"/>
      <c r="D110" s="41"/>
      <c r="E110" s="41"/>
      <c r="F110" s="41"/>
      <c r="G110" s="41"/>
      <c r="H110" s="41"/>
      <c r="I110" s="41"/>
      <c r="J110" s="41"/>
      <c r="K110" s="41"/>
    </row>
    <row r="111" spans="1:11">
      <c r="A111" s="36" t="s">
        <v>18</v>
      </c>
      <c r="B111" s="91"/>
      <c r="C111" s="37" t="s">
        <v>217</v>
      </c>
      <c r="D111" s="38">
        <v>3329</v>
      </c>
      <c r="E111" s="38">
        <v>832</v>
      </c>
      <c r="F111" s="38"/>
      <c r="G111" s="38"/>
      <c r="H111" s="38"/>
      <c r="I111" s="38">
        <v>0</v>
      </c>
      <c r="J111" s="38">
        <f t="shared" ref="J111:J117" si="35">D111-I111</f>
        <v>3329</v>
      </c>
      <c r="K111" s="38">
        <f t="shared" ref="K111:K117" si="36">E111-I111</f>
        <v>832</v>
      </c>
    </row>
    <row r="112" spans="1:11" s="103" customFormat="1">
      <c r="A112" s="122" t="s">
        <v>151</v>
      </c>
      <c r="B112" s="102"/>
      <c r="C112" s="52"/>
      <c r="D112" s="53">
        <f>D113+D115</f>
        <v>4444</v>
      </c>
      <c r="E112" s="53">
        <f t="shared" ref="E112:K112" si="37">E113+E115</f>
        <v>400</v>
      </c>
      <c r="F112" s="53">
        <f t="shared" si="37"/>
        <v>0</v>
      </c>
      <c r="G112" s="53">
        <f t="shared" si="37"/>
        <v>0</v>
      </c>
      <c r="H112" s="53">
        <f t="shared" si="37"/>
        <v>0</v>
      </c>
      <c r="I112" s="53">
        <f t="shared" si="37"/>
        <v>0</v>
      </c>
      <c r="J112" s="53">
        <f t="shared" si="37"/>
        <v>4444</v>
      </c>
      <c r="K112" s="53">
        <f t="shared" si="37"/>
        <v>400</v>
      </c>
    </row>
    <row r="113" spans="1:11">
      <c r="A113" s="36" t="s">
        <v>20</v>
      </c>
      <c r="B113" s="91"/>
      <c r="C113" s="37" t="s">
        <v>218</v>
      </c>
      <c r="D113" s="38">
        <v>1600</v>
      </c>
      <c r="E113" s="38">
        <v>400</v>
      </c>
      <c r="F113" s="38"/>
      <c r="G113" s="38"/>
      <c r="H113" s="38"/>
      <c r="I113" s="38">
        <v>0</v>
      </c>
      <c r="J113" s="38">
        <f t="shared" si="35"/>
        <v>1600</v>
      </c>
      <c r="K113" s="38">
        <f t="shared" si="36"/>
        <v>400</v>
      </c>
    </row>
    <row r="114" spans="1:11" hidden="1">
      <c r="A114" s="36" t="s">
        <v>21</v>
      </c>
      <c r="B114" s="91"/>
      <c r="C114" s="37" t="s">
        <v>134</v>
      </c>
      <c r="D114" s="38"/>
      <c r="E114" s="38"/>
      <c r="F114" s="38"/>
      <c r="G114" s="38"/>
      <c r="H114" s="38"/>
      <c r="I114" s="38">
        <v>0</v>
      </c>
      <c r="J114" s="38">
        <f t="shared" si="35"/>
        <v>0</v>
      </c>
      <c r="K114" s="38">
        <f t="shared" si="36"/>
        <v>0</v>
      </c>
    </row>
    <row r="115" spans="1:11">
      <c r="A115" s="36" t="s">
        <v>21</v>
      </c>
      <c r="B115" s="91"/>
      <c r="C115" s="37" t="s">
        <v>266</v>
      </c>
      <c r="D115" s="38">
        <v>2844</v>
      </c>
      <c r="E115" s="38">
        <v>0</v>
      </c>
      <c r="F115" s="38"/>
      <c r="G115" s="38"/>
      <c r="H115" s="38"/>
      <c r="I115" s="38">
        <v>0</v>
      </c>
      <c r="J115" s="38">
        <f t="shared" si="35"/>
        <v>2844</v>
      </c>
      <c r="K115" s="38">
        <f t="shared" si="36"/>
        <v>0</v>
      </c>
    </row>
    <row r="116" spans="1:11" hidden="1">
      <c r="A116" s="36" t="s">
        <v>23</v>
      </c>
      <c r="B116" s="91"/>
      <c r="C116" s="37" t="s">
        <v>135</v>
      </c>
      <c r="D116" s="38">
        <v>0</v>
      </c>
      <c r="E116" s="38">
        <v>0</v>
      </c>
      <c r="F116" s="38"/>
      <c r="G116" s="38"/>
      <c r="H116" s="38"/>
      <c r="I116" s="38">
        <v>0</v>
      </c>
      <c r="J116" s="38">
        <f t="shared" si="35"/>
        <v>0</v>
      </c>
      <c r="K116" s="38">
        <f t="shared" si="36"/>
        <v>0</v>
      </c>
    </row>
    <row r="117" spans="1:11">
      <c r="A117" s="47" t="s">
        <v>32</v>
      </c>
      <c r="B117" s="91"/>
      <c r="C117" s="37" t="s">
        <v>219</v>
      </c>
      <c r="D117" s="38">
        <v>9810</v>
      </c>
      <c r="E117" s="38">
        <v>3039</v>
      </c>
      <c r="F117" s="38"/>
      <c r="G117" s="38"/>
      <c r="H117" s="38"/>
      <c r="I117" s="38">
        <v>0</v>
      </c>
      <c r="J117" s="38">
        <f t="shared" si="35"/>
        <v>9810</v>
      </c>
      <c r="K117" s="38">
        <f t="shared" si="36"/>
        <v>3039</v>
      </c>
    </row>
    <row r="118" spans="1:11" s="97" customFormat="1">
      <c r="A118" s="42"/>
      <c r="B118" s="50"/>
      <c r="C118" s="43"/>
      <c r="D118" s="44"/>
      <c r="E118" s="44"/>
      <c r="F118" s="44"/>
      <c r="G118" s="44"/>
      <c r="H118" s="44"/>
      <c r="I118" s="44"/>
      <c r="J118" s="44"/>
      <c r="K118" s="44"/>
    </row>
    <row r="119" spans="1:11" s="97" customFormat="1" ht="21.75">
      <c r="A119" s="116" t="s">
        <v>149</v>
      </c>
      <c r="B119" s="50"/>
      <c r="C119" s="49" t="s">
        <v>179</v>
      </c>
      <c r="D119" s="44">
        <f>D120</f>
        <v>3256</v>
      </c>
      <c r="E119" s="44">
        <f t="shared" ref="E119:K119" si="38">E120</f>
        <v>0</v>
      </c>
      <c r="F119" s="44">
        <f t="shared" si="38"/>
        <v>12705</v>
      </c>
      <c r="G119" s="44">
        <f t="shared" si="38"/>
        <v>0</v>
      </c>
      <c r="H119" s="44">
        <f t="shared" si="38"/>
        <v>0</v>
      </c>
      <c r="I119" s="44">
        <f t="shared" si="38"/>
        <v>0</v>
      </c>
      <c r="J119" s="44">
        <f t="shared" si="38"/>
        <v>3256</v>
      </c>
      <c r="K119" s="44">
        <f t="shared" si="38"/>
        <v>0</v>
      </c>
    </row>
    <row r="120" spans="1:11" s="97" customFormat="1">
      <c r="A120" s="116" t="s">
        <v>150</v>
      </c>
      <c r="B120" s="50"/>
      <c r="C120" s="49" t="s">
        <v>132</v>
      </c>
      <c r="D120" s="44">
        <f>D124+D125</f>
        <v>3256</v>
      </c>
      <c r="E120" s="44">
        <f t="shared" ref="E120:K120" si="39">E124+E125</f>
        <v>0</v>
      </c>
      <c r="F120" s="44">
        <f t="shared" si="39"/>
        <v>12705</v>
      </c>
      <c r="G120" s="44">
        <f t="shared" si="39"/>
        <v>0</v>
      </c>
      <c r="H120" s="44">
        <f t="shared" si="39"/>
        <v>0</v>
      </c>
      <c r="I120" s="44">
        <f t="shared" si="39"/>
        <v>0</v>
      </c>
      <c r="J120" s="44">
        <f t="shared" si="39"/>
        <v>3256</v>
      </c>
      <c r="K120" s="44">
        <f t="shared" si="39"/>
        <v>0</v>
      </c>
    </row>
    <row r="121" spans="1:11" s="97" customFormat="1" hidden="1">
      <c r="A121" s="36" t="s">
        <v>23</v>
      </c>
      <c r="B121" s="50"/>
      <c r="C121" s="37" t="s">
        <v>71</v>
      </c>
      <c r="D121" s="38"/>
      <c r="E121" s="38"/>
      <c r="F121" s="38"/>
      <c r="G121" s="38"/>
      <c r="H121" s="38"/>
      <c r="I121" s="38"/>
      <c r="J121" s="38">
        <f>D121-I121</f>
        <v>0</v>
      </c>
      <c r="K121" s="38">
        <f>E121-I121</f>
        <v>0</v>
      </c>
    </row>
    <row r="122" spans="1:11" s="97" customFormat="1" hidden="1">
      <c r="A122" s="36" t="s">
        <v>23</v>
      </c>
      <c r="B122" s="50"/>
      <c r="C122" s="37" t="s">
        <v>72</v>
      </c>
      <c r="D122" s="38"/>
      <c r="E122" s="38"/>
      <c r="F122" s="38"/>
      <c r="G122" s="38"/>
      <c r="H122" s="38"/>
      <c r="I122" s="38"/>
      <c r="J122" s="38">
        <f>D122-I122</f>
        <v>0</v>
      </c>
      <c r="K122" s="38">
        <f>E122-I122</f>
        <v>0</v>
      </c>
    </row>
    <row r="123" spans="1:11" s="100" customFormat="1">
      <c r="A123" s="118"/>
      <c r="B123" s="50"/>
      <c r="C123" s="43"/>
      <c r="D123" s="44"/>
      <c r="E123" s="44"/>
      <c r="F123" s="44"/>
      <c r="G123" s="44"/>
      <c r="H123" s="44"/>
      <c r="I123" s="44"/>
      <c r="J123" s="44"/>
      <c r="K123" s="44"/>
    </row>
    <row r="124" spans="1:11" s="97" customFormat="1">
      <c r="A124" s="69" t="s">
        <v>141</v>
      </c>
      <c r="B124" s="50"/>
      <c r="C124" s="37" t="s">
        <v>267</v>
      </c>
      <c r="D124" s="44">
        <v>2776</v>
      </c>
      <c r="E124" s="44">
        <v>0</v>
      </c>
      <c r="F124" s="44">
        <v>12100</v>
      </c>
      <c r="G124" s="44"/>
      <c r="H124" s="44"/>
      <c r="I124" s="44">
        <v>0</v>
      </c>
      <c r="J124" s="38">
        <f>D124-I124</f>
        <v>2776</v>
      </c>
      <c r="K124" s="38">
        <f>E124-I124</f>
        <v>0</v>
      </c>
    </row>
    <row r="125" spans="1:11" s="97" customFormat="1">
      <c r="A125" s="69" t="s">
        <v>141</v>
      </c>
      <c r="B125" s="50"/>
      <c r="C125" s="37" t="s">
        <v>268</v>
      </c>
      <c r="D125" s="44">
        <v>480</v>
      </c>
      <c r="E125" s="44">
        <v>0</v>
      </c>
      <c r="F125" s="44">
        <v>605</v>
      </c>
      <c r="G125" s="44"/>
      <c r="H125" s="44"/>
      <c r="I125" s="44">
        <v>0</v>
      </c>
      <c r="J125" s="38">
        <f>D125-I125</f>
        <v>480</v>
      </c>
      <c r="K125" s="38">
        <f>E125-I125</f>
        <v>0</v>
      </c>
    </row>
    <row r="126" spans="1:11" s="97" customFormat="1">
      <c r="A126" s="70"/>
      <c r="B126" s="50"/>
      <c r="C126" s="37"/>
      <c r="D126" s="44"/>
      <c r="E126" s="44"/>
      <c r="F126" s="44"/>
      <c r="G126" s="44"/>
      <c r="H126" s="44"/>
      <c r="I126" s="44"/>
      <c r="J126" s="44"/>
      <c r="K126" s="44"/>
    </row>
    <row r="127" spans="1:11" s="100" customFormat="1" hidden="1">
      <c r="A127" s="84" t="s">
        <v>118</v>
      </c>
      <c r="B127" s="85"/>
      <c r="C127" s="82" t="s">
        <v>119</v>
      </c>
      <c r="D127" s="83"/>
      <c r="E127" s="83"/>
      <c r="F127" s="83"/>
      <c r="G127" s="83"/>
      <c r="H127" s="83"/>
      <c r="I127" s="83"/>
      <c r="J127" s="83">
        <f>D127-I127</f>
        <v>0</v>
      </c>
      <c r="K127" s="83">
        <f>E127-I127</f>
        <v>0</v>
      </c>
    </row>
    <row r="128" spans="1:11" s="100" customFormat="1" hidden="1">
      <c r="A128" s="84" t="s">
        <v>118</v>
      </c>
      <c r="B128" s="85"/>
      <c r="C128" s="82" t="s">
        <v>123</v>
      </c>
      <c r="D128" s="83"/>
      <c r="E128" s="83"/>
      <c r="F128" s="83"/>
      <c r="G128" s="83"/>
      <c r="H128" s="83"/>
      <c r="I128" s="83"/>
      <c r="J128" s="83">
        <f>D128-I128</f>
        <v>0</v>
      </c>
      <c r="K128" s="83">
        <f>E128-I128</f>
        <v>0</v>
      </c>
    </row>
    <row r="129" spans="1:11" s="100" customFormat="1" hidden="1">
      <c r="A129" s="84" t="s">
        <v>118</v>
      </c>
      <c r="B129" s="85"/>
      <c r="C129" s="82" t="s">
        <v>124</v>
      </c>
      <c r="D129" s="83"/>
      <c r="E129" s="83"/>
      <c r="F129" s="83"/>
      <c r="G129" s="83"/>
      <c r="H129" s="83"/>
      <c r="I129" s="83"/>
      <c r="J129" s="83">
        <f>D129-I129</f>
        <v>0</v>
      </c>
      <c r="K129" s="83">
        <f>E129-I129</f>
        <v>0</v>
      </c>
    </row>
    <row r="130" spans="1:11" s="100" customFormat="1" hidden="1">
      <c r="A130" s="84"/>
      <c r="B130" s="85"/>
      <c r="C130" s="82"/>
      <c r="D130" s="88">
        <f>SUM(D128:D129)</f>
        <v>0</v>
      </c>
      <c r="E130" s="88">
        <f t="shared" ref="E130:K130" si="40">SUM(E128:E129)</f>
        <v>0</v>
      </c>
      <c r="F130" s="88">
        <f t="shared" si="40"/>
        <v>0</v>
      </c>
      <c r="G130" s="88">
        <f t="shared" si="40"/>
        <v>0</v>
      </c>
      <c r="H130" s="88">
        <f t="shared" si="40"/>
        <v>0</v>
      </c>
      <c r="I130" s="88">
        <f t="shared" si="40"/>
        <v>0</v>
      </c>
      <c r="J130" s="88">
        <f t="shared" si="40"/>
        <v>0</v>
      </c>
      <c r="K130" s="88">
        <f t="shared" si="40"/>
        <v>0</v>
      </c>
    </row>
    <row r="131" spans="1:11" s="100" customFormat="1" hidden="1">
      <c r="A131" s="87" t="s">
        <v>125</v>
      </c>
      <c r="B131" s="85"/>
      <c r="C131" s="82"/>
      <c r="D131" s="86">
        <f>SUM(D127:D129)</f>
        <v>0</v>
      </c>
      <c r="E131" s="86">
        <f t="shared" ref="E131:K131" si="41">SUM(E127:E129)</f>
        <v>0</v>
      </c>
      <c r="F131" s="86">
        <f t="shared" si="41"/>
        <v>0</v>
      </c>
      <c r="G131" s="86">
        <f t="shared" si="41"/>
        <v>0</v>
      </c>
      <c r="H131" s="86">
        <f t="shared" si="41"/>
        <v>0</v>
      </c>
      <c r="I131" s="86">
        <f t="shared" si="41"/>
        <v>0</v>
      </c>
      <c r="J131" s="86">
        <f t="shared" si="41"/>
        <v>0</v>
      </c>
      <c r="K131" s="86">
        <f t="shared" si="41"/>
        <v>0</v>
      </c>
    </row>
    <row r="132" spans="1:11" s="100" customFormat="1">
      <c r="A132" s="116" t="s">
        <v>152</v>
      </c>
      <c r="B132" s="85"/>
      <c r="C132" s="49" t="s">
        <v>180</v>
      </c>
      <c r="D132" s="44">
        <f>D133</f>
        <v>499976</v>
      </c>
      <c r="E132" s="44">
        <f t="shared" ref="E132:K132" si="42">E133</f>
        <v>124900</v>
      </c>
      <c r="F132" s="44">
        <f t="shared" si="42"/>
        <v>277550</v>
      </c>
      <c r="G132" s="44">
        <f t="shared" si="42"/>
        <v>0</v>
      </c>
      <c r="H132" s="44">
        <f t="shared" si="42"/>
        <v>0</v>
      </c>
      <c r="I132" s="44">
        <f t="shared" si="42"/>
        <v>0</v>
      </c>
      <c r="J132" s="44">
        <f t="shared" si="42"/>
        <v>499976</v>
      </c>
      <c r="K132" s="44">
        <f t="shared" si="42"/>
        <v>124900</v>
      </c>
    </row>
    <row r="133" spans="1:11" s="100" customFormat="1">
      <c r="A133" s="116" t="s">
        <v>153</v>
      </c>
      <c r="B133" s="85"/>
      <c r="C133" s="49" t="s">
        <v>148</v>
      </c>
      <c r="D133" s="44">
        <f>D135+D137+D138+D139+D136</f>
        <v>499976</v>
      </c>
      <c r="E133" s="44">
        <f t="shared" ref="E133:K133" si="43">E135+E137+E138+E139+E136</f>
        <v>124900</v>
      </c>
      <c r="F133" s="44">
        <f t="shared" si="43"/>
        <v>277550</v>
      </c>
      <c r="G133" s="44">
        <f t="shared" si="43"/>
        <v>0</v>
      </c>
      <c r="H133" s="44">
        <f t="shared" si="43"/>
        <v>0</v>
      </c>
      <c r="I133" s="44">
        <f t="shared" si="43"/>
        <v>0</v>
      </c>
      <c r="J133" s="44">
        <f t="shared" si="43"/>
        <v>499976</v>
      </c>
      <c r="K133" s="44">
        <f t="shared" si="43"/>
        <v>124900</v>
      </c>
    </row>
    <row r="134" spans="1:11" s="100" customFormat="1">
      <c r="A134" s="118" t="s">
        <v>151</v>
      </c>
      <c r="B134" s="85"/>
      <c r="C134" s="82"/>
      <c r="D134" s="86"/>
      <c r="E134" s="86"/>
      <c r="F134" s="86"/>
      <c r="G134" s="86"/>
      <c r="H134" s="86"/>
      <c r="I134" s="86"/>
      <c r="J134" s="86"/>
      <c r="K134" s="86"/>
    </row>
    <row r="135" spans="1:11" s="97" customFormat="1" ht="17.25" customHeight="1">
      <c r="A135" s="36" t="s">
        <v>20</v>
      </c>
      <c r="B135" s="50"/>
      <c r="C135" s="37" t="s">
        <v>275</v>
      </c>
      <c r="D135" s="38">
        <f>105200-19</f>
        <v>105181</v>
      </c>
      <c r="E135" s="38">
        <v>26300</v>
      </c>
      <c r="F135" s="38">
        <v>55510</v>
      </c>
      <c r="G135" s="38"/>
      <c r="H135" s="38"/>
      <c r="I135" s="38"/>
      <c r="J135" s="38">
        <f>D135-I135</f>
        <v>105181</v>
      </c>
      <c r="K135" s="38">
        <f>E135-I135</f>
        <v>26300</v>
      </c>
    </row>
    <row r="136" spans="1:11" s="97" customFormat="1" ht="17.25" customHeight="1">
      <c r="A136" s="36" t="s">
        <v>20</v>
      </c>
      <c r="B136" s="50"/>
      <c r="C136" s="37" t="s">
        <v>279</v>
      </c>
      <c r="D136" s="38">
        <v>19</v>
      </c>
      <c r="E136" s="38">
        <v>0</v>
      </c>
      <c r="F136" s="38">
        <v>55510</v>
      </c>
      <c r="G136" s="38"/>
      <c r="H136" s="38"/>
      <c r="I136" s="38"/>
      <c r="J136" s="38">
        <f>D136-I136</f>
        <v>19</v>
      </c>
      <c r="K136" s="38">
        <f>E136-I136</f>
        <v>0</v>
      </c>
    </row>
    <row r="137" spans="1:11" s="97" customFormat="1" ht="17.25" customHeight="1">
      <c r="A137" s="36" t="s">
        <v>21</v>
      </c>
      <c r="B137" s="50"/>
      <c r="C137" s="37" t="s">
        <v>269</v>
      </c>
      <c r="D137" s="38">
        <v>376</v>
      </c>
      <c r="E137" s="38">
        <f>6510-6510</f>
        <v>0</v>
      </c>
      <c r="F137" s="38">
        <v>55510</v>
      </c>
      <c r="G137" s="38"/>
      <c r="H137" s="38"/>
      <c r="I137" s="38"/>
      <c r="J137" s="38">
        <f>D137-I137</f>
        <v>376</v>
      </c>
      <c r="K137" s="38">
        <f>E137-I137</f>
        <v>0</v>
      </c>
    </row>
    <row r="138" spans="1:11" s="97" customFormat="1" ht="17.25" customHeight="1">
      <c r="A138" s="36" t="s">
        <v>20</v>
      </c>
      <c r="B138" s="50"/>
      <c r="C138" s="37" t="s">
        <v>220</v>
      </c>
      <c r="D138" s="38">
        <v>194400</v>
      </c>
      <c r="E138" s="38">
        <v>98600</v>
      </c>
      <c r="F138" s="38">
        <v>55510</v>
      </c>
      <c r="G138" s="38"/>
      <c r="H138" s="38"/>
      <c r="I138" s="38"/>
      <c r="J138" s="38">
        <f>D138-I138</f>
        <v>194400</v>
      </c>
      <c r="K138" s="38">
        <f>E138-I138</f>
        <v>98600</v>
      </c>
    </row>
    <row r="139" spans="1:11" s="97" customFormat="1" ht="17.25" customHeight="1">
      <c r="A139" s="36" t="s">
        <v>21</v>
      </c>
      <c r="B139" s="50"/>
      <c r="C139" s="37" t="s">
        <v>276</v>
      </c>
      <c r="D139" s="38">
        <v>200000</v>
      </c>
      <c r="E139" s="38">
        <f>6510-6510</f>
        <v>0</v>
      </c>
      <c r="F139" s="38">
        <v>55510</v>
      </c>
      <c r="G139" s="38"/>
      <c r="H139" s="38"/>
      <c r="I139" s="38"/>
      <c r="J139" s="38">
        <f>D139-I139</f>
        <v>200000</v>
      </c>
      <c r="K139" s="38">
        <f>E139-I139</f>
        <v>0</v>
      </c>
    </row>
    <row r="140" spans="1:11" s="97" customFormat="1" ht="17.25" customHeight="1">
      <c r="A140" s="36"/>
      <c r="B140" s="50"/>
      <c r="C140" s="37"/>
      <c r="D140" s="38"/>
      <c r="E140" s="38"/>
      <c r="F140" s="38"/>
      <c r="G140" s="38"/>
      <c r="H140" s="38"/>
      <c r="I140" s="38"/>
      <c r="J140" s="38"/>
      <c r="K140" s="38"/>
    </row>
    <row r="141" spans="1:11" s="97" customFormat="1" ht="17.25" customHeight="1">
      <c r="A141" s="71"/>
      <c r="B141" s="71"/>
      <c r="C141" s="43"/>
      <c r="D141" s="44"/>
      <c r="E141" s="44"/>
      <c r="F141" s="44"/>
      <c r="G141" s="44"/>
      <c r="H141" s="44"/>
      <c r="I141" s="44"/>
      <c r="J141" s="44"/>
      <c r="K141" s="44"/>
    </row>
    <row r="142" spans="1:11" s="97" customFormat="1" ht="17.25" customHeight="1">
      <c r="A142" s="116" t="s">
        <v>154</v>
      </c>
      <c r="B142" s="50"/>
      <c r="C142" s="123" t="s">
        <v>164</v>
      </c>
      <c r="D142" s="44">
        <f>D143</f>
        <v>238873</v>
      </c>
      <c r="E142" s="44">
        <f t="shared" ref="E142:K142" si="44">E143</f>
        <v>93814.14</v>
      </c>
      <c r="F142" s="44">
        <f t="shared" si="44"/>
        <v>0</v>
      </c>
      <c r="G142" s="44">
        <f t="shared" si="44"/>
        <v>0</v>
      </c>
      <c r="H142" s="44">
        <f t="shared" si="44"/>
        <v>0</v>
      </c>
      <c r="I142" s="44">
        <f t="shared" si="44"/>
        <v>91027.87</v>
      </c>
      <c r="J142" s="44">
        <f t="shared" si="44"/>
        <v>147845.13</v>
      </c>
      <c r="K142" s="44">
        <f t="shared" si="44"/>
        <v>2786.2700000000041</v>
      </c>
    </row>
    <row r="143" spans="1:11" s="97" customFormat="1" ht="17.25" customHeight="1">
      <c r="A143" s="116" t="s">
        <v>155</v>
      </c>
      <c r="B143" s="50"/>
      <c r="C143" s="123" t="s">
        <v>163</v>
      </c>
      <c r="D143" s="44">
        <f>D144</f>
        <v>238873</v>
      </c>
      <c r="E143" s="44">
        <f t="shared" ref="E143:K143" si="45">E144</f>
        <v>93814.14</v>
      </c>
      <c r="F143" s="44">
        <f t="shared" si="45"/>
        <v>0</v>
      </c>
      <c r="G143" s="44">
        <f t="shared" si="45"/>
        <v>0</v>
      </c>
      <c r="H143" s="44">
        <f t="shared" si="45"/>
        <v>0</v>
      </c>
      <c r="I143" s="44">
        <f t="shared" si="45"/>
        <v>91027.87</v>
      </c>
      <c r="J143" s="44">
        <f t="shared" si="45"/>
        <v>147845.13</v>
      </c>
      <c r="K143" s="44">
        <f t="shared" si="45"/>
        <v>2786.2700000000041</v>
      </c>
    </row>
    <row r="144" spans="1:11" s="100" customFormat="1">
      <c r="A144" s="118" t="s">
        <v>151</v>
      </c>
      <c r="B144" s="85"/>
      <c r="C144" s="117" t="s">
        <v>162</v>
      </c>
      <c r="D144" s="44">
        <f>D145+D146+D148</f>
        <v>238873</v>
      </c>
      <c r="E144" s="44">
        <f t="shared" ref="E144:K144" si="46">E145+E146+E148</f>
        <v>93814.14</v>
      </c>
      <c r="F144" s="44">
        <f t="shared" si="46"/>
        <v>0</v>
      </c>
      <c r="G144" s="44">
        <f t="shared" si="46"/>
        <v>0</v>
      </c>
      <c r="H144" s="44">
        <f t="shared" si="46"/>
        <v>0</v>
      </c>
      <c r="I144" s="44">
        <f t="shared" si="46"/>
        <v>91027.87</v>
      </c>
      <c r="J144" s="44">
        <f t="shared" si="46"/>
        <v>147845.13</v>
      </c>
      <c r="K144" s="44">
        <f t="shared" si="46"/>
        <v>2786.2700000000041</v>
      </c>
    </row>
    <row r="145" spans="1:11">
      <c r="A145" s="36" t="s">
        <v>19</v>
      </c>
      <c r="B145" s="91"/>
      <c r="C145" s="37" t="s">
        <v>221</v>
      </c>
      <c r="D145" s="38">
        <v>187252</v>
      </c>
      <c r="E145" s="38">
        <f>55392.14+38422</f>
        <v>93814.14</v>
      </c>
      <c r="F145" s="101"/>
      <c r="G145" s="38"/>
      <c r="H145" s="38"/>
      <c r="I145" s="38">
        <v>91027.87</v>
      </c>
      <c r="J145" s="38">
        <f>D145-I145</f>
        <v>96224.13</v>
      </c>
      <c r="K145" s="38">
        <f>E145-I145</f>
        <v>2786.2700000000041</v>
      </c>
    </row>
    <row r="146" spans="1:11">
      <c r="A146" s="69" t="s">
        <v>141</v>
      </c>
      <c r="B146" s="91"/>
      <c r="C146" s="37" t="s">
        <v>270</v>
      </c>
      <c r="D146" s="38">
        <v>50621</v>
      </c>
      <c r="E146" s="38">
        <v>0</v>
      </c>
      <c r="F146" s="38"/>
      <c r="G146" s="38"/>
      <c r="H146" s="38"/>
      <c r="I146" s="38">
        <v>0</v>
      </c>
      <c r="J146" s="38">
        <f>D146-I146</f>
        <v>50621</v>
      </c>
      <c r="K146" s="38">
        <f>E146-I146</f>
        <v>0</v>
      </c>
    </row>
    <row r="147" spans="1:11" hidden="1">
      <c r="A147" s="36" t="s">
        <v>20</v>
      </c>
      <c r="B147" s="91"/>
      <c r="C147" s="37" t="s">
        <v>97</v>
      </c>
      <c r="D147" s="38"/>
      <c r="E147" s="38"/>
      <c r="F147" s="38"/>
      <c r="G147" s="38"/>
      <c r="H147" s="38"/>
      <c r="I147" s="38"/>
      <c r="J147" s="38">
        <f>D147-I147</f>
        <v>0</v>
      </c>
      <c r="K147" s="38">
        <f>E147-I147</f>
        <v>0</v>
      </c>
    </row>
    <row r="148" spans="1:11">
      <c r="A148" s="36" t="s">
        <v>21</v>
      </c>
      <c r="B148" s="91"/>
      <c r="C148" s="37" t="s">
        <v>271</v>
      </c>
      <c r="D148" s="38">
        <v>1000</v>
      </c>
      <c r="E148" s="38">
        <v>0</v>
      </c>
      <c r="F148" s="38"/>
      <c r="G148" s="38"/>
      <c r="H148" s="38"/>
      <c r="I148" s="38">
        <v>0</v>
      </c>
      <c r="J148" s="38">
        <f>D148-I148</f>
        <v>1000</v>
      </c>
      <c r="K148" s="38">
        <f>E148-I148</f>
        <v>0</v>
      </c>
    </row>
    <row r="149" spans="1:11" s="97" customFormat="1">
      <c r="A149" s="42"/>
      <c r="B149" s="50"/>
      <c r="C149" s="43"/>
      <c r="D149" s="44"/>
      <c r="E149" s="44"/>
      <c r="F149" s="44"/>
      <c r="G149" s="44"/>
      <c r="H149" s="44"/>
      <c r="I149" s="44"/>
      <c r="J149" s="44"/>
      <c r="K149" s="44"/>
    </row>
    <row r="150" spans="1:11" s="97" customFormat="1">
      <c r="A150" s="116" t="s">
        <v>156</v>
      </c>
      <c r="B150" s="50"/>
      <c r="C150" s="123" t="s">
        <v>165</v>
      </c>
      <c r="D150" s="44">
        <f>D151+D171</f>
        <v>3262894</v>
      </c>
      <c r="E150" s="44">
        <f t="shared" ref="E150:K150" si="47">E151+E171</f>
        <v>832018</v>
      </c>
      <c r="F150" s="44" t="e">
        <f t="shared" si="47"/>
        <v>#REF!</v>
      </c>
      <c r="G150" s="44" t="e">
        <f t="shared" si="47"/>
        <v>#REF!</v>
      </c>
      <c r="H150" s="44" t="e">
        <f t="shared" si="47"/>
        <v>#REF!</v>
      </c>
      <c r="I150" s="44">
        <f t="shared" si="47"/>
        <v>780452.15</v>
      </c>
      <c r="J150" s="44">
        <f t="shared" si="47"/>
        <v>2482441.85</v>
      </c>
      <c r="K150" s="44">
        <f t="shared" si="47"/>
        <v>51565.850000000013</v>
      </c>
    </row>
    <row r="151" spans="1:11" s="97" customFormat="1" ht="21.75">
      <c r="A151" s="116" t="s">
        <v>157</v>
      </c>
      <c r="B151" s="50"/>
      <c r="C151" s="123" t="s">
        <v>166</v>
      </c>
      <c r="D151" s="44">
        <f>D152+D161+D162+D164+D169</f>
        <v>994470</v>
      </c>
      <c r="E151" s="44">
        <f t="shared" ref="E151:K151" si="48">E152+E161+E162+E164+E169</f>
        <v>227272</v>
      </c>
      <c r="F151" s="44">
        <f t="shared" si="48"/>
        <v>0</v>
      </c>
      <c r="G151" s="44">
        <f t="shared" si="48"/>
        <v>0</v>
      </c>
      <c r="H151" s="44">
        <f t="shared" si="48"/>
        <v>0</v>
      </c>
      <c r="I151" s="44">
        <f t="shared" si="48"/>
        <v>193410.15</v>
      </c>
      <c r="J151" s="44">
        <f t="shared" si="48"/>
        <v>801059.85</v>
      </c>
      <c r="K151" s="44">
        <f t="shared" si="48"/>
        <v>33861.850000000013</v>
      </c>
    </row>
    <row r="152" spans="1:11" s="97" customFormat="1">
      <c r="A152" s="118" t="s">
        <v>159</v>
      </c>
      <c r="B152" s="50"/>
      <c r="C152" s="117" t="s">
        <v>167</v>
      </c>
      <c r="D152" s="44">
        <f>D153+D156+D159</f>
        <v>857602</v>
      </c>
      <c r="E152" s="44">
        <f t="shared" ref="E152:K152" si="49">E153+E156+E159</f>
        <v>193168</v>
      </c>
      <c r="F152" s="44">
        <f t="shared" si="49"/>
        <v>0</v>
      </c>
      <c r="G152" s="44">
        <f t="shared" si="49"/>
        <v>0</v>
      </c>
      <c r="H152" s="44">
        <f t="shared" si="49"/>
        <v>0</v>
      </c>
      <c r="I152" s="44">
        <f t="shared" si="49"/>
        <v>187428.11</v>
      </c>
      <c r="J152" s="44">
        <f t="shared" si="49"/>
        <v>670173.89</v>
      </c>
      <c r="K152" s="44">
        <f t="shared" si="49"/>
        <v>5739.890000000014</v>
      </c>
    </row>
    <row r="153" spans="1:11">
      <c r="A153" s="36" t="s">
        <v>27</v>
      </c>
      <c r="B153" s="91"/>
      <c r="C153" s="37" t="s">
        <v>223</v>
      </c>
      <c r="D153" s="38">
        <v>622582</v>
      </c>
      <c r="E153" s="38">
        <v>142456</v>
      </c>
      <c r="F153" s="38"/>
      <c r="G153" s="38"/>
      <c r="H153" s="38"/>
      <c r="I153" s="38">
        <v>141079.10999999999</v>
      </c>
      <c r="J153" s="38">
        <f>D153-I153</f>
        <v>481502.89</v>
      </c>
      <c r="K153" s="38">
        <f>E153-I153</f>
        <v>1376.890000000014</v>
      </c>
    </row>
    <row r="154" spans="1:11" ht="22.5">
      <c r="A154" s="45" t="s">
        <v>28</v>
      </c>
      <c r="B154" s="91"/>
      <c r="C154" s="37" t="s">
        <v>222</v>
      </c>
      <c r="D154" s="38">
        <f>30000</f>
        <v>30000</v>
      </c>
      <c r="E154" s="38">
        <v>0</v>
      </c>
      <c r="F154" s="38"/>
      <c r="G154" s="38"/>
      <c r="H154" s="38"/>
      <c r="I154" s="38"/>
      <c r="J154" s="38">
        <f>D154-I154</f>
        <v>30000</v>
      </c>
      <c r="K154" s="38">
        <f>E154-I154</f>
        <v>0</v>
      </c>
    </row>
    <row r="155" spans="1:11" ht="22.5">
      <c r="A155" s="45" t="s">
        <v>29</v>
      </c>
      <c r="B155" s="91"/>
      <c r="C155" s="37" t="s">
        <v>224</v>
      </c>
      <c r="D155" s="38">
        <v>17000</v>
      </c>
      <c r="E155" s="38">
        <v>4250</v>
      </c>
      <c r="F155" s="38"/>
      <c r="G155" s="38"/>
      <c r="H155" s="38"/>
      <c r="I155" s="38">
        <v>0</v>
      </c>
      <c r="J155" s="38">
        <f>D155-I155</f>
        <v>17000</v>
      </c>
      <c r="K155" s="38">
        <f>E155-I155</f>
        <v>4250</v>
      </c>
    </row>
    <row r="156" spans="1:11" s="96" customFormat="1">
      <c r="A156" s="46" t="s">
        <v>161</v>
      </c>
      <c r="B156" s="95"/>
      <c r="C156" s="40"/>
      <c r="D156" s="41">
        <f t="shared" ref="D156:K156" si="50">SUM(D154:D155)</f>
        <v>47000</v>
      </c>
      <c r="E156" s="41">
        <f t="shared" si="50"/>
        <v>4250</v>
      </c>
      <c r="F156" s="41">
        <f t="shared" si="50"/>
        <v>0</v>
      </c>
      <c r="G156" s="41">
        <f t="shared" si="50"/>
        <v>0</v>
      </c>
      <c r="H156" s="41">
        <f t="shared" si="50"/>
        <v>0</v>
      </c>
      <c r="I156" s="41">
        <f t="shared" si="50"/>
        <v>0</v>
      </c>
      <c r="J156" s="41">
        <f t="shared" si="50"/>
        <v>47000</v>
      </c>
      <c r="K156" s="41">
        <f t="shared" si="50"/>
        <v>4250</v>
      </c>
    </row>
    <row r="157" spans="1:11">
      <c r="A157" s="89" t="s">
        <v>113</v>
      </c>
      <c r="B157" s="91"/>
      <c r="C157" s="37" t="s">
        <v>225</v>
      </c>
      <c r="D157" s="38">
        <v>136968</v>
      </c>
      <c r="E157" s="38">
        <f>3441+31340</f>
        <v>34781</v>
      </c>
      <c r="F157" s="38"/>
      <c r="G157" s="38"/>
      <c r="H157" s="38"/>
      <c r="I157" s="38">
        <v>34781</v>
      </c>
      <c r="J157" s="38">
        <f>D157-I157</f>
        <v>102187</v>
      </c>
      <c r="K157" s="38">
        <f>E157-I157</f>
        <v>0</v>
      </c>
    </row>
    <row r="158" spans="1:11">
      <c r="A158" s="89" t="s">
        <v>114</v>
      </c>
      <c r="B158" s="91"/>
      <c r="C158" s="37" t="s">
        <v>226</v>
      </c>
      <c r="D158" s="38">
        <v>51052</v>
      </c>
      <c r="E158" s="38">
        <v>11681</v>
      </c>
      <c r="F158" s="38"/>
      <c r="G158" s="38"/>
      <c r="H158" s="38"/>
      <c r="I158" s="38">
        <v>11568</v>
      </c>
      <c r="J158" s="38">
        <f>D158-I158</f>
        <v>39484</v>
      </c>
      <c r="K158" s="38">
        <f>E158-I158</f>
        <v>113</v>
      </c>
    </row>
    <row r="159" spans="1:11" s="96" customFormat="1">
      <c r="A159" s="118" t="s">
        <v>160</v>
      </c>
      <c r="B159" s="95"/>
      <c r="C159" s="40"/>
      <c r="D159" s="41">
        <f t="shared" ref="D159:K159" si="51">SUM(D157:D158)</f>
        <v>188020</v>
      </c>
      <c r="E159" s="41">
        <f t="shared" si="51"/>
        <v>46462</v>
      </c>
      <c r="F159" s="41">
        <f t="shared" si="51"/>
        <v>0</v>
      </c>
      <c r="G159" s="41">
        <f t="shared" si="51"/>
        <v>0</v>
      </c>
      <c r="H159" s="41">
        <f t="shared" si="51"/>
        <v>0</v>
      </c>
      <c r="I159" s="41">
        <f t="shared" si="51"/>
        <v>46349</v>
      </c>
      <c r="J159" s="41">
        <f t="shared" si="51"/>
        <v>141671</v>
      </c>
      <c r="K159" s="41">
        <f t="shared" si="51"/>
        <v>113</v>
      </c>
    </row>
    <row r="160" spans="1:11" s="96" customFormat="1">
      <c r="A160" s="118"/>
      <c r="B160" s="95"/>
      <c r="C160" s="40"/>
      <c r="D160" s="41"/>
      <c r="E160" s="41"/>
      <c r="F160" s="41"/>
      <c r="G160" s="41"/>
      <c r="H160" s="41"/>
      <c r="I160" s="41"/>
      <c r="J160" s="41"/>
      <c r="K160" s="41"/>
    </row>
    <row r="161" spans="1:11">
      <c r="A161" s="36" t="s">
        <v>18</v>
      </c>
      <c r="B161" s="91"/>
      <c r="C161" s="37" t="s">
        <v>227</v>
      </c>
      <c r="D161" s="38">
        <v>25400</v>
      </c>
      <c r="E161" s="38">
        <v>6350</v>
      </c>
      <c r="F161" s="38"/>
      <c r="G161" s="38"/>
      <c r="H161" s="38"/>
      <c r="I161" s="38">
        <v>0</v>
      </c>
      <c r="J161" s="38">
        <f>D161-I161</f>
        <v>25400</v>
      </c>
      <c r="K161" s="38">
        <f>E161-I161</f>
        <v>6350</v>
      </c>
    </row>
    <row r="162" spans="1:11">
      <c r="A162" s="36" t="s">
        <v>21</v>
      </c>
      <c r="B162" s="91"/>
      <c r="C162" s="37" t="s">
        <v>272</v>
      </c>
      <c r="D162" s="38">
        <v>13050</v>
      </c>
      <c r="E162" s="38">
        <v>3150</v>
      </c>
      <c r="F162" s="38"/>
      <c r="G162" s="38"/>
      <c r="H162" s="38"/>
      <c r="I162" s="38">
        <v>0</v>
      </c>
      <c r="J162" s="38">
        <f>D162-I162</f>
        <v>13050</v>
      </c>
      <c r="K162" s="38">
        <f>E162-I162</f>
        <v>3150</v>
      </c>
    </row>
    <row r="163" spans="1:11">
      <c r="A163" s="36"/>
      <c r="B163" s="91"/>
      <c r="C163" s="37"/>
      <c r="D163" s="38"/>
      <c r="E163" s="38"/>
      <c r="F163" s="38"/>
      <c r="G163" s="38"/>
      <c r="H163" s="38"/>
      <c r="I163" s="38"/>
      <c r="J163" s="38"/>
      <c r="K163" s="38"/>
    </row>
    <row r="164" spans="1:11" s="96" customFormat="1">
      <c r="A164" s="118" t="s">
        <v>151</v>
      </c>
      <c r="B164" s="95"/>
      <c r="C164" s="40"/>
      <c r="D164" s="41">
        <f>D165+D166+D167</f>
        <v>80784</v>
      </c>
      <c r="E164" s="41">
        <f t="shared" ref="E164:K164" si="52">E165+E166+E167</f>
        <v>20196</v>
      </c>
      <c r="F164" s="41">
        <f t="shared" si="52"/>
        <v>0</v>
      </c>
      <c r="G164" s="41">
        <f t="shared" si="52"/>
        <v>0</v>
      </c>
      <c r="H164" s="41">
        <f t="shared" si="52"/>
        <v>0</v>
      </c>
      <c r="I164" s="41">
        <f t="shared" si="52"/>
        <v>5982.04</v>
      </c>
      <c r="J164" s="41">
        <f t="shared" si="52"/>
        <v>74801.959999999992</v>
      </c>
      <c r="K164" s="41">
        <f t="shared" si="52"/>
        <v>14213.96</v>
      </c>
    </row>
    <row r="165" spans="1:11">
      <c r="A165" s="36" t="s">
        <v>17</v>
      </c>
      <c r="B165" s="91"/>
      <c r="C165" s="37" t="s">
        <v>273</v>
      </c>
      <c r="D165" s="38">
        <v>11948</v>
      </c>
      <c r="E165" s="38">
        <v>2987</v>
      </c>
      <c r="F165" s="38"/>
      <c r="G165" s="38"/>
      <c r="H165" s="38"/>
      <c r="I165" s="38">
        <f>1241.36+620.68</f>
        <v>1862.04</v>
      </c>
      <c r="J165" s="38">
        <f>D165-I165</f>
        <v>10085.959999999999</v>
      </c>
      <c r="K165" s="38">
        <f>E165-I165</f>
        <v>1124.96</v>
      </c>
    </row>
    <row r="166" spans="1:11">
      <c r="A166" s="36" t="s">
        <v>20</v>
      </c>
      <c r="B166" s="91"/>
      <c r="C166" s="37" t="s">
        <v>228</v>
      </c>
      <c r="D166" s="38">
        <v>6252</v>
      </c>
      <c r="E166" s="38">
        <v>1563</v>
      </c>
      <c r="F166" s="38"/>
      <c r="G166" s="38"/>
      <c r="H166" s="38"/>
      <c r="I166" s="38">
        <v>0</v>
      </c>
      <c r="J166" s="38">
        <f>D166-I166</f>
        <v>6252</v>
      </c>
      <c r="K166" s="38">
        <f>E166-I166</f>
        <v>1563</v>
      </c>
    </row>
    <row r="167" spans="1:11">
      <c r="A167" s="36" t="s">
        <v>21</v>
      </c>
      <c r="B167" s="91"/>
      <c r="C167" s="37" t="s">
        <v>274</v>
      </c>
      <c r="D167" s="38">
        <v>62584</v>
      </c>
      <c r="E167" s="38">
        <v>15646</v>
      </c>
      <c r="F167" s="38"/>
      <c r="G167" s="38"/>
      <c r="H167" s="38"/>
      <c r="I167" s="38">
        <v>4120</v>
      </c>
      <c r="J167" s="38">
        <f>D167-I167</f>
        <v>58464</v>
      </c>
      <c r="K167" s="38">
        <f>E167-I167</f>
        <v>11526</v>
      </c>
    </row>
    <row r="168" spans="1:11" hidden="1">
      <c r="A168" s="36" t="s">
        <v>23</v>
      </c>
      <c r="B168" s="91"/>
      <c r="C168" s="82" t="s">
        <v>38</v>
      </c>
      <c r="D168" s="38"/>
      <c r="E168" s="38"/>
      <c r="F168" s="38"/>
      <c r="G168" s="38"/>
      <c r="H168" s="38"/>
      <c r="I168" s="38"/>
      <c r="J168" s="38">
        <f>D168-I168</f>
        <v>0</v>
      </c>
      <c r="K168" s="38">
        <f>E168-I168</f>
        <v>0</v>
      </c>
    </row>
    <row r="169" spans="1:11">
      <c r="A169" s="120" t="s">
        <v>169</v>
      </c>
      <c r="B169" s="91"/>
      <c r="C169" s="37" t="s">
        <v>229</v>
      </c>
      <c r="D169" s="38">
        <v>17634</v>
      </c>
      <c r="E169" s="38">
        <v>4408</v>
      </c>
      <c r="F169" s="38"/>
      <c r="G169" s="38"/>
      <c r="H169" s="38"/>
      <c r="I169" s="38">
        <v>0</v>
      </c>
      <c r="J169" s="38">
        <f>D169-I169</f>
        <v>17634</v>
      </c>
      <c r="K169" s="38">
        <f>E169-I169</f>
        <v>4408</v>
      </c>
    </row>
    <row r="170" spans="1:11">
      <c r="A170" s="120"/>
      <c r="B170" s="91"/>
      <c r="C170" s="37"/>
      <c r="D170" s="38"/>
      <c r="E170" s="38"/>
      <c r="F170" s="38"/>
      <c r="G170" s="38"/>
      <c r="H170" s="38"/>
      <c r="I170" s="38"/>
      <c r="J170" s="38"/>
      <c r="K170" s="38"/>
    </row>
    <row r="171" spans="1:11" s="97" customFormat="1">
      <c r="A171" s="51" t="s">
        <v>172</v>
      </c>
      <c r="B171" s="50"/>
      <c r="C171" s="43" t="s">
        <v>173</v>
      </c>
      <c r="D171" s="44">
        <f t="shared" ref="D171:K171" si="53">D172+D197</f>
        <v>2268424</v>
      </c>
      <c r="E171" s="44">
        <f t="shared" si="53"/>
        <v>604746</v>
      </c>
      <c r="F171" s="44" t="e">
        <f t="shared" si="53"/>
        <v>#REF!</v>
      </c>
      <c r="G171" s="44" t="e">
        <f t="shared" si="53"/>
        <v>#REF!</v>
      </c>
      <c r="H171" s="44" t="e">
        <f t="shared" si="53"/>
        <v>#REF!</v>
      </c>
      <c r="I171" s="44">
        <f t="shared" si="53"/>
        <v>587042</v>
      </c>
      <c r="J171" s="44">
        <f t="shared" si="53"/>
        <v>1681382</v>
      </c>
      <c r="K171" s="44">
        <f t="shared" si="53"/>
        <v>17704</v>
      </c>
    </row>
    <row r="172" spans="1:11" s="97" customFormat="1" ht="84" customHeight="1">
      <c r="A172" s="135" t="s">
        <v>170</v>
      </c>
      <c r="B172" s="50"/>
      <c r="C172" s="43"/>
      <c r="D172" s="44">
        <f>D173+D183+D192+D194</f>
        <v>1810294</v>
      </c>
      <c r="E172" s="44">
        <f t="shared" ref="E172:K172" si="54">E173+E183+E192+E194</f>
        <v>491935</v>
      </c>
      <c r="F172" s="44">
        <f t="shared" si="54"/>
        <v>1874</v>
      </c>
      <c r="G172" s="44">
        <f t="shared" si="54"/>
        <v>0</v>
      </c>
      <c r="H172" s="44">
        <f t="shared" si="54"/>
        <v>0</v>
      </c>
      <c r="I172" s="44">
        <f t="shared" si="54"/>
        <v>478752</v>
      </c>
      <c r="J172" s="44">
        <f t="shared" si="54"/>
        <v>1331542</v>
      </c>
      <c r="K172" s="44">
        <f t="shared" si="54"/>
        <v>13183</v>
      </c>
    </row>
    <row r="173" spans="1:11" s="103" customFormat="1">
      <c r="A173" s="118" t="s">
        <v>159</v>
      </c>
      <c r="B173" s="102"/>
      <c r="C173" s="52"/>
      <c r="D173" s="53">
        <f>D174+D179+D182</f>
        <v>1116545</v>
      </c>
      <c r="E173" s="53">
        <f t="shared" ref="E173:K173" si="55">E174+E179+E182</f>
        <v>276168</v>
      </c>
      <c r="F173" s="53">
        <f t="shared" si="55"/>
        <v>1874</v>
      </c>
      <c r="G173" s="53">
        <f t="shared" si="55"/>
        <v>0</v>
      </c>
      <c r="H173" s="53">
        <f t="shared" si="55"/>
        <v>0</v>
      </c>
      <c r="I173" s="53">
        <f t="shared" si="55"/>
        <v>273168</v>
      </c>
      <c r="J173" s="53">
        <f t="shared" si="55"/>
        <v>843377</v>
      </c>
      <c r="K173" s="53">
        <f t="shared" si="55"/>
        <v>3000</v>
      </c>
    </row>
    <row r="174" spans="1:11">
      <c r="A174" s="36" t="s">
        <v>27</v>
      </c>
      <c r="B174" s="95"/>
      <c r="C174" s="37" t="s">
        <v>231</v>
      </c>
      <c r="D174" s="38">
        <v>853145</v>
      </c>
      <c r="E174" s="38">
        <v>209807</v>
      </c>
      <c r="F174" s="38"/>
      <c r="G174" s="38"/>
      <c r="H174" s="38"/>
      <c r="I174" s="38">
        <v>209807</v>
      </c>
      <c r="J174" s="38">
        <f>D174-I174</f>
        <v>643338</v>
      </c>
      <c r="K174" s="38">
        <f>E174-I174</f>
        <v>0</v>
      </c>
    </row>
    <row r="175" spans="1:11" ht="22.5" hidden="1">
      <c r="A175" s="45" t="s">
        <v>28</v>
      </c>
      <c r="B175" s="91"/>
      <c r="C175" s="37" t="s">
        <v>112</v>
      </c>
      <c r="D175" s="38"/>
      <c r="E175" s="38"/>
      <c r="F175" s="38"/>
      <c r="G175" s="38"/>
      <c r="H175" s="38"/>
      <c r="I175" s="38"/>
      <c r="J175" s="38">
        <f>D175-I175</f>
        <v>0</v>
      </c>
      <c r="K175" s="38">
        <f>E175-I175</f>
        <v>0</v>
      </c>
    </row>
    <row r="176" spans="1:11" ht="22.5">
      <c r="A176" s="45" t="s">
        <v>28</v>
      </c>
      <c r="B176" s="91"/>
      <c r="C176" s="37" t="s">
        <v>230</v>
      </c>
      <c r="D176" s="38">
        <v>2000</v>
      </c>
      <c r="E176" s="38">
        <v>2000</v>
      </c>
      <c r="F176" s="38"/>
      <c r="G176" s="38"/>
      <c r="H176" s="38"/>
      <c r="I176" s="38">
        <v>0</v>
      </c>
      <c r="J176" s="38">
        <f>D176-I176</f>
        <v>2000</v>
      </c>
      <c r="K176" s="38">
        <f>E176-I176</f>
        <v>2000</v>
      </c>
    </row>
    <row r="177" spans="1:11" ht="22.5">
      <c r="A177" s="45" t="s">
        <v>29</v>
      </c>
      <c r="B177" s="91"/>
      <c r="C177" s="37" t="s">
        <v>232</v>
      </c>
      <c r="D177" s="38">
        <v>3750</v>
      </c>
      <c r="E177" s="38">
        <v>1000</v>
      </c>
      <c r="F177" s="38">
        <v>937</v>
      </c>
      <c r="G177" s="38"/>
      <c r="H177" s="38"/>
      <c r="I177" s="38">
        <v>0</v>
      </c>
      <c r="J177" s="38">
        <f t="shared" ref="J177:J188" si="56">D177-I177</f>
        <v>3750</v>
      </c>
      <c r="K177" s="38">
        <f t="shared" ref="K177:K188" si="57">E177-I177</f>
        <v>1000</v>
      </c>
    </row>
    <row r="178" spans="1:11" hidden="1">
      <c r="A178" s="45" t="s">
        <v>131</v>
      </c>
      <c r="B178" s="91"/>
      <c r="C178" s="37" t="s">
        <v>136</v>
      </c>
      <c r="D178" s="38">
        <v>0</v>
      </c>
      <c r="E178" s="38">
        <v>0</v>
      </c>
      <c r="F178" s="38">
        <v>937</v>
      </c>
      <c r="G178" s="38"/>
      <c r="H178" s="38"/>
      <c r="I178" s="38">
        <v>0</v>
      </c>
      <c r="J178" s="38">
        <f>D178-I178</f>
        <v>0</v>
      </c>
      <c r="K178" s="38">
        <f>E178-I178</f>
        <v>0</v>
      </c>
    </row>
    <row r="179" spans="1:11" s="96" customFormat="1">
      <c r="A179" s="46" t="s">
        <v>161</v>
      </c>
      <c r="B179" s="95"/>
      <c r="C179" s="40"/>
      <c r="D179" s="41">
        <f>SUM(D175:D178)</f>
        <v>5750</v>
      </c>
      <c r="E179" s="41">
        <f t="shared" ref="E179:K179" si="58">SUM(E175:E178)</f>
        <v>3000</v>
      </c>
      <c r="F179" s="41">
        <f t="shared" si="58"/>
        <v>1874</v>
      </c>
      <c r="G179" s="41">
        <f t="shared" si="58"/>
        <v>0</v>
      </c>
      <c r="H179" s="41">
        <f t="shared" si="58"/>
        <v>0</v>
      </c>
      <c r="I179" s="41">
        <f t="shared" si="58"/>
        <v>0</v>
      </c>
      <c r="J179" s="41">
        <f t="shared" si="58"/>
        <v>5750</v>
      </c>
      <c r="K179" s="41">
        <f t="shared" si="58"/>
        <v>3000</v>
      </c>
    </row>
    <row r="180" spans="1:11">
      <c r="A180" s="72" t="s">
        <v>113</v>
      </c>
      <c r="B180" s="91"/>
      <c r="C180" s="37" t="s">
        <v>233</v>
      </c>
      <c r="D180" s="38">
        <v>187692</v>
      </c>
      <c r="E180" s="38">
        <v>46157</v>
      </c>
      <c r="F180" s="38"/>
      <c r="G180" s="38"/>
      <c r="H180" s="38"/>
      <c r="I180" s="38">
        <v>46157</v>
      </c>
      <c r="J180" s="38">
        <f t="shared" si="56"/>
        <v>141535</v>
      </c>
      <c r="K180" s="38">
        <f t="shared" si="57"/>
        <v>0</v>
      </c>
    </row>
    <row r="181" spans="1:11">
      <c r="A181" s="72" t="s">
        <v>114</v>
      </c>
      <c r="B181" s="91"/>
      <c r="C181" s="37" t="s">
        <v>234</v>
      </c>
      <c r="D181" s="38">
        <v>69958</v>
      </c>
      <c r="E181" s="38">
        <v>17204</v>
      </c>
      <c r="F181" s="38"/>
      <c r="G181" s="38"/>
      <c r="H181" s="38"/>
      <c r="I181" s="38">
        <v>17204</v>
      </c>
      <c r="J181" s="38">
        <f t="shared" si="56"/>
        <v>52754</v>
      </c>
      <c r="K181" s="38">
        <f t="shared" si="57"/>
        <v>0</v>
      </c>
    </row>
    <row r="182" spans="1:11" s="96" customFormat="1">
      <c r="A182" s="120" t="s">
        <v>160</v>
      </c>
      <c r="B182" s="95"/>
      <c r="C182" s="40"/>
      <c r="D182" s="41">
        <f t="shared" ref="D182:K182" si="59">SUM(D180:D181)</f>
        <v>257650</v>
      </c>
      <c r="E182" s="41">
        <f t="shared" si="59"/>
        <v>63361</v>
      </c>
      <c r="F182" s="41">
        <f t="shared" si="59"/>
        <v>0</v>
      </c>
      <c r="G182" s="41">
        <f t="shared" si="59"/>
        <v>0</v>
      </c>
      <c r="H182" s="41">
        <f t="shared" si="59"/>
        <v>0</v>
      </c>
      <c r="I182" s="41">
        <f t="shared" si="59"/>
        <v>63361</v>
      </c>
      <c r="J182" s="41">
        <f t="shared" si="59"/>
        <v>194289</v>
      </c>
      <c r="K182" s="41">
        <f t="shared" si="59"/>
        <v>0</v>
      </c>
    </row>
    <row r="183" spans="1:11" s="96" customFormat="1">
      <c r="A183" s="120" t="s">
        <v>151</v>
      </c>
      <c r="B183" s="95"/>
      <c r="C183" s="40"/>
      <c r="D183" s="41">
        <f>D184+D185+D189+D190+D191</f>
        <v>672335</v>
      </c>
      <c r="E183" s="41">
        <f t="shared" ref="E183:K183" si="60">E184+E185+E189+E190+E191</f>
        <v>210556</v>
      </c>
      <c r="F183" s="41">
        <f t="shared" si="60"/>
        <v>0</v>
      </c>
      <c r="G183" s="41">
        <f t="shared" si="60"/>
        <v>0</v>
      </c>
      <c r="H183" s="41">
        <f t="shared" si="60"/>
        <v>0</v>
      </c>
      <c r="I183" s="41">
        <f t="shared" si="60"/>
        <v>205584</v>
      </c>
      <c r="J183" s="41">
        <f t="shared" si="60"/>
        <v>466751</v>
      </c>
      <c r="K183" s="41">
        <f t="shared" si="60"/>
        <v>4972</v>
      </c>
    </row>
    <row r="184" spans="1:11">
      <c r="A184" s="36" t="s">
        <v>17</v>
      </c>
      <c r="B184" s="91"/>
      <c r="C184" s="37" t="s">
        <v>235</v>
      </c>
      <c r="D184" s="38">
        <v>8148</v>
      </c>
      <c r="E184" s="38">
        <v>2037</v>
      </c>
      <c r="F184" s="38"/>
      <c r="G184" s="38"/>
      <c r="H184" s="38"/>
      <c r="I184" s="38">
        <v>2037</v>
      </c>
      <c r="J184" s="38">
        <f t="shared" si="56"/>
        <v>6111</v>
      </c>
      <c r="K184" s="38">
        <f t="shared" si="57"/>
        <v>0</v>
      </c>
    </row>
    <row r="185" spans="1:11">
      <c r="A185" s="36" t="s">
        <v>18</v>
      </c>
      <c r="B185" s="91"/>
      <c r="C185" s="37" t="s">
        <v>236</v>
      </c>
      <c r="D185" s="38">
        <v>4864</v>
      </c>
      <c r="E185" s="38">
        <v>1234</v>
      </c>
      <c r="F185" s="38"/>
      <c r="G185" s="38"/>
      <c r="H185" s="38"/>
      <c r="I185" s="38">
        <v>0</v>
      </c>
      <c r="J185" s="38">
        <f>D185-I185</f>
        <v>4864</v>
      </c>
      <c r="K185" s="38">
        <f>E185-I185</f>
        <v>1234</v>
      </c>
    </row>
    <row r="186" spans="1:11">
      <c r="A186" s="36" t="s">
        <v>34</v>
      </c>
      <c r="B186" s="91"/>
      <c r="C186" s="37" t="s">
        <v>237</v>
      </c>
      <c r="D186" s="38">
        <v>518803</v>
      </c>
      <c r="E186" s="38">
        <v>172934</v>
      </c>
      <c r="F186" s="38"/>
      <c r="G186" s="38"/>
      <c r="H186" s="38"/>
      <c r="I186" s="38">
        <v>172934</v>
      </c>
      <c r="J186" s="38">
        <f t="shared" si="56"/>
        <v>345869</v>
      </c>
      <c r="K186" s="38">
        <f t="shared" si="57"/>
        <v>0</v>
      </c>
    </row>
    <row r="187" spans="1:11">
      <c r="A187" s="36" t="s">
        <v>30</v>
      </c>
      <c r="B187" s="91"/>
      <c r="C187" s="37" t="s">
        <v>238</v>
      </c>
      <c r="D187" s="38">
        <v>44873</v>
      </c>
      <c r="E187" s="38">
        <v>11218</v>
      </c>
      <c r="F187" s="38"/>
      <c r="G187" s="38"/>
      <c r="H187" s="38"/>
      <c r="I187" s="38">
        <v>7480</v>
      </c>
      <c r="J187" s="38">
        <f t="shared" si="56"/>
        <v>37393</v>
      </c>
      <c r="K187" s="38">
        <f t="shared" si="57"/>
        <v>3738</v>
      </c>
    </row>
    <row r="188" spans="1:11">
      <c r="A188" s="36" t="s">
        <v>31</v>
      </c>
      <c r="B188" s="91"/>
      <c r="C188" s="37" t="s">
        <v>239</v>
      </c>
      <c r="D188" s="38">
        <v>7765</v>
      </c>
      <c r="E188" s="38">
        <v>1941</v>
      </c>
      <c r="F188" s="38"/>
      <c r="G188" s="38"/>
      <c r="H188" s="38"/>
      <c r="I188" s="38">
        <v>1941</v>
      </c>
      <c r="J188" s="38">
        <f t="shared" si="56"/>
        <v>5824</v>
      </c>
      <c r="K188" s="38">
        <f t="shared" si="57"/>
        <v>0</v>
      </c>
    </row>
    <row r="189" spans="1:11" s="96" customFormat="1">
      <c r="A189" s="118" t="s">
        <v>19</v>
      </c>
      <c r="B189" s="95"/>
      <c r="C189" s="40"/>
      <c r="D189" s="41">
        <f t="shared" ref="D189:K189" si="61">SUM(D186:D188)</f>
        <v>571441</v>
      </c>
      <c r="E189" s="41">
        <f t="shared" si="61"/>
        <v>186093</v>
      </c>
      <c r="F189" s="41">
        <f t="shared" si="61"/>
        <v>0</v>
      </c>
      <c r="G189" s="41">
        <f t="shared" si="61"/>
        <v>0</v>
      </c>
      <c r="H189" s="41">
        <f t="shared" si="61"/>
        <v>0</v>
      </c>
      <c r="I189" s="41">
        <f t="shared" si="61"/>
        <v>182355</v>
      </c>
      <c r="J189" s="41">
        <f t="shared" si="61"/>
        <v>389086</v>
      </c>
      <c r="K189" s="41">
        <f t="shared" si="61"/>
        <v>3738</v>
      </c>
    </row>
    <row r="190" spans="1:11">
      <c r="A190" s="36" t="s">
        <v>20</v>
      </c>
      <c r="B190" s="91"/>
      <c r="C190" s="37" t="s">
        <v>240</v>
      </c>
      <c r="D190" s="38">
        <v>45133</v>
      </c>
      <c r="E190" s="38">
        <v>11283</v>
      </c>
      <c r="F190" s="38"/>
      <c r="G190" s="38"/>
      <c r="H190" s="38"/>
      <c r="I190" s="38">
        <v>11283</v>
      </c>
      <c r="J190" s="38">
        <f>D190-I190</f>
        <v>33850</v>
      </c>
      <c r="K190" s="38">
        <f>E190-I190</f>
        <v>0</v>
      </c>
    </row>
    <row r="191" spans="1:11">
      <c r="A191" s="36" t="s">
        <v>21</v>
      </c>
      <c r="B191" s="91"/>
      <c r="C191" s="37" t="s">
        <v>241</v>
      </c>
      <c r="D191" s="38">
        <v>42749</v>
      </c>
      <c r="E191" s="38">
        <v>9909</v>
      </c>
      <c r="F191" s="38"/>
      <c r="G191" s="38"/>
      <c r="H191" s="38"/>
      <c r="I191" s="38">
        <v>9909</v>
      </c>
      <c r="J191" s="38">
        <f>D191-I191</f>
        <v>32840</v>
      </c>
      <c r="K191" s="38">
        <f>E191-I191</f>
        <v>0</v>
      </c>
    </row>
    <row r="192" spans="1:11">
      <c r="A192" s="36" t="s">
        <v>22</v>
      </c>
      <c r="B192" s="91"/>
      <c r="C192" s="37" t="s">
        <v>242</v>
      </c>
      <c r="D192" s="38">
        <v>12420</v>
      </c>
      <c r="E192" s="38">
        <v>3105</v>
      </c>
      <c r="F192" s="38"/>
      <c r="G192" s="38"/>
      <c r="H192" s="38"/>
      <c r="I192" s="38">
        <v>0</v>
      </c>
      <c r="J192" s="38">
        <f>D192-I192</f>
        <v>12420</v>
      </c>
      <c r="K192" s="38">
        <f>E192-I192</f>
        <v>3105</v>
      </c>
    </row>
    <row r="193" spans="1:11" hidden="1">
      <c r="A193" s="79" t="s">
        <v>23</v>
      </c>
      <c r="B193" s="91"/>
      <c r="C193" s="37" t="s">
        <v>137</v>
      </c>
      <c r="D193" s="38"/>
      <c r="E193" s="38"/>
      <c r="F193" s="38"/>
      <c r="G193" s="38"/>
      <c r="H193" s="38"/>
      <c r="I193" s="38"/>
      <c r="J193" s="38">
        <f>D193-I193</f>
        <v>0</v>
      </c>
      <c r="K193" s="38">
        <f>E193-I193</f>
        <v>0</v>
      </c>
    </row>
    <row r="194" spans="1:11">
      <c r="A194" s="120" t="s">
        <v>169</v>
      </c>
      <c r="B194" s="91"/>
      <c r="C194" s="37" t="s">
        <v>243</v>
      </c>
      <c r="D194" s="38">
        <v>8994</v>
      </c>
      <c r="E194" s="38">
        <v>2106</v>
      </c>
      <c r="F194" s="38"/>
      <c r="G194" s="38"/>
      <c r="H194" s="38"/>
      <c r="I194" s="38">
        <v>0</v>
      </c>
      <c r="J194" s="38">
        <f>D194-I194</f>
        <v>8994</v>
      </c>
      <c r="K194" s="38">
        <f>E194-I194</f>
        <v>2106</v>
      </c>
    </row>
    <row r="195" spans="1:11" s="97" customFormat="1">
      <c r="A195" s="42"/>
      <c r="B195" s="50"/>
      <c r="C195" s="43"/>
      <c r="D195" s="44"/>
      <c r="E195" s="44"/>
      <c r="F195" s="44"/>
      <c r="G195" s="44"/>
      <c r="H195" s="44"/>
      <c r="I195" s="44"/>
      <c r="J195" s="44"/>
      <c r="K195" s="44"/>
    </row>
    <row r="196" spans="1:11" s="97" customFormat="1">
      <c r="A196" s="42"/>
      <c r="B196" s="50"/>
      <c r="C196" s="43"/>
      <c r="D196" s="44"/>
      <c r="E196" s="44"/>
      <c r="F196" s="44"/>
      <c r="G196" s="44"/>
      <c r="H196" s="44"/>
      <c r="I196" s="44"/>
      <c r="J196" s="44"/>
      <c r="K196" s="44"/>
    </row>
    <row r="197" spans="1:11" s="97" customFormat="1" ht="84.75" customHeight="1">
      <c r="A197" s="135" t="s">
        <v>171</v>
      </c>
      <c r="B197" s="50"/>
      <c r="C197" s="43"/>
      <c r="D197" s="44">
        <f>D198+D206+D211+D213</f>
        <v>458130</v>
      </c>
      <c r="E197" s="44">
        <f t="shared" ref="E197:K197" si="62">E198+E206+E211+E213</f>
        <v>112811</v>
      </c>
      <c r="F197" s="44" t="e">
        <f t="shared" si="62"/>
        <v>#REF!</v>
      </c>
      <c r="G197" s="44" t="e">
        <f t="shared" si="62"/>
        <v>#REF!</v>
      </c>
      <c r="H197" s="44" t="e">
        <f t="shared" si="62"/>
        <v>#REF!</v>
      </c>
      <c r="I197" s="44">
        <f t="shared" si="62"/>
        <v>108290</v>
      </c>
      <c r="J197" s="44">
        <f t="shared" si="62"/>
        <v>349840</v>
      </c>
      <c r="K197" s="44">
        <f t="shared" si="62"/>
        <v>4521</v>
      </c>
    </row>
    <row r="198" spans="1:11">
      <c r="A198" s="118" t="s">
        <v>159</v>
      </c>
      <c r="B198" s="91"/>
      <c r="C198" s="37"/>
      <c r="D198" s="38">
        <f>D199+D202+D205</f>
        <v>425426</v>
      </c>
      <c r="E198" s="38">
        <f t="shared" ref="E198:K198" si="63">E199+E202+E205</f>
        <v>105051</v>
      </c>
      <c r="F198" s="38" t="e">
        <f t="shared" si="63"/>
        <v>#REF!</v>
      </c>
      <c r="G198" s="38" t="e">
        <f t="shared" si="63"/>
        <v>#REF!</v>
      </c>
      <c r="H198" s="38" t="e">
        <f t="shared" si="63"/>
        <v>#REF!</v>
      </c>
      <c r="I198" s="38">
        <f t="shared" si="63"/>
        <v>104551</v>
      </c>
      <c r="J198" s="38">
        <f t="shared" si="63"/>
        <v>320875</v>
      </c>
      <c r="K198" s="38">
        <f t="shared" si="63"/>
        <v>500</v>
      </c>
    </row>
    <row r="199" spans="1:11">
      <c r="A199" s="36" t="s">
        <v>27</v>
      </c>
      <c r="B199" s="95"/>
      <c r="C199" s="37" t="s">
        <v>244</v>
      </c>
      <c r="D199" s="38">
        <v>325212</v>
      </c>
      <c r="E199" s="38">
        <v>80299</v>
      </c>
      <c r="F199" s="38" t="e">
        <f>#REF!+#REF!+#REF!+#REF!+#REF!+#REF!+#REF!</f>
        <v>#REF!</v>
      </c>
      <c r="G199" s="38" t="e">
        <f>#REF!+#REF!+#REF!+#REF!+#REF!+#REF!+#REF!</f>
        <v>#REF!</v>
      </c>
      <c r="H199" s="38" t="e">
        <f>#REF!+#REF!+#REF!+#REF!+#REF!+#REF!+#REF!</f>
        <v>#REF!</v>
      </c>
      <c r="I199" s="38">
        <v>80299</v>
      </c>
      <c r="J199" s="38">
        <f>D199-I199</f>
        <v>244913</v>
      </c>
      <c r="K199" s="38">
        <f>E199-I199</f>
        <v>0</v>
      </c>
    </row>
    <row r="200" spans="1:11" ht="22.5">
      <c r="A200" s="45" t="s">
        <v>28</v>
      </c>
      <c r="B200" s="91"/>
      <c r="C200" s="37" t="s">
        <v>245</v>
      </c>
      <c r="D200" s="38">
        <v>0</v>
      </c>
      <c r="E200" s="38">
        <v>0</v>
      </c>
      <c r="F200" s="38" t="e">
        <f>#REF!</f>
        <v>#REF!</v>
      </c>
      <c r="G200" s="38" t="e">
        <f>#REF!</f>
        <v>#REF!</v>
      </c>
      <c r="H200" s="38" t="e">
        <f>#REF!</f>
        <v>#REF!</v>
      </c>
      <c r="I200" s="38"/>
      <c r="J200" s="38">
        <f>D200-I200</f>
        <v>0</v>
      </c>
      <c r="K200" s="38">
        <f>E200-I200</f>
        <v>0</v>
      </c>
    </row>
    <row r="201" spans="1:11" ht="22.5">
      <c r="A201" s="45" t="s">
        <v>29</v>
      </c>
      <c r="B201" s="91"/>
      <c r="C201" s="37" t="s">
        <v>246</v>
      </c>
      <c r="D201" s="38">
        <v>2000</v>
      </c>
      <c r="E201" s="38">
        <v>500</v>
      </c>
      <c r="F201" s="38" t="e">
        <f>#REF!</f>
        <v>#REF!</v>
      </c>
      <c r="G201" s="38" t="e">
        <f>#REF!</f>
        <v>#REF!</v>
      </c>
      <c r="H201" s="38" t="e">
        <f>#REF!</f>
        <v>#REF!</v>
      </c>
      <c r="I201" s="38"/>
      <c r="J201" s="38">
        <f>D201-I201</f>
        <v>2000</v>
      </c>
      <c r="K201" s="38">
        <f>E201-I201</f>
        <v>500</v>
      </c>
    </row>
    <row r="202" spans="1:11" s="104" customFormat="1">
      <c r="A202" s="46" t="s">
        <v>161</v>
      </c>
      <c r="B202" s="95"/>
      <c r="C202" s="40"/>
      <c r="D202" s="53">
        <f>SUM(D200:D201)</f>
        <v>2000</v>
      </c>
      <c r="E202" s="53">
        <f t="shared" ref="E202:K202" si="64">SUM(E200:E201)</f>
        <v>500</v>
      </c>
      <c r="F202" s="53" t="e">
        <f t="shared" si="64"/>
        <v>#REF!</v>
      </c>
      <c r="G202" s="53" t="e">
        <f t="shared" si="64"/>
        <v>#REF!</v>
      </c>
      <c r="H202" s="53" t="e">
        <f t="shared" si="64"/>
        <v>#REF!</v>
      </c>
      <c r="I202" s="53">
        <f t="shared" si="64"/>
        <v>0</v>
      </c>
      <c r="J202" s="53">
        <f t="shared" si="64"/>
        <v>2000</v>
      </c>
      <c r="K202" s="53">
        <f t="shared" si="64"/>
        <v>500</v>
      </c>
    </row>
    <row r="203" spans="1:11">
      <c r="A203" s="72" t="s">
        <v>113</v>
      </c>
      <c r="B203" s="91"/>
      <c r="C203" s="37" t="s">
        <v>247</v>
      </c>
      <c r="D203" s="38">
        <v>71547</v>
      </c>
      <c r="E203" s="38">
        <v>17667</v>
      </c>
      <c r="F203" s="38" t="e">
        <f>#REF!+#REF!+#REF!+#REF!+#REF!+#REF!</f>
        <v>#REF!</v>
      </c>
      <c r="G203" s="38" t="e">
        <f>#REF!+#REF!+#REF!+#REF!+#REF!+#REF!</f>
        <v>#REF!</v>
      </c>
      <c r="H203" s="38" t="e">
        <f>#REF!+#REF!+#REF!+#REF!+#REF!+#REF!</f>
        <v>#REF!</v>
      </c>
      <c r="I203" s="38">
        <v>17667</v>
      </c>
      <c r="J203" s="38">
        <f>D203-I203</f>
        <v>53880</v>
      </c>
      <c r="K203" s="38">
        <f>E203-I203</f>
        <v>0</v>
      </c>
    </row>
    <row r="204" spans="1:11">
      <c r="A204" s="72" t="s">
        <v>114</v>
      </c>
      <c r="B204" s="91"/>
      <c r="C204" s="37" t="s">
        <v>248</v>
      </c>
      <c r="D204" s="38">
        <v>26667</v>
      </c>
      <c r="E204" s="38">
        <v>6585</v>
      </c>
      <c r="F204" s="38" t="e">
        <f>#REF!+#REF!+#REF!+#REF!+#REF!+#REF!</f>
        <v>#REF!</v>
      </c>
      <c r="G204" s="38" t="e">
        <f>#REF!+#REF!+#REF!+#REF!+#REF!+#REF!</f>
        <v>#REF!</v>
      </c>
      <c r="H204" s="38" t="e">
        <f>#REF!+#REF!+#REF!+#REF!+#REF!+#REF!</f>
        <v>#REF!</v>
      </c>
      <c r="I204" s="38">
        <v>6585</v>
      </c>
      <c r="J204" s="38">
        <f>D204-I204</f>
        <v>20082</v>
      </c>
      <c r="K204" s="38">
        <f>E204-I204</f>
        <v>0</v>
      </c>
    </row>
    <row r="205" spans="1:11" s="103" customFormat="1">
      <c r="A205" s="120" t="s">
        <v>160</v>
      </c>
      <c r="B205" s="95"/>
      <c r="C205" s="40"/>
      <c r="D205" s="53">
        <f>SUM(D203:D204)</f>
        <v>98214</v>
      </c>
      <c r="E205" s="53">
        <f t="shared" ref="E205:K205" si="65">SUM(E203:E204)</f>
        <v>24252</v>
      </c>
      <c r="F205" s="53" t="e">
        <f t="shared" si="65"/>
        <v>#REF!</v>
      </c>
      <c r="G205" s="53" t="e">
        <f t="shared" si="65"/>
        <v>#REF!</v>
      </c>
      <c r="H205" s="53" t="e">
        <f t="shared" si="65"/>
        <v>#REF!</v>
      </c>
      <c r="I205" s="53">
        <f t="shared" si="65"/>
        <v>24252</v>
      </c>
      <c r="J205" s="53">
        <f t="shared" si="65"/>
        <v>73962</v>
      </c>
      <c r="K205" s="53">
        <f t="shared" si="65"/>
        <v>0</v>
      </c>
    </row>
    <row r="206" spans="1:11" s="103" customFormat="1">
      <c r="A206" s="120" t="s">
        <v>151</v>
      </c>
      <c r="B206" s="95"/>
      <c r="C206" s="40"/>
      <c r="D206" s="53">
        <f>D207+D208+D210</f>
        <v>17118</v>
      </c>
      <c r="E206" s="53">
        <f t="shared" ref="E206:K206" si="66">E207+E208+E210</f>
        <v>3864</v>
      </c>
      <c r="F206" s="53" t="e">
        <f t="shared" si="66"/>
        <v>#REF!</v>
      </c>
      <c r="G206" s="53" t="e">
        <f t="shared" si="66"/>
        <v>#REF!</v>
      </c>
      <c r="H206" s="53" t="e">
        <f t="shared" si="66"/>
        <v>#REF!</v>
      </c>
      <c r="I206" s="53">
        <f t="shared" si="66"/>
        <v>3739</v>
      </c>
      <c r="J206" s="53">
        <f t="shared" si="66"/>
        <v>13379</v>
      </c>
      <c r="K206" s="53">
        <f t="shared" si="66"/>
        <v>125</v>
      </c>
    </row>
    <row r="207" spans="1:11">
      <c r="A207" s="36" t="s">
        <v>17</v>
      </c>
      <c r="B207" s="91"/>
      <c r="C207" s="37" t="s">
        <v>249</v>
      </c>
      <c r="D207" s="38">
        <v>500</v>
      </c>
      <c r="E207" s="38">
        <v>125</v>
      </c>
      <c r="F207" s="38" t="e">
        <f>#REF!</f>
        <v>#REF!</v>
      </c>
      <c r="G207" s="38" t="e">
        <f>#REF!</f>
        <v>#REF!</v>
      </c>
      <c r="H207" s="38" t="e">
        <f>#REF!</f>
        <v>#REF!</v>
      </c>
      <c r="I207" s="38">
        <v>0</v>
      </c>
      <c r="J207" s="38">
        <f t="shared" ref="J207:J213" si="67">D207-I207</f>
        <v>500</v>
      </c>
      <c r="K207" s="38">
        <f t="shared" ref="K207:K213" si="68">E207-I207</f>
        <v>125</v>
      </c>
    </row>
    <row r="208" spans="1:11">
      <c r="A208" s="36" t="s">
        <v>18</v>
      </c>
      <c r="B208" s="91"/>
      <c r="C208" s="37" t="s">
        <v>250</v>
      </c>
      <c r="D208" s="38">
        <v>1664</v>
      </c>
      <c r="E208" s="38">
        <v>0</v>
      </c>
      <c r="F208" s="38" t="e">
        <f>#REF!</f>
        <v>#REF!</v>
      </c>
      <c r="G208" s="38" t="e">
        <f>#REF!</f>
        <v>#REF!</v>
      </c>
      <c r="H208" s="38" t="e">
        <f>#REF!</f>
        <v>#REF!</v>
      </c>
      <c r="I208" s="38">
        <v>0</v>
      </c>
      <c r="J208" s="38">
        <f t="shared" si="67"/>
        <v>1664</v>
      </c>
      <c r="K208" s="38">
        <f t="shared" si="68"/>
        <v>0</v>
      </c>
    </row>
    <row r="209" spans="1:11" hidden="1">
      <c r="A209" s="36" t="s">
        <v>20</v>
      </c>
      <c r="B209" s="91"/>
      <c r="C209" s="37" t="s">
        <v>138</v>
      </c>
      <c r="D209" s="38">
        <v>0</v>
      </c>
      <c r="E209" s="38">
        <v>0</v>
      </c>
      <c r="F209" s="38" t="e">
        <f>#REF!+#REF!+#REF!</f>
        <v>#REF!</v>
      </c>
      <c r="G209" s="38" t="e">
        <f>#REF!+#REF!+#REF!</f>
        <v>#REF!</v>
      </c>
      <c r="H209" s="38" t="e">
        <f>#REF!+#REF!+#REF!</f>
        <v>#REF!</v>
      </c>
      <c r="I209" s="38">
        <v>0</v>
      </c>
      <c r="J209" s="38">
        <f t="shared" si="67"/>
        <v>0</v>
      </c>
      <c r="K209" s="38">
        <f t="shared" si="68"/>
        <v>0</v>
      </c>
    </row>
    <row r="210" spans="1:11">
      <c r="A210" s="36" t="s">
        <v>21</v>
      </c>
      <c r="B210" s="91"/>
      <c r="C210" s="37" t="s">
        <v>251</v>
      </c>
      <c r="D210" s="38">
        <v>14954</v>
      </c>
      <c r="E210" s="38">
        <v>3739</v>
      </c>
      <c r="F210" s="38" t="e">
        <f>#REF!</f>
        <v>#REF!</v>
      </c>
      <c r="G210" s="38" t="e">
        <f>#REF!</f>
        <v>#REF!</v>
      </c>
      <c r="H210" s="38" t="e">
        <f>#REF!</f>
        <v>#REF!</v>
      </c>
      <c r="I210" s="38">
        <v>3739</v>
      </c>
      <c r="J210" s="38">
        <f t="shared" si="67"/>
        <v>11215</v>
      </c>
      <c r="K210" s="38">
        <f t="shared" si="68"/>
        <v>0</v>
      </c>
    </row>
    <row r="211" spans="1:11">
      <c r="A211" s="36" t="s">
        <v>22</v>
      </c>
      <c r="B211" s="91"/>
      <c r="C211" s="37" t="s">
        <v>252</v>
      </c>
      <c r="D211" s="38">
        <v>3500</v>
      </c>
      <c r="E211" s="38">
        <v>875</v>
      </c>
      <c r="F211" s="38" t="e">
        <f>#REF!</f>
        <v>#REF!</v>
      </c>
      <c r="G211" s="38" t="e">
        <f>#REF!</f>
        <v>#REF!</v>
      </c>
      <c r="H211" s="38" t="e">
        <f>#REF!</f>
        <v>#REF!</v>
      </c>
      <c r="I211" s="38">
        <v>0</v>
      </c>
      <c r="J211" s="38">
        <f t="shared" si="67"/>
        <v>3500</v>
      </c>
      <c r="K211" s="38">
        <f t="shared" si="68"/>
        <v>875</v>
      </c>
    </row>
    <row r="212" spans="1:11" hidden="1">
      <c r="A212" s="79" t="s">
        <v>23</v>
      </c>
      <c r="B212" s="91"/>
      <c r="C212" s="37" t="s">
        <v>139</v>
      </c>
      <c r="D212" s="38"/>
      <c r="E212" s="38"/>
      <c r="F212" s="38"/>
      <c r="G212" s="38"/>
      <c r="H212" s="38"/>
      <c r="I212" s="38"/>
      <c r="J212" s="38">
        <f t="shared" si="67"/>
        <v>0</v>
      </c>
      <c r="K212" s="38">
        <f t="shared" si="68"/>
        <v>0</v>
      </c>
    </row>
    <row r="213" spans="1:11">
      <c r="A213" s="47" t="s">
        <v>115</v>
      </c>
      <c r="B213" s="91"/>
      <c r="C213" s="37" t="s">
        <v>253</v>
      </c>
      <c r="D213" s="38">
        <v>12086</v>
      </c>
      <c r="E213" s="38">
        <v>3021</v>
      </c>
      <c r="F213" s="38" t="e">
        <f>#REF!</f>
        <v>#REF!</v>
      </c>
      <c r="G213" s="38" t="e">
        <f>#REF!</f>
        <v>#REF!</v>
      </c>
      <c r="H213" s="38" t="e">
        <f>#REF!</f>
        <v>#REF!</v>
      </c>
      <c r="I213" s="38">
        <v>0</v>
      </c>
      <c r="J213" s="38">
        <f t="shared" si="67"/>
        <v>12086</v>
      </c>
      <c r="K213" s="38">
        <f t="shared" si="68"/>
        <v>3021</v>
      </c>
    </row>
    <row r="214" spans="1:11" s="97" customFormat="1">
      <c r="A214" s="51"/>
      <c r="B214" s="50"/>
      <c r="C214" s="43"/>
      <c r="D214" s="44"/>
      <c r="E214" s="44"/>
      <c r="F214" s="44"/>
      <c r="G214" s="44"/>
      <c r="H214" s="44"/>
      <c r="I214" s="44"/>
      <c r="J214" s="44"/>
      <c r="K214" s="44"/>
    </row>
    <row r="215" spans="1:11" ht="12.75">
      <c r="A215" s="136" t="s">
        <v>181</v>
      </c>
      <c r="B215" s="107"/>
      <c r="C215" s="137" t="s">
        <v>184</v>
      </c>
      <c r="D215" s="138">
        <f>D216</f>
        <v>191000</v>
      </c>
      <c r="E215" s="138">
        <f t="shared" ref="E215:K215" si="69">E216</f>
        <v>66500</v>
      </c>
      <c r="F215" s="138" t="e">
        <f t="shared" si="69"/>
        <v>#REF!</v>
      </c>
      <c r="G215" s="138" t="e">
        <f t="shared" si="69"/>
        <v>#REF!</v>
      </c>
      <c r="H215" s="138" t="e">
        <f t="shared" si="69"/>
        <v>#REF!</v>
      </c>
      <c r="I215" s="138">
        <f t="shared" si="69"/>
        <v>0</v>
      </c>
      <c r="J215" s="138">
        <f t="shared" si="69"/>
        <v>191000</v>
      </c>
      <c r="K215" s="138">
        <f t="shared" si="69"/>
        <v>66500</v>
      </c>
    </row>
    <row r="216" spans="1:11" s="106" customFormat="1" ht="18.75" customHeight="1">
      <c r="A216" s="129" t="s">
        <v>182</v>
      </c>
      <c r="B216" s="105"/>
      <c r="C216" s="130" t="s">
        <v>183</v>
      </c>
      <c r="D216" s="55">
        <f t="shared" ref="D216:K216" si="70">D217+D220+D221+D222+D223</f>
        <v>191000</v>
      </c>
      <c r="E216" s="55">
        <f t="shared" si="70"/>
        <v>66500</v>
      </c>
      <c r="F216" s="55" t="e">
        <f t="shared" si="70"/>
        <v>#REF!</v>
      </c>
      <c r="G216" s="55" t="e">
        <f t="shared" si="70"/>
        <v>#REF!</v>
      </c>
      <c r="H216" s="55" t="e">
        <f t="shared" si="70"/>
        <v>#REF!</v>
      </c>
      <c r="I216" s="55">
        <f t="shared" si="70"/>
        <v>0</v>
      </c>
      <c r="J216" s="55">
        <f t="shared" si="70"/>
        <v>191000</v>
      </c>
      <c r="K216" s="55">
        <f t="shared" si="70"/>
        <v>66500</v>
      </c>
    </row>
    <row r="217" spans="1:11" s="106" customFormat="1" ht="18.75" customHeight="1">
      <c r="A217" s="118" t="s">
        <v>159</v>
      </c>
      <c r="B217" s="107"/>
      <c r="C217" s="37" t="s">
        <v>254</v>
      </c>
      <c r="D217" s="80">
        <v>127496</v>
      </c>
      <c r="E217" s="80">
        <v>31874</v>
      </c>
      <c r="F217" s="80"/>
      <c r="G217" s="80"/>
      <c r="H217" s="80"/>
      <c r="I217" s="80">
        <v>0</v>
      </c>
      <c r="J217" s="80">
        <f t="shared" ref="J217:J223" si="71">D217-I217</f>
        <v>127496</v>
      </c>
      <c r="K217" s="80">
        <f t="shared" ref="K217:K223" si="72">E217-I217</f>
        <v>31874</v>
      </c>
    </row>
    <row r="218" spans="1:11" s="106" customFormat="1" ht="18.75" customHeight="1">
      <c r="A218" s="72" t="s">
        <v>113</v>
      </c>
      <c r="B218" s="107"/>
      <c r="C218" s="37" t="s">
        <v>255</v>
      </c>
      <c r="D218" s="80">
        <v>28048</v>
      </c>
      <c r="E218" s="80">
        <v>7012</v>
      </c>
      <c r="F218" s="80"/>
      <c r="G218" s="80"/>
      <c r="H218" s="80"/>
      <c r="I218" s="80">
        <v>0</v>
      </c>
      <c r="J218" s="80">
        <f t="shared" si="71"/>
        <v>28048</v>
      </c>
      <c r="K218" s="80">
        <f t="shared" si="72"/>
        <v>7012</v>
      </c>
    </row>
    <row r="219" spans="1:11" s="106" customFormat="1" ht="18.75" customHeight="1">
      <c r="A219" s="127" t="s">
        <v>114</v>
      </c>
      <c r="B219" s="107"/>
      <c r="C219" s="37" t="s">
        <v>256</v>
      </c>
      <c r="D219" s="80">
        <v>10456</v>
      </c>
      <c r="E219" s="80">
        <v>2614</v>
      </c>
      <c r="F219" s="80"/>
      <c r="G219" s="80"/>
      <c r="H219" s="80"/>
      <c r="I219" s="80">
        <v>0</v>
      </c>
      <c r="J219" s="80">
        <f t="shared" si="71"/>
        <v>10456</v>
      </c>
      <c r="K219" s="80">
        <f t="shared" si="72"/>
        <v>2614</v>
      </c>
    </row>
    <row r="220" spans="1:11" s="106" customFormat="1" ht="18.75" customHeight="1">
      <c r="A220" s="120" t="s">
        <v>284</v>
      </c>
      <c r="B220" s="107"/>
      <c r="C220" s="37"/>
      <c r="D220" s="80">
        <f>SUM(D218:D219)</f>
        <v>38504</v>
      </c>
      <c r="E220" s="80">
        <f t="shared" ref="E220:K220" si="73">SUM(E218:E219)</f>
        <v>9626</v>
      </c>
      <c r="F220" s="80">
        <f t="shared" si="73"/>
        <v>0</v>
      </c>
      <c r="G220" s="80">
        <f t="shared" si="73"/>
        <v>0</v>
      </c>
      <c r="H220" s="80">
        <f t="shared" si="73"/>
        <v>0</v>
      </c>
      <c r="I220" s="80">
        <f t="shared" si="73"/>
        <v>0</v>
      </c>
      <c r="J220" s="80">
        <f t="shared" si="73"/>
        <v>38504</v>
      </c>
      <c r="K220" s="80">
        <f t="shared" si="73"/>
        <v>9626</v>
      </c>
    </row>
    <row r="221" spans="1:11" ht="15.75" customHeight="1">
      <c r="A221" s="36" t="s">
        <v>21</v>
      </c>
      <c r="B221" s="91"/>
      <c r="C221" s="37" t="s">
        <v>257</v>
      </c>
      <c r="D221" s="38">
        <v>0</v>
      </c>
      <c r="E221" s="38">
        <v>0</v>
      </c>
      <c r="F221" s="38" t="e">
        <f>F199</f>
        <v>#REF!</v>
      </c>
      <c r="G221" s="38" t="e">
        <f>G199</f>
        <v>#REF!</v>
      </c>
      <c r="H221" s="38" t="e">
        <f>H199</f>
        <v>#REF!</v>
      </c>
      <c r="I221" s="38">
        <v>0</v>
      </c>
      <c r="J221" s="38">
        <f t="shared" si="71"/>
        <v>0</v>
      </c>
      <c r="K221" s="38">
        <f t="shared" si="72"/>
        <v>0</v>
      </c>
    </row>
    <row r="222" spans="1:11" s="106" customFormat="1" ht="18.75" customHeight="1">
      <c r="A222" s="73" t="s">
        <v>22</v>
      </c>
      <c r="B222" s="105"/>
      <c r="C222" s="37" t="s">
        <v>258</v>
      </c>
      <c r="D222" s="80">
        <v>25000</v>
      </c>
      <c r="E222" s="80">
        <v>25000</v>
      </c>
      <c r="F222" s="55"/>
      <c r="G222" s="55"/>
      <c r="H222" s="55"/>
      <c r="I222" s="38">
        <v>0</v>
      </c>
      <c r="J222" s="38">
        <f t="shared" si="71"/>
        <v>25000</v>
      </c>
      <c r="K222" s="38">
        <f t="shared" si="72"/>
        <v>25000</v>
      </c>
    </row>
    <row r="223" spans="1:11" s="106" customFormat="1" ht="18.75" customHeight="1">
      <c r="A223" s="36" t="s">
        <v>23</v>
      </c>
      <c r="B223" s="105"/>
      <c r="C223" s="37" t="s">
        <v>259</v>
      </c>
      <c r="D223" s="80">
        <v>0</v>
      </c>
      <c r="E223" s="80">
        <v>0</v>
      </c>
      <c r="F223" s="55"/>
      <c r="G223" s="55"/>
      <c r="H223" s="55"/>
      <c r="I223" s="38">
        <v>0</v>
      </c>
      <c r="J223" s="38">
        <f t="shared" si="71"/>
        <v>0</v>
      </c>
      <c r="K223" s="38">
        <f t="shared" si="72"/>
        <v>0</v>
      </c>
    </row>
    <row r="224" spans="1:11" s="106" customFormat="1" ht="18.75" customHeight="1">
      <c r="A224" s="74"/>
      <c r="B224" s="105"/>
      <c r="C224" s="54"/>
      <c r="D224" s="55"/>
      <c r="E224" s="55"/>
      <c r="F224" s="55"/>
      <c r="G224" s="55"/>
      <c r="H224" s="55"/>
      <c r="I224" s="55"/>
      <c r="J224" s="55"/>
      <c r="K224" s="55"/>
    </row>
    <row r="225" spans="1:11" s="109" customFormat="1" ht="18.75" customHeight="1">
      <c r="A225" s="58" t="s">
        <v>73</v>
      </c>
      <c r="B225" s="108"/>
      <c r="C225" s="56"/>
      <c r="D225" s="57"/>
      <c r="E225" s="57"/>
      <c r="F225" s="57"/>
      <c r="G225" s="57"/>
      <c r="H225" s="57"/>
      <c r="I225" s="57"/>
      <c r="J225" s="57"/>
      <c r="K225" s="57"/>
    </row>
    <row r="226" spans="1:11">
      <c r="A226" s="59" t="s">
        <v>16</v>
      </c>
      <c r="B226" s="91"/>
      <c r="C226" s="60" t="s">
        <v>74</v>
      </c>
      <c r="D226" s="38">
        <f t="shared" ref="D226:K226" si="74">D17+D46+D101</f>
        <v>1296980</v>
      </c>
      <c r="E226" s="38">
        <f t="shared" si="74"/>
        <v>305094</v>
      </c>
      <c r="F226" s="38">
        <f t="shared" si="74"/>
        <v>0</v>
      </c>
      <c r="G226" s="38">
        <f t="shared" si="74"/>
        <v>0</v>
      </c>
      <c r="H226" s="38">
        <f t="shared" si="74"/>
        <v>0</v>
      </c>
      <c r="I226" s="38">
        <f t="shared" si="74"/>
        <v>297022.05000000005</v>
      </c>
      <c r="J226" s="38">
        <f t="shared" si="74"/>
        <v>999957.95</v>
      </c>
      <c r="K226" s="38">
        <f t="shared" si="74"/>
        <v>8071.9499999999825</v>
      </c>
    </row>
    <row r="227" spans="1:11">
      <c r="A227" s="59" t="s">
        <v>27</v>
      </c>
      <c r="B227" s="91"/>
      <c r="C227" s="60" t="s">
        <v>75</v>
      </c>
      <c r="D227" s="38">
        <f>D47+D153</f>
        <v>1410768</v>
      </c>
      <c r="E227" s="38">
        <f t="shared" ref="E227:K227" si="75">E47+E153</f>
        <v>341542</v>
      </c>
      <c r="F227" s="38">
        <f t="shared" si="75"/>
        <v>0</v>
      </c>
      <c r="G227" s="38">
        <f t="shared" si="75"/>
        <v>0</v>
      </c>
      <c r="H227" s="38">
        <f t="shared" si="75"/>
        <v>0</v>
      </c>
      <c r="I227" s="38">
        <f t="shared" si="75"/>
        <v>297985.02</v>
      </c>
      <c r="J227" s="38">
        <f t="shared" si="75"/>
        <v>1112782.98</v>
      </c>
      <c r="K227" s="38">
        <f t="shared" si="75"/>
        <v>43556.98000000001</v>
      </c>
    </row>
    <row r="228" spans="1:11" s="96" customFormat="1">
      <c r="A228" s="61" t="s">
        <v>91</v>
      </c>
      <c r="B228" s="95"/>
      <c r="C228" s="40"/>
      <c r="D228" s="41">
        <f>SUM(D226:D227)</f>
        <v>2707748</v>
      </c>
      <c r="E228" s="41">
        <f t="shared" ref="E228:K228" si="76">SUM(E226:E227)</f>
        <v>646636</v>
      </c>
      <c r="F228" s="41">
        <f t="shared" si="76"/>
        <v>0</v>
      </c>
      <c r="G228" s="41">
        <f t="shared" si="76"/>
        <v>0</v>
      </c>
      <c r="H228" s="41">
        <f t="shared" si="76"/>
        <v>0</v>
      </c>
      <c r="I228" s="41">
        <f t="shared" si="76"/>
        <v>595007.07000000007</v>
      </c>
      <c r="J228" s="41">
        <f t="shared" si="76"/>
        <v>2112740.9299999997</v>
      </c>
      <c r="K228" s="41">
        <f t="shared" si="76"/>
        <v>51628.929999999993</v>
      </c>
    </row>
    <row r="229" spans="1:11" ht="22.5">
      <c r="A229" s="62" t="s">
        <v>28</v>
      </c>
      <c r="B229" s="91"/>
      <c r="C229" s="60" t="s">
        <v>76</v>
      </c>
      <c r="D229" s="38">
        <f>D49+D154</f>
        <v>53108</v>
      </c>
      <c r="E229" s="38">
        <f t="shared" ref="E229:K229" si="77">E49+E154</f>
        <v>0</v>
      </c>
      <c r="F229" s="38">
        <f t="shared" si="77"/>
        <v>0</v>
      </c>
      <c r="G229" s="38">
        <f t="shared" si="77"/>
        <v>0</v>
      </c>
      <c r="H229" s="38">
        <f t="shared" si="77"/>
        <v>0</v>
      </c>
      <c r="I229" s="38">
        <f t="shared" si="77"/>
        <v>0</v>
      </c>
      <c r="J229" s="38">
        <f t="shared" si="77"/>
        <v>53108</v>
      </c>
      <c r="K229" s="38">
        <f t="shared" si="77"/>
        <v>0</v>
      </c>
    </row>
    <row r="230" spans="1:11" ht="22.5">
      <c r="A230" s="62" t="s">
        <v>29</v>
      </c>
      <c r="B230" s="91"/>
      <c r="C230" s="60" t="s">
        <v>77</v>
      </c>
      <c r="D230" s="38">
        <f>D155+D103+D50</f>
        <v>39500</v>
      </c>
      <c r="E230" s="38">
        <f t="shared" ref="E230:K230" si="78">E155+E103+E50</f>
        <v>10000</v>
      </c>
      <c r="F230" s="38">
        <f t="shared" si="78"/>
        <v>0</v>
      </c>
      <c r="G230" s="38">
        <f t="shared" si="78"/>
        <v>0</v>
      </c>
      <c r="H230" s="38">
        <f t="shared" si="78"/>
        <v>0</v>
      </c>
      <c r="I230" s="38">
        <f t="shared" si="78"/>
        <v>0</v>
      </c>
      <c r="J230" s="38">
        <f t="shared" si="78"/>
        <v>39500</v>
      </c>
      <c r="K230" s="38">
        <f t="shared" si="78"/>
        <v>10000</v>
      </c>
    </row>
    <row r="231" spans="1:11" s="96" customFormat="1">
      <c r="A231" s="61" t="s">
        <v>92</v>
      </c>
      <c r="B231" s="95"/>
      <c r="C231" s="40"/>
      <c r="D231" s="41">
        <f t="shared" ref="D231:K231" si="79">SUM(D229:D230)</f>
        <v>92608</v>
      </c>
      <c r="E231" s="41">
        <f t="shared" si="79"/>
        <v>10000</v>
      </c>
      <c r="F231" s="41">
        <f t="shared" si="79"/>
        <v>0</v>
      </c>
      <c r="G231" s="41">
        <f t="shared" si="79"/>
        <v>0</v>
      </c>
      <c r="H231" s="41">
        <f t="shared" si="79"/>
        <v>0</v>
      </c>
      <c r="I231" s="41">
        <f t="shared" si="79"/>
        <v>0</v>
      </c>
      <c r="J231" s="41">
        <f t="shared" si="79"/>
        <v>92608</v>
      </c>
      <c r="K231" s="41">
        <f t="shared" si="79"/>
        <v>10000</v>
      </c>
    </row>
    <row r="232" spans="1:11">
      <c r="A232" s="72" t="s">
        <v>113</v>
      </c>
      <c r="B232" s="91"/>
      <c r="C232" s="60" t="s">
        <v>78</v>
      </c>
      <c r="D232" s="38">
        <f t="shared" ref="D232:K233" si="80">D19+D52+D105+D157</f>
        <v>595702</v>
      </c>
      <c r="E232" s="38">
        <f t="shared" si="80"/>
        <v>147562</v>
      </c>
      <c r="F232" s="38">
        <f t="shared" si="80"/>
        <v>0</v>
      </c>
      <c r="G232" s="38">
        <f t="shared" si="80"/>
        <v>0</v>
      </c>
      <c r="H232" s="38">
        <f t="shared" si="80"/>
        <v>0</v>
      </c>
      <c r="I232" s="38">
        <f t="shared" si="80"/>
        <v>142452</v>
      </c>
      <c r="J232" s="38">
        <f t="shared" si="80"/>
        <v>453250</v>
      </c>
      <c r="K232" s="38">
        <f t="shared" si="80"/>
        <v>5110</v>
      </c>
    </row>
    <row r="233" spans="1:11">
      <c r="A233" s="72" t="s">
        <v>114</v>
      </c>
      <c r="B233" s="91"/>
      <c r="C233" s="60" t="s">
        <v>79</v>
      </c>
      <c r="D233" s="38">
        <f t="shared" si="80"/>
        <v>222038</v>
      </c>
      <c r="E233" s="38">
        <f t="shared" si="80"/>
        <v>54491.880000000005</v>
      </c>
      <c r="F233" s="38">
        <f t="shared" si="80"/>
        <v>0</v>
      </c>
      <c r="G233" s="38">
        <f t="shared" si="80"/>
        <v>0</v>
      </c>
      <c r="H233" s="38">
        <f t="shared" si="80"/>
        <v>0</v>
      </c>
      <c r="I233" s="38">
        <f t="shared" si="80"/>
        <v>49054.720000000001</v>
      </c>
      <c r="J233" s="38">
        <f t="shared" si="80"/>
        <v>172983.28</v>
      </c>
      <c r="K233" s="38">
        <f t="shared" si="80"/>
        <v>5437.16</v>
      </c>
    </row>
    <row r="234" spans="1:11" s="96" customFormat="1">
      <c r="A234" s="61" t="s">
        <v>95</v>
      </c>
      <c r="B234" s="95"/>
      <c r="C234" s="40"/>
      <c r="D234" s="41">
        <f t="shared" ref="D234:K234" si="81">SUM(D232:D233)</f>
        <v>817740</v>
      </c>
      <c r="E234" s="41">
        <f t="shared" si="81"/>
        <v>202053.88</v>
      </c>
      <c r="F234" s="41">
        <f t="shared" si="81"/>
        <v>0</v>
      </c>
      <c r="G234" s="41">
        <f t="shared" si="81"/>
        <v>0</v>
      </c>
      <c r="H234" s="41">
        <f t="shared" si="81"/>
        <v>0</v>
      </c>
      <c r="I234" s="41">
        <f t="shared" si="81"/>
        <v>191506.72</v>
      </c>
      <c r="J234" s="41">
        <f>SUM(J232:J233)</f>
        <v>626233.28</v>
      </c>
      <c r="K234" s="41">
        <f t="shared" si="81"/>
        <v>10547.16</v>
      </c>
    </row>
    <row r="235" spans="1:11" s="96" customFormat="1">
      <c r="A235" s="61"/>
      <c r="B235" s="95"/>
      <c r="C235" s="40"/>
      <c r="D235" s="41">
        <f>D236+D237+D241+D243+D244</f>
        <v>2155735.37</v>
      </c>
      <c r="E235" s="41">
        <f t="shared" ref="E235:K235" si="82">E236+E237+E241+E243+E244</f>
        <v>820718.67</v>
      </c>
      <c r="F235" s="41">
        <f t="shared" si="82"/>
        <v>293549</v>
      </c>
      <c r="G235" s="41">
        <f t="shared" si="82"/>
        <v>0</v>
      </c>
      <c r="H235" s="41">
        <f t="shared" si="82"/>
        <v>0</v>
      </c>
      <c r="I235" s="41">
        <f t="shared" si="82"/>
        <v>629214.66</v>
      </c>
      <c r="J235" s="41">
        <f t="shared" si="82"/>
        <v>1526520.7100000002</v>
      </c>
      <c r="K235" s="41">
        <f t="shared" si="82"/>
        <v>191504.01</v>
      </c>
    </row>
    <row r="236" spans="1:11">
      <c r="A236" s="59" t="s">
        <v>17</v>
      </c>
      <c r="B236" s="91"/>
      <c r="C236" s="60" t="s">
        <v>278</v>
      </c>
      <c r="D236" s="38">
        <f>D60+D165</f>
        <v>43856</v>
      </c>
      <c r="E236" s="38">
        <f t="shared" ref="E236:K236" si="83">E60+E165</f>
        <v>10964</v>
      </c>
      <c r="F236" s="38">
        <f t="shared" si="83"/>
        <v>0</v>
      </c>
      <c r="G236" s="38">
        <f t="shared" si="83"/>
        <v>0</v>
      </c>
      <c r="H236" s="38">
        <f t="shared" si="83"/>
        <v>0</v>
      </c>
      <c r="I236" s="38">
        <f t="shared" si="83"/>
        <v>9059.9599999999991</v>
      </c>
      <c r="J236" s="38">
        <f t="shared" si="83"/>
        <v>34796.04</v>
      </c>
      <c r="K236" s="38">
        <f t="shared" si="83"/>
        <v>1904.04</v>
      </c>
    </row>
    <row r="237" spans="1:11">
      <c r="A237" s="59" t="s">
        <v>18</v>
      </c>
      <c r="B237" s="91"/>
      <c r="C237" s="60" t="s">
        <v>80</v>
      </c>
      <c r="D237" s="38">
        <f>D56+D61+D111+D161</f>
        <v>75714</v>
      </c>
      <c r="E237" s="38">
        <f t="shared" ref="E237:K237" si="84">E56+E61+E111+E161</f>
        <v>11182</v>
      </c>
      <c r="F237" s="38">
        <f t="shared" si="84"/>
        <v>0</v>
      </c>
      <c r="G237" s="38">
        <f t="shared" si="84"/>
        <v>0</v>
      </c>
      <c r="H237" s="38">
        <f t="shared" si="84"/>
        <v>0</v>
      </c>
      <c r="I237" s="38">
        <f t="shared" si="84"/>
        <v>0</v>
      </c>
      <c r="J237" s="38">
        <f t="shared" si="84"/>
        <v>75714</v>
      </c>
      <c r="K237" s="38">
        <f t="shared" si="84"/>
        <v>11182</v>
      </c>
    </row>
    <row r="238" spans="1:11">
      <c r="A238" s="59" t="s">
        <v>34</v>
      </c>
      <c r="B238" s="91"/>
      <c r="C238" s="60" t="s">
        <v>81</v>
      </c>
      <c r="D238" s="38">
        <f>D62</f>
        <v>960077</v>
      </c>
      <c r="E238" s="38">
        <f t="shared" ref="E238:K238" si="85">E62</f>
        <v>490209.16000000003</v>
      </c>
      <c r="F238" s="38">
        <f t="shared" si="85"/>
        <v>0</v>
      </c>
      <c r="G238" s="38">
        <f t="shared" si="85"/>
        <v>0</v>
      </c>
      <c r="H238" s="38">
        <f t="shared" si="85"/>
        <v>0</v>
      </c>
      <c r="I238" s="38">
        <f t="shared" si="85"/>
        <v>490209.16</v>
      </c>
      <c r="J238" s="38">
        <f t="shared" si="85"/>
        <v>469867.84</v>
      </c>
      <c r="K238" s="38">
        <f t="shared" si="85"/>
        <v>0</v>
      </c>
    </row>
    <row r="239" spans="1:11">
      <c r="A239" s="59" t="s">
        <v>30</v>
      </c>
      <c r="B239" s="91"/>
      <c r="C239" s="60" t="s">
        <v>82</v>
      </c>
      <c r="D239" s="38">
        <f>D63+D145</f>
        <v>294611.37</v>
      </c>
      <c r="E239" s="38">
        <f t="shared" ref="E239:K239" si="86">E63+E145</f>
        <v>126444.51</v>
      </c>
      <c r="F239" s="38">
        <f t="shared" si="86"/>
        <v>0</v>
      </c>
      <c r="G239" s="38">
        <f t="shared" si="86"/>
        <v>0</v>
      </c>
      <c r="H239" s="38">
        <f t="shared" si="86"/>
        <v>0</v>
      </c>
      <c r="I239" s="38">
        <f t="shared" si="86"/>
        <v>114368.62</v>
      </c>
      <c r="J239" s="38">
        <f t="shared" si="86"/>
        <v>180242.75</v>
      </c>
      <c r="K239" s="38">
        <f t="shared" si="86"/>
        <v>12075.890000000003</v>
      </c>
    </row>
    <row r="240" spans="1:11">
      <c r="A240" s="59" t="s">
        <v>31</v>
      </c>
      <c r="B240" s="91"/>
      <c r="C240" s="60" t="s">
        <v>83</v>
      </c>
      <c r="D240" s="38">
        <f t="shared" ref="D240:K240" si="87">D64</f>
        <v>14313</v>
      </c>
      <c r="E240" s="38">
        <f t="shared" si="87"/>
        <v>3578</v>
      </c>
      <c r="F240" s="38">
        <f t="shared" si="87"/>
        <v>3294</v>
      </c>
      <c r="G240" s="38">
        <f t="shared" si="87"/>
        <v>0</v>
      </c>
      <c r="H240" s="38">
        <f t="shared" si="87"/>
        <v>0</v>
      </c>
      <c r="I240" s="38">
        <f t="shared" si="87"/>
        <v>845.39</v>
      </c>
      <c r="J240" s="38">
        <f t="shared" si="87"/>
        <v>13467.61</v>
      </c>
      <c r="K240" s="38">
        <f t="shared" si="87"/>
        <v>2732.61</v>
      </c>
    </row>
    <row r="241" spans="1:11" s="96" customFormat="1">
      <c r="A241" s="61" t="s">
        <v>93</v>
      </c>
      <c r="B241" s="95"/>
      <c r="C241" s="40"/>
      <c r="D241" s="41">
        <f t="shared" ref="D241:K241" si="88">SUM(D238:D240)</f>
        <v>1269001.3700000001</v>
      </c>
      <c r="E241" s="41">
        <f t="shared" si="88"/>
        <v>620231.67000000004</v>
      </c>
      <c r="F241" s="41">
        <f t="shared" si="88"/>
        <v>3294</v>
      </c>
      <c r="G241" s="41">
        <f>SUM(G238:G240)</f>
        <v>0</v>
      </c>
      <c r="H241" s="41">
        <f>SUM(H238:H240)</f>
        <v>0</v>
      </c>
      <c r="I241" s="41">
        <f>SUM(I238:I240)</f>
        <v>605423.17000000004</v>
      </c>
      <c r="J241" s="41">
        <f t="shared" si="88"/>
        <v>663578.20000000007</v>
      </c>
      <c r="K241" s="41">
        <f t="shared" si="88"/>
        <v>14808.500000000004</v>
      </c>
    </row>
    <row r="242" spans="1:11" s="111" customFormat="1" hidden="1">
      <c r="A242" s="59" t="s">
        <v>21</v>
      </c>
      <c r="B242" s="110"/>
      <c r="C242" s="60" t="s">
        <v>117</v>
      </c>
      <c r="D242" s="38"/>
      <c r="E242" s="38"/>
      <c r="F242" s="38"/>
      <c r="G242" s="38"/>
      <c r="H242" s="38"/>
      <c r="I242" s="38"/>
      <c r="J242" s="38"/>
      <c r="K242" s="38"/>
    </row>
    <row r="243" spans="1:11">
      <c r="A243" s="59" t="s">
        <v>20</v>
      </c>
      <c r="B243" s="91"/>
      <c r="C243" s="60" t="s">
        <v>84</v>
      </c>
      <c r="D243" s="38">
        <f>D66+D113+D135+D166+D138+D136</f>
        <v>364155</v>
      </c>
      <c r="E243" s="38">
        <f t="shared" ref="E243:K243" si="89">E66+E113+E135+E166+E138+E136</f>
        <v>141038</v>
      </c>
      <c r="F243" s="38">
        <f t="shared" si="89"/>
        <v>166530</v>
      </c>
      <c r="G243" s="38">
        <f t="shared" si="89"/>
        <v>0</v>
      </c>
      <c r="H243" s="38">
        <f t="shared" si="89"/>
        <v>0</v>
      </c>
      <c r="I243" s="38">
        <f t="shared" si="89"/>
        <v>6000</v>
      </c>
      <c r="J243" s="38">
        <f t="shared" si="89"/>
        <v>358155</v>
      </c>
      <c r="K243" s="38">
        <f t="shared" si="89"/>
        <v>135038</v>
      </c>
    </row>
    <row r="244" spans="1:11">
      <c r="A244" s="59" t="s">
        <v>21</v>
      </c>
      <c r="B244" s="91"/>
      <c r="C244" s="60" t="s">
        <v>277</v>
      </c>
      <c r="D244" s="38">
        <f>D57+D67+D77+D109+D115+D124+D125+D137+D146+D148+D162+D167+D139+D78</f>
        <v>403009</v>
      </c>
      <c r="E244" s="38">
        <f t="shared" ref="E244:K244" si="90">E57+E67+E77+E109+E115+E124+E125+E137+E146+E148+E162+E167+E139+E78</f>
        <v>37303</v>
      </c>
      <c r="F244" s="38">
        <f t="shared" si="90"/>
        <v>123725</v>
      </c>
      <c r="G244" s="38">
        <f t="shared" si="90"/>
        <v>0</v>
      </c>
      <c r="H244" s="38">
        <f t="shared" si="90"/>
        <v>0</v>
      </c>
      <c r="I244" s="38">
        <f t="shared" si="90"/>
        <v>8731.5299999999988</v>
      </c>
      <c r="J244" s="38">
        <f t="shared" si="90"/>
        <v>394277.47</v>
      </c>
      <c r="K244" s="38">
        <f t="shared" si="90"/>
        <v>28571.47</v>
      </c>
    </row>
    <row r="245" spans="1:11" ht="24">
      <c r="A245" s="36" t="s">
        <v>24</v>
      </c>
      <c r="B245" s="91"/>
      <c r="C245" s="60" t="s">
        <v>89</v>
      </c>
      <c r="D245" s="38">
        <f>D80</f>
        <v>13871</v>
      </c>
      <c r="E245" s="38">
        <f t="shared" ref="E245:K245" si="91">E80</f>
        <v>3467</v>
      </c>
      <c r="F245" s="38">
        <f t="shared" si="91"/>
        <v>0</v>
      </c>
      <c r="G245" s="38">
        <f t="shared" si="91"/>
        <v>0</v>
      </c>
      <c r="H245" s="38">
        <f t="shared" si="91"/>
        <v>0</v>
      </c>
      <c r="I245" s="38">
        <f t="shared" si="91"/>
        <v>0</v>
      </c>
      <c r="J245" s="38">
        <f t="shared" si="91"/>
        <v>13871</v>
      </c>
      <c r="K245" s="38">
        <f t="shared" si="91"/>
        <v>3467</v>
      </c>
    </row>
    <row r="246" spans="1:11">
      <c r="A246" s="59" t="s">
        <v>22</v>
      </c>
      <c r="B246" s="91"/>
      <c r="C246" s="60" t="s">
        <v>85</v>
      </c>
      <c r="D246" s="38">
        <f>D68+D74+D92</f>
        <v>34532</v>
      </c>
      <c r="E246" s="38">
        <f t="shared" ref="E246:K246" si="92">E68+E74+E92</f>
        <v>5417</v>
      </c>
      <c r="F246" s="38">
        <f t="shared" si="92"/>
        <v>0</v>
      </c>
      <c r="G246" s="38">
        <f t="shared" si="92"/>
        <v>0</v>
      </c>
      <c r="H246" s="38">
        <f t="shared" si="92"/>
        <v>0</v>
      </c>
      <c r="I246" s="38">
        <f t="shared" si="92"/>
        <v>0</v>
      </c>
      <c r="J246" s="38">
        <f t="shared" si="92"/>
        <v>34532</v>
      </c>
      <c r="K246" s="38">
        <f t="shared" si="92"/>
        <v>5417</v>
      </c>
    </row>
    <row r="247" spans="1:11" hidden="1">
      <c r="A247" s="59" t="s">
        <v>23</v>
      </c>
      <c r="B247" s="91"/>
      <c r="C247" s="60" t="s">
        <v>86</v>
      </c>
      <c r="D247" s="38"/>
      <c r="E247" s="38"/>
      <c r="F247" s="38"/>
      <c r="G247" s="38"/>
      <c r="H247" s="38"/>
      <c r="I247" s="38"/>
      <c r="J247" s="38"/>
      <c r="K247" s="38"/>
    </row>
    <row r="248" spans="1:11">
      <c r="A248" s="59" t="s">
        <v>33</v>
      </c>
      <c r="B248" s="91"/>
      <c r="C248" s="60" t="s">
        <v>87</v>
      </c>
      <c r="D248" s="38">
        <f>D71</f>
        <v>108604</v>
      </c>
      <c r="E248" s="38">
        <f t="shared" ref="E248:K248" si="93">E71</f>
        <v>27151</v>
      </c>
      <c r="F248" s="38">
        <f t="shared" si="93"/>
        <v>0</v>
      </c>
      <c r="G248" s="38">
        <f t="shared" si="93"/>
        <v>0</v>
      </c>
      <c r="H248" s="38">
        <f t="shared" si="93"/>
        <v>0</v>
      </c>
      <c r="I248" s="38">
        <f t="shared" si="93"/>
        <v>0</v>
      </c>
      <c r="J248" s="38">
        <f t="shared" si="93"/>
        <v>108604</v>
      </c>
      <c r="K248" s="38">
        <f t="shared" si="93"/>
        <v>27151</v>
      </c>
    </row>
    <row r="249" spans="1:11">
      <c r="A249" s="63" t="s">
        <v>32</v>
      </c>
      <c r="B249" s="91"/>
      <c r="C249" s="60" t="s">
        <v>88</v>
      </c>
      <c r="D249" s="38">
        <f>D72+D96+D117+D169</f>
        <v>38931</v>
      </c>
      <c r="E249" s="38">
        <f t="shared" ref="E249:K249" si="94">E72+E96+E117+E169</f>
        <v>10319</v>
      </c>
      <c r="F249" s="38">
        <f t="shared" si="94"/>
        <v>0</v>
      </c>
      <c r="G249" s="38">
        <f t="shared" si="94"/>
        <v>0</v>
      </c>
      <c r="H249" s="38">
        <f t="shared" si="94"/>
        <v>0</v>
      </c>
      <c r="I249" s="38">
        <f t="shared" si="94"/>
        <v>0</v>
      </c>
      <c r="J249" s="38">
        <f t="shared" si="94"/>
        <v>38931</v>
      </c>
      <c r="K249" s="38">
        <f t="shared" si="94"/>
        <v>10319</v>
      </c>
    </row>
    <row r="250" spans="1:11" s="96" customFormat="1">
      <c r="A250" s="61" t="s">
        <v>94</v>
      </c>
      <c r="B250" s="95"/>
      <c r="C250" s="40"/>
      <c r="D250" s="41">
        <f>SUM(D248:D249)</f>
        <v>147535</v>
      </c>
      <c r="E250" s="41">
        <f t="shared" ref="E250:K250" si="95">SUM(E248:E249)</f>
        <v>37470</v>
      </c>
      <c r="F250" s="41">
        <f t="shared" si="95"/>
        <v>0</v>
      </c>
      <c r="G250" s="41">
        <f t="shared" si="95"/>
        <v>0</v>
      </c>
      <c r="H250" s="41">
        <f t="shared" si="95"/>
        <v>0</v>
      </c>
      <c r="I250" s="41">
        <f t="shared" si="95"/>
        <v>0</v>
      </c>
      <c r="J250" s="41">
        <f t="shared" si="95"/>
        <v>147535</v>
      </c>
      <c r="K250" s="41">
        <f t="shared" si="95"/>
        <v>37470</v>
      </c>
    </row>
    <row r="251" spans="1:11" s="96" customFormat="1">
      <c r="A251" s="61"/>
      <c r="B251" s="95"/>
      <c r="C251" s="40" t="s">
        <v>116</v>
      </c>
      <c r="D251" s="41">
        <f t="shared" ref="D251:K251" si="96">D216+D171</f>
        <v>2459424</v>
      </c>
      <c r="E251" s="41">
        <f t="shared" si="96"/>
        <v>671246</v>
      </c>
      <c r="F251" s="41" t="e">
        <f t="shared" si="96"/>
        <v>#REF!</v>
      </c>
      <c r="G251" s="41" t="e">
        <f t="shared" si="96"/>
        <v>#REF!</v>
      </c>
      <c r="H251" s="41" t="e">
        <f t="shared" si="96"/>
        <v>#REF!</v>
      </c>
      <c r="I251" s="41">
        <f t="shared" si="96"/>
        <v>587042</v>
      </c>
      <c r="J251" s="41">
        <f t="shared" si="96"/>
        <v>1872382</v>
      </c>
      <c r="K251" s="41">
        <f t="shared" si="96"/>
        <v>84204</v>
      </c>
    </row>
    <row r="252" spans="1:11" s="112" customFormat="1" ht="22.5" customHeight="1">
      <c r="A252" s="48" t="s">
        <v>25</v>
      </c>
      <c r="B252" s="99"/>
      <c r="C252" s="49"/>
      <c r="D252" s="64">
        <f>D228+D231+D234+D235+D245+D246+D250+D251</f>
        <v>8429193.370000001</v>
      </c>
      <c r="E252" s="64">
        <f t="shared" ref="E252:K252" si="97">E228+E231+E234+E236+E237++E241+E242+E243+E244+E245+E246+E250+E251+E247</f>
        <v>2397008.5499999998</v>
      </c>
      <c r="F252" s="64" t="e">
        <f t="shared" si="97"/>
        <v>#REF!</v>
      </c>
      <c r="G252" s="64" t="e">
        <f t="shared" si="97"/>
        <v>#REF!</v>
      </c>
      <c r="H252" s="64" t="e">
        <f t="shared" si="97"/>
        <v>#REF!</v>
      </c>
      <c r="I252" s="64">
        <f t="shared" si="97"/>
        <v>2002770.45</v>
      </c>
      <c r="J252" s="64">
        <f t="shared" si="97"/>
        <v>6426422.9199999999</v>
      </c>
      <c r="K252" s="64">
        <f t="shared" si="97"/>
        <v>394238.1</v>
      </c>
    </row>
    <row r="254" spans="1:11">
      <c r="D254" s="65"/>
      <c r="E254" s="113"/>
      <c r="F254" s="113"/>
    </row>
  </sheetData>
  <mergeCells count="8">
    <mergeCell ref="E11:E12"/>
    <mergeCell ref="I11:I12"/>
    <mergeCell ref="J11:K11"/>
    <mergeCell ref="A11:A12"/>
    <mergeCell ref="B11:B12"/>
    <mergeCell ref="C11:C12"/>
    <mergeCell ref="D11:D12"/>
    <mergeCell ref="F11:F12"/>
  </mergeCells>
  <phoneticPr fontId="0" type="noConversion"/>
  <pageMargins left="0.59055118110236227" right="0.19685039370078741" top="0.39370078740157483" bottom="0.39370078740157483" header="0.19685039370078741" footer="0.39370078740157483"/>
  <pageSetup paperSize="9" scale="85" fitToHeight="0" orientation="landscape" r:id="rId1"/>
  <headerFooter alignWithMargins="0">
    <oddFooter>&amp;RСтраница &amp;P из &amp;N</oddFooter>
  </headerFooter>
  <rowBreaks count="5" manualBreakCount="5">
    <brk id="65" max="16383" man="1"/>
    <brk id="96" max="16383" man="1"/>
    <brk id="141" max="16383" man="1"/>
    <brk id="170" max="16383" man="1"/>
    <brk id="2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topLeftCell="A8" workbookViewId="0">
      <selection activeCell="L21" sqref="L21"/>
    </sheetView>
  </sheetViews>
  <sheetFormatPr defaultRowHeight="12.75"/>
  <cols>
    <col min="1" max="1" width="32.85546875" style="3" customWidth="1"/>
    <col min="2" max="2" width="6.5703125" style="4" customWidth="1"/>
    <col min="3" max="3" width="18.7109375" style="2" customWidth="1"/>
    <col min="4" max="4" width="15.7109375" style="5" customWidth="1"/>
    <col min="5" max="5" width="14.28515625" style="5" customWidth="1"/>
    <col min="6" max="8" width="9.140625" style="5"/>
    <col min="9" max="9" width="16" style="5" customWidth="1"/>
    <col min="10" max="10" width="12.7109375" style="5" customWidth="1"/>
    <col min="11" max="11" width="0" style="5" hidden="1" customWidth="1"/>
    <col min="12" max="12" width="11.28515625" bestFit="1" customWidth="1"/>
  </cols>
  <sheetData>
    <row r="1" spans="1:13" s="7" customFormat="1" ht="30" hidden="1" customHeight="1">
      <c r="C1" s="7" t="s">
        <v>0</v>
      </c>
    </row>
    <row r="2" spans="1:13" s="7" customForma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3" s="7" customFormat="1" hidden="1">
      <c r="A3" s="8"/>
      <c r="B3" s="8"/>
      <c r="C3" s="8" t="s">
        <v>1</v>
      </c>
      <c r="D3" s="8"/>
      <c r="E3" s="8"/>
      <c r="F3" s="8"/>
      <c r="G3" s="8"/>
      <c r="H3" s="8"/>
      <c r="I3" s="8"/>
      <c r="J3" s="8"/>
      <c r="K3" s="8"/>
    </row>
    <row r="4" spans="1:13" s="7" customForma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3" s="7" customForma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 s="7" customFormat="1" hidden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3" s="7" customFormat="1" hidden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3" s="7" customFormat="1">
      <c r="A8" s="8"/>
      <c r="B8" s="8"/>
      <c r="C8" s="8"/>
      <c r="D8" s="8"/>
      <c r="E8" s="8"/>
      <c r="F8" s="8"/>
      <c r="G8" s="8"/>
      <c r="H8" s="8"/>
      <c r="I8" s="8"/>
      <c r="J8" s="11" t="s">
        <v>15</v>
      </c>
      <c r="K8" s="8"/>
    </row>
    <row r="9" spans="1:13" s="7" customFormat="1">
      <c r="A9" s="145" t="s">
        <v>39</v>
      </c>
      <c r="B9" s="145"/>
      <c r="C9" s="145"/>
      <c r="D9" s="145"/>
      <c r="E9" s="145"/>
      <c r="F9" s="145"/>
      <c r="G9" s="146" t="s">
        <v>13</v>
      </c>
      <c r="H9" s="146"/>
      <c r="I9" s="27"/>
      <c r="J9" s="8"/>
      <c r="K9" s="8"/>
    </row>
    <row r="10" spans="1:13" s="6" customFormat="1">
      <c r="A10" s="147" t="s">
        <v>40</v>
      </c>
      <c r="B10" s="149" t="s">
        <v>41</v>
      </c>
      <c r="C10" s="147" t="s">
        <v>42</v>
      </c>
      <c r="D10" s="151" t="s">
        <v>43</v>
      </c>
      <c r="E10" s="144" t="s">
        <v>5</v>
      </c>
      <c r="F10" s="144"/>
      <c r="G10" s="144"/>
      <c r="H10" s="144"/>
      <c r="I10" s="144" t="s">
        <v>6</v>
      </c>
      <c r="J10" s="1"/>
      <c r="K10" s="1"/>
    </row>
    <row r="11" spans="1:13" s="9" customFormat="1" ht="60" customHeight="1">
      <c r="A11" s="148"/>
      <c r="B11" s="150"/>
      <c r="C11" s="148"/>
      <c r="D11" s="152"/>
      <c r="E11" s="21" t="s">
        <v>44</v>
      </c>
      <c r="F11" s="22" t="s">
        <v>45</v>
      </c>
      <c r="G11" s="22" t="s">
        <v>46</v>
      </c>
      <c r="H11" s="22" t="s">
        <v>47</v>
      </c>
      <c r="I11" s="144"/>
      <c r="J11" s="143"/>
      <c r="K11" s="10"/>
    </row>
    <row r="12" spans="1:13" s="9" customFormat="1" ht="11.25">
      <c r="A12" s="23" t="s">
        <v>48</v>
      </c>
      <c r="B12" s="24">
        <v>2</v>
      </c>
      <c r="C12" s="24" t="s">
        <v>49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143"/>
      <c r="K12" s="10"/>
    </row>
    <row r="13" spans="1:13" s="9" customFormat="1" ht="22.5">
      <c r="A13" s="15" t="s">
        <v>50</v>
      </c>
      <c r="B13" s="12">
        <v>500</v>
      </c>
      <c r="C13" s="13"/>
      <c r="D13" s="25">
        <f>D23-D24</f>
        <v>-33721.370000001043</v>
      </c>
      <c r="E13" s="25">
        <f>(E23)+E24</f>
        <v>-327564.34000000008</v>
      </c>
      <c r="F13" s="14" t="s">
        <v>52</v>
      </c>
      <c r="G13" s="14" t="s">
        <v>52</v>
      </c>
      <c r="H13" s="14" t="s">
        <v>52</v>
      </c>
      <c r="I13" s="14" t="s">
        <v>52</v>
      </c>
      <c r="J13" s="26"/>
      <c r="K13" s="10"/>
    </row>
    <row r="14" spans="1:13">
      <c r="A14" s="15" t="s">
        <v>53</v>
      </c>
      <c r="B14" s="12"/>
      <c r="C14" s="13"/>
      <c r="D14" s="25"/>
      <c r="E14" s="14"/>
      <c r="F14" s="14"/>
      <c r="G14" s="14"/>
      <c r="H14" s="14"/>
      <c r="I14" s="14"/>
      <c r="J14" s="17"/>
      <c r="K14" s="16"/>
      <c r="L14" s="75"/>
    </row>
    <row r="15" spans="1:13" ht="22.5">
      <c r="A15" s="15" t="s">
        <v>54</v>
      </c>
      <c r="B15" s="12">
        <v>520</v>
      </c>
      <c r="C15" s="13" t="s">
        <v>51</v>
      </c>
      <c r="D15" s="25" t="s">
        <v>52</v>
      </c>
      <c r="E15" s="14"/>
      <c r="F15" s="14" t="s">
        <v>52</v>
      </c>
      <c r="G15" s="14" t="s">
        <v>52</v>
      </c>
      <c r="H15" s="14" t="s">
        <v>52</v>
      </c>
      <c r="I15" s="14" t="s">
        <v>52</v>
      </c>
      <c r="L15" s="76"/>
      <c r="M15" s="77"/>
    </row>
    <row r="16" spans="1:13">
      <c r="A16" s="15" t="s">
        <v>55</v>
      </c>
      <c r="B16" s="12"/>
      <c r="C16" s="13"/>
      <c r="D16" s="25"/>
      <c r="E16" s="14"/>
      <c r="F16" s="14"/>
      <c r="G16" s="14"/>
      <c r="H16" s="14"/>
      <c r="I16" s="14"/>
      <c r="L16" s="75"/>
    </row>
    <row r="17" spans="1:12" ht="22.5">
      <c r="A17" s="15" t="s">
        <v>56</v>
      </c>
      <c r="B17" s="12">
        <v>620</v>
      </c>
      <c r="C17" s="13" t="s">
        <v>51</v>
      </c>
      <c r="D17" s="25" t="s">
        <v>52</v>
      </c>
      <c r="E17" s="14"/>
      <c r="F17" s="14" t="s">
        <v>52</v>
      </c>
      <c r="G17" s="14" t="s">
        <v>52</v>
      </c>
      <c r="H17" s="14" t="s">
        <v>52</v>
      </c>
      <c r="I17" s="14" t="s">
        <v>52</v>
      </c>
      <c r="L17" s="78"/>
    </row>
    <row r="18" spans="1:12">
      <c r="A18" s="15" t="s">
        <v>57</v>
      </c>
      <c r="B18" s="12"/>
      <c r="C18" s="13"/>
      <c r="D18" s="25"/>
      <c r="E18" s="14"/>
      <c r="F18" s="14"/>
      <c r="G18" s="14"/>
      <c r="H18" s="14"/>
      <c r="I18" s="14"/>
    </row>
    <row r="19" spans="1:12">
      <c r="A19" s="15" t="s">
        <v>58</v>
      </c>
      <c r="B19" s="12">
        <v>700</v>
      </c>
      <c r="C19" s="13"/>
      <c r="D19" s="25" t="s">
        <v>52</v>
      </c>
      <c r="E19" s="14"/>
      <c r="F19" s="14" t="s">
        <v>52</v>
      </c>
      <c r="G19" s="14" t="s">
        <v>52</v>
      </c>
      <c r="H19" s="14" t="s">
        <v>52</v>
      </c>
      <c r="I19" s="14" t="s">
        <v>51</v>
      </c>
    </row>
    <row r="20" spans="1:12" ht="22.5">
      <c r="A20" s="15" t="s">
        <v>59</v>
      </c>
      <c r="B20" s="12">
        <v>800</v>
      </c>
      <c r="C20" s="13" t="s">
        <v>51</v>
      </c>
      <c r="D20" s="25" t="s">
        <v>51</v>
      </c>
      <c r="E20" s="14"/>
      <c r="F20" s="14" t="s">
        <v>52</v>
      </c>
      <c r="G20" s="14" t="s">
        <v>52</v>
      </c>
      <c r="H20" s="14" t="s">
        <v>52</v>
      </c>
      <c r="I20" s="14" t="s">
        <v>51</v>
      </c>
    </row>
    <row r="21" spans="1:12" ht="45">
      <c r="A21" s="15" t="s">
        <v>60</v>
      </c>
      <c r="B21" s="12">
        <v>810</v>
      </c>
      <c r="C21" s="13" t="s">
        <v>51</v>
      </c>
      <c r="D21" s="25" t="s">
        <v>51</v>
      </c>
      <c r="E21" s="25">
        <f>E23+E24</f>
        <v>-327564.34000000008</v>
      </c>
      <c r="F21" s="14" t="s">
        <v>52</v>
      </c>
      <c r="G21" s="14" t="s">
        <v>51</v>
      </c>
      <c r="H21" s="14" t="s">
        <v>52</v>
      </c>
      <c r="I21" s="14" t="s">
        <v>51</v>
      </c>
    </row>
    <row r="22" spans="1:12">
      <c r="A22" s="15" t="s">
        <v>55</v>
      </c>
      <c r="B22" s="12"/>
      <c r="C22" s="13"/>
      <c r="D22" s="25"/>
      <c r="E22" s="14"/>
      <c r="F22" s="14"/>
      <c r="G22" s="14"/>
      <c r="H22" s="14"/>
      <c r="I22" s="14"/>
    </row>
    <row r="23" spans="1:12" ht="29.25" customHeight="1">
      <c r="A23" s="15" t="s">
        <v>61</v>
      </c>
      <c r="B23" s="12">
        <v>811</v>
      </c>
      <c r="C23" s="28"/>
      <c r="D23" s="25">
        <f>8001072+394400</f>
        <v>8395472</v>
      </c>
      <c r="E23" s="25">
        <v>-2330334.79</v>
      </c>
      <c r="F23" s="14" t="s">
        <v>51</v>
      </c>
      <c r="G23" s="14" t="s">
        <v>51</v>
      </c>
      <c r="H23" s="14" t="s">
        <v>52</v>
      </c>
      <c r="I23" s="14" t="s">
        <v>51</v>
      </c>
    </row>
    <row r="24" spans="1:12" ht="22.5">
      <c r="A24" s="15" t="s">
        <v>62</v>
      </c>
      <c r="B24" s="12">
        <v>812</v>
      </c>
      <c r="C24" s="28"/>
      <c r="D24" s="25">
        <f>'Расходы бюджета'!D252</f>
        <v>8429193.370000001</v>
      </c>
      <c r="E24" s="25">
        <f>'Расходы бюджета'!I252</f>
        <v>2002770.45</v>
      </c>
      <c r="F24" s="14" t="s">
        <v>52</v>
      </c>
      <c r="G24" s="14" t="s">
        <v>51</v>
      </c>
      <c r="H24" s="14" t="s">
        <v>52</v>
      </c>
      <c r="I24" s="14" t="s">
        <v>51</v>
      </c>
    </row>
    <row r="25" spans="1:12" ht="22.5">
      <c r="A25" s="15" t="s">
        <v>63</v>
      </c>
      <c r="B25" s="12">
        <v>820</v>
      </c>
      <c r="C25" s="13" t="s">
        <v>51</v>
      </c>
      <c r="D25" s="14" t="s">
        <v>51</v>
      </c>
      <c r="E25" s="14"/>
      <c r="F25" s="14" t="s">
        <v>52</v>
      </c>
      <c r="G25" s="14" t="s">
        <v>52</v>
      </c>
      <c r="H25" s="14" t="s">
        <v>52</v>
      </c>
      <c r="I25" s="14" t="s">
        <v>51</v>
      </c>
    </row>
    <row r="26" spans="1:12">
      <c r="A26" s="15" t="s">
        <v>64</v>
      </c>
      <c r="B26" s="12"/>
      <c r="C26" s="13"/>
      <c r="D26" s="14"/>
      <c r="E26" s="14"/>
      <c r="F26" s="14"/>
      <c r="G26" s="14"/>
      <c r="H26" s="14"/>
      <c r="I26" s="14"/>
    </row>
    <row r="27" spans="1:12" ht="22.5">
      <c r="A27" s="15" t="s">
        <v>65</v>
      </c>
      <c r="B27" s="12">
        <v>821</v>
      </c>
      <c r="C27" s="13" t="s">
        <v>51</v>
      </c>
      <c r="D27" s="14" t="s">
        <v>51</v>
      </c>
      <c r="E27" s="14" t="s">
        <v>51</v>
      </c>
      <c r="F27" s="14" t="s">
        <v>52</v>
      </c>
      <c r="G27" s="14" t="s">
        <v>52</v>
      </c>
      <c r="H27" s="14" t="s">
        <v>52</v>
      </c>
      <c r="I27" s="14" t="s">
        <v>51</v>
      </c>
    </row>
    <row r="28" spans="1:12" ht="22.5">
      <c r="A28" s="15" t="s">
        <v>66</v>
      </c>
      <c r="B28" s="12">
        <v>822</v>
      </c>
      <c r="C28" s="13" t="s">
        <v>51</v>
      </c>
      <c r="D28" s="14" t="s">
        <v>51</v>
      </c>
      <c r="E28" s="14" t="s">
        <v>51</v>
      </c>
      <c r="F28" s="14" t="s">
        <v>52</v>
      </c>
      <c r="G28" s="14" t="s">
        <v>52</v>
      </c>
      <c r="H28" s="14" t="s">
        <v>52</v>
      </c>
      <c r="I28" s="14" t="s">
        <v>51</v>
      </c>
    </row>
    <row r="30" spans="1:12">
      <c r="A30" s="18" t="s">
        <v>67</v>
      </c>
      <c r="B30" s="19"/>
      <c r="C30" s="20" t="s">
        <v>96</v>
      </c>
    </row>
    <row r="31" spans="1:12">
      <c r="A31" s="18"/>
      <c r="B31" s="19"/>
      <c r="C31" s="20"/>
    </row>
    <row r="32" spans="1:12">
      <c r="A32" s="18" t="s">
        <v>68</v>
      </c>
      <c r="B32" s="19"/>
      <c r="C32" s="20" t="s">
        <v>69</v>
      </c>
    </row>
    <row r="33" spans="1:3">
      <c r="A33" s="18"/>
      <c r="B33" s="19"/>
      <c r="C33" s="20"/>
    </row>
    <row r="34" spans="1:3">
      <c r="A34" s="18" t="s">
        <v>283</v>
      </c>
      <c r="B34" s="19"/>
      <c r="C34" s="20"/>
    </row>
  </sheetData>
  <mergeCells count="9">
    <mergeCell ref="J11:J12"/>
    <mergeCell ref="I10:I11"/>
    <mergeCell ref="A9:F9"/>
    <mergeCell ref="G9:H9"/>
    <mergeCell ref="A10:A11"/>
    <mergeCell ref="B10:B11"/>
    <mergeCell ref="C10:C11"/>
    <mergeCell ref="D10:D11"/>
    <mergeCell ref="E10:H10"/>
  </mergeCells>
  <phoneticPr fontId="0" type="noConversion"/>
  <pageMargins left="0.78740157480314954" right="0.19685039370078738" top="0.39370078740157477" bottom="0.39370078740157477" header="0" footer="0"/>
  <pageSetup paperSize="9" scale="83" fitToHeight="0" orientation="landscape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Расходы бюджета</vt:lpstr>
      <vt:lpstr>ИФДБ</vt:lpstr>
      <vt:lpstr>ИФДБ!Заголовки_для_печати</vt:lpstr>
      <vt:lpstr>'Расходы бюджета'!Заголовки_для_печати</vt:lpstr>
    </vt:vector>
  </TitlesOfParts>
  <Company>CC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Yu. Pronina</dc:creator>
  <cp:lastModifiedBy>Саенко</cp:lastModifiedBy>
  <cp:lastPrinted>2014-03-05T07:27:04Z</cp:lastPrinted>
  <dcterms:created xsi:type="dcterms:W3CDTF">2005-06-23T13:40:44Z</dcterms:created>
  <dcterms:modified xsi:type="dcterms:W3CDTF">2015-06-17T02:33:50Z</dcterms:modified>
</cp:coreProperties>
</file>