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5120" windowHeight="7950" firstSheet="2" activeTab="7"/>
  </bookViews>
  <sheets>
    <sheet name="Приложение 1" sheetId="12" r:id="rId1"/>
    <sheet name="Приложение 2" sheetId="13" r:id="rId2"/>
    <sheet name="Приложение 3" sheetId="18" r:id="rId3"/>
    <sheet name="Приложение 4" sheetId="17" r:id="rId4"/>
    <sheet name="Приложение 5" sheetId="16" r:id="rId5"/>
    <sheet name="Приложение 6" sheetId="8" r:id="rId6"/>
    <sheet name="прилож 7" sheetId="11" r:id="rId7"/>
    <sheet name="Приложение 8" sheetId="10" r:id="rId8"/>
  </sheets>
  <definedNames>
    <definedName name="_xlnm.Print_Area" localSheetId="6">'прилож 7'!$A$1:$H$135</definedName>
    <definedName name="_xlnm.Print_Area" localSheetId="0">'Приложение 1'!$A$1:$F$23</definedName>
    <definedName name="_xlnm.Print_Area" localSheetId="3">'Приложение 4'!$A$1:$M$44</definedName>
    <definedName name="_xlnm.Print_Area" localSheetId="5">'Приложение 6'!$A$1:$I$135</definedName>
  </definedNames>
  <calcPr calcId="125725"/>
</workbook>
</file>

<file path=xl/comments7.xml><?xml version="1.0" encoding="utf-8"?>
<comments xmlns="http://schemas.openxmlformats.org/spreadsheetml/2006/main">
  <authors>
    <author>Саенко</author>
  </authors>
  <commentList>
    <comment ref="H107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  <comment ref="H109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  <comment ref="H110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  <comment ref="H111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  <comment ref="H112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  <comment ref="H113" authorId="0">
      <text>
        <r>
          <rPr>
            <b/>
            <sz val="9"/>
            <rFont val="Tahoma"/>
            <family val="2"/>
          </rPr>
          <t>Саенко: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<sst xmlns="http://schemas.openxmlformats.org/spreadsheetml/2006/main" count="1793" uniqueCount="415">
  <si>
    <t>04 1  0021</t>
  </si>
  <si>
    <t>04 3 0000</t>
  </si>
  <si>
    <t>04 3 1011</t>
  </si>
  <si>
    <t>Резервные фонды местной администрации</t>
  </si>
  <si>
    <t>04 4 0000</t>
  </si>
  <si>
    <t>04 4 7514</t>
  </si>
  <si>
    <t>Межбюджетные трансферты из краевого и федерального бюджета и доли софинансирования в рамках непрограмных расходов</t>
  </si>
  <si>
    <t>04 4 5118</t>
  </si>
  <si>
    <t>Иные закупки товаров, работ и услуг для государственных муниципальных нужд</t>
  </si>
  <si>
    <t>03 3 0000</t>
  </si>
  <si>
    <t xml:space="preserve">Субсидии юридическим лицам (кроме некомерческих организаций), индивидуальным предпринимателям, физическим лицам </t>
  </si>
  <si>
    <t>03 3 4901</t>
  </si>
  <si>
    <t>03 3 4904</t>
  </si>
  <si>
    <t>Подпрограмма «Создание условий для организации досуга и обеспечения жителей сельсовета услугами организаций культуры»</t>
  </si>
  <si>
    <t>03 4 4932</t>
  </si>
  <si>
    <t>Национальная экономика</t>
  </si>
  <si>
    <t>Подпрограмма «Организация и развитие библиотечного обслуживания населения, обеспечение прав граждан на свободный  доступ к  информации»</t>
  </si>
  <si>
    <t>Предоставление субсидий бюджетным, автономным учреждениям и иным некомерческим организациям</t>
  </si>
  <si>
    <t xml:space="preserve">Культура </t>
  </si>
  <si>
    <t>2015 год</t>
  </si>
  <si>
    <t>2016 год</t>
  </si>
  <si>
    <t>03 1 4931</t>
  </si>
  <si>
    <t>Условно утвержденные расходы</t>
  </si>
  <si>
    <t>03 1 4934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</si>
  <si>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</si>
  <si>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</si>
  <si>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</si>
  <si>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</si>
  <si>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03 4 0000</t>
  </si>
  <si>
    <t>Приложение №1</t>
  </si>
  <si>
    <t xml:space="preserve">сельского Совета депутатов </t>
  </si>
  <si>
    <t xml:space="preserve">                                                                 </t>
  </si>
  <si>
    <t xml:space="preserve">            код</t>
  </si>
  <si>
    <t>Наименование кода группы, подгруппы, статьи, вида источника финансирования бюджета</t>
  </si>
  <si>
    <t>сумма</t>
  </si>
  <si>
    <t>807 0 10 50 201 10 1000 000</t>
  </si>
  <si>
    <t>Остатки средств бюджета</t>
  </si>
  <si>
    <t>807 0 10 50 201 10 1000 510</t>
  </si>
  <si>
    <t>Увеличение остатков средств бюджета</t>
  </si>
  <si>
    <t>Увеличение прочих  остатков средств бюджета</t>
  </si>
  <si>
    <t>Увеличение прочих  остатков  денежных  средств бюджета</t>
  </si>
  <si>
    <t>Увеличение прочих  остатков  денежных  средств местного  бюджета</t>
  </si>
  <si>
    <t>807 0 10 50 201 10 1000 610</t>
  </si>
  <si>
    <t>Уменьшение  остатков    средств бюджета</t>
  </si>
  <si>
    <t>Уменьшение  прочих  остатков    средств бюджета</t>
  </si>
  <si>
    <t>Уменьшение  прочих  остатков  денежных   средств бюджета</t>
  </si>
  <si>
    <t>Уменьшение  прочих  остатков  денежных   средств местного бюджета</t>
  </si>
  <si>
    <t xml:space="preserve">Итого источников внутреннего  финансирования                                                               </t>
  </si>
  <si>
    <t>Приложение №2</t>
  </si>
  <si>
    <t>код по бюджетной классификации</t>
  </si>
  <si>
    <t>наименование кода по бюджетной классификации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</si>
  <si>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</si>
  <si>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Невыясненные поступления, зачисляемые в бюджеты поселений</t>
  </si>
  <si>
    <t>04 1 0022</t>
  </si>
  <si>
    <t>04 1  0022</t>
  </si>
  <si>
    <t xml:space="preserve">"О бюджете Недокурского сельсовета на 2015 год </t>
  </si>
  <si>
    <t>2017 год</t>
  </si>
  <si>
    <r>
      <t>и плановый период 2016-2017 г</t>
    </r>
    <r>
      <rPr>
        <sz val="12"/>
        <color indexed="8"/>
        <rFont val="Times New Roman"/>
        <family val="1"/>
      </rPr>
      <t>"</t>
    </r>
  </si>
  <si>
    <t>"О  бюджете Недокурского сельсовета на 2015 год и плановый период 2016-2017 годов"</t>
  </si>
  <si>
    <t xml:space="preserve">                                                              "О  бюджете Недокурского сельсовета на 2015 год и плановый период 2016-2017 годов"</t>
  </si>
  <si>
    <t>Ведомственная структура расходов бюджета Недокурского сельсовета на 2015 год  и плановый период 2016-2017 годов</t>
  </si>
  <si>
    <t>Муниципальная программа «Улучшение жизнедеятельности населения муниципального образования Недокурский сельсовет»</t>
  </si>
  <si>
    <t>Подпрограмма "Энергосбережение и повышение энергетической эффективности на территории муниципального образования Недокурский сельсовет"</t>
  </si>
  <si>
    <t>Подпрограмма: Обеспечение безопасности жизнедеятельности муниципального образования «Недокурский сельсовет».</t>
  </si>
  <si>
    <t>Муниципальная программа «Улучшение жизнедеятельности населения муниципального образования Недокурский сельсовет».</t>
  </si>
  <si>
    <t xml:space="preserve">Софинансирование расходов на обеспечение мер пожарной безопасности в рамках подпрограммы "Обеспечение безопасности жизнедеятельности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 </t>
  </si>
  <si>
    <t>Софинансирование расходов по устройству минерализованных защитных противопожарных полос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</si>
  <si>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Софинасирование расходов на содержание автомобильных дорог и инженерных сооружений на них в границах поселений в рамках подпрограммы "Развитие транспортной инфраструктуры муниципального образования Недокурский сельсовет" муниципальной программы "Улучшение жизнедеятельности населения муниципального образования Недокурский сельсовет".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</si>
  <si>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</si>
  <si>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Подпрограмма "Благоустройство муниципального образования «Недокурский сельсовет».</t>
  </si>
  <si>
    <t>Уличное освещение, в рамках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</si>
  <si>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</si>
  <si>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Очистка подъездных путей к свалке и захоронение твердых бытовых отходов  в рамках подпрограммы "Благоустройство муниципального образования «Недокурский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</si>
  <si>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Обеспечение деятельности оказание услуг подведомственных учреждений в рамках подпрограммы «Создание условий для организации досуга и обеспечения жителей сельсовета услугами организаций культуры» муниципальной программы «Развитие культуры  муниципального образования Недокурский сельсовет».</t>
  </si>
  <si>
    <t>Обеспечение деятельности оказание услуг подведомственных учреждений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</si>
  <si>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Муниципальная программа « Развитие физической культуры и спорта в  муниципальном образовании Недокурский сельсовет».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</si>
  <si>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сельсовет».</t>
  </si>
  <si>
    <t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муниципальной программы «Улучшение жизнедеятельности населения муниципального образования Недокурский сельсовет».</t>
  </si>
  <si>
    <t>Софинансирование расходов на обеспечение мер пожарной безопасности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</si>
  <si>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Подпрограмма: "Развитие транспортной инфраструктуры муниципального образования Недокурский сельсовет".</t>
  </si>
  <si>
    <t>Софинасирование расходов на содержание автомобильных дорог и инженерных сооружений на них в границах поселений в рамках подпрограммы "Развитие транспортной инфраструктуры муниципального образования Недокурский сельсовет"   муниципальной программы "Улучшение жизнедеятельности населения муниципального образования Недокурский сельсовет".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</si>
  <si>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муниципальной программы "Улучшение жизнедеятельности населения муниципального образования Недокурский сельсовет"</t>
  </si>
  <si>
    <t>Организация и содержание мест захоронения в рамках подпрограммы подпрограммы "Благоустройство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</si>
  <si>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Муниципальная программа «Развитие культуры  муниципального образования Недокурский сельсовет».</t>
  </si>
  <si>
    <t>Обеспечение деятельности оказание услуг подведомственных учреждений в рамках муниципальной программы « Развитие физической культуры и спорта в  муниципальном образовании Недокурский сельсовет» .</t>
  </si>
  <si>
    <t>Софинансирование расходов на обеспечение мер пожарной безопасности в рамках подпрограммы "Обеспечение безопасности жизнедеятельности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</t>
  </si>
  <si>
    <t>Софинансирование расходов по устройству минерализованных защитных противопожарных полос в рамках подпрограммы "Обеспечение безопасности жизнедеятельности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</t>
  </si>
  <si>
    <t>Софинасирование Содержание автомобильных дорог и инженерных сооружений на них в границах поселений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сельсовет".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</si>
  <si>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"Развитие транспортной инфраструктуры муниципального образования Недокурский сельсовет"  муниципальной программы "Улучшение жизнедеятельности населения муниципального образования Недокурский сельсовет" .</t>
  </si>
  <si>
    <t>Уличное освещение, в рамках подпрограммы "Благоустройство муниципального образования «Недокурский сельсовет» " муниципальной программы «Улучшение жизнедеятельности населения муниципального образования Недокурский сельсовет».</t>
  </si>
  <si>
    <t xml:space="preserve">Организация и содержание мест захоронения в рамках подпрограммы подпрограммы "Благоустройство муниципального образования «Недокурский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</si>
  <si>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Подпрограмма "Энергосбережение и повышение энергетической эффективности на территории муниципального образования Недокурский сельсовет".</t>
  </si>
  <si>
    <t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 муниципальной программы «Улучшение жизнедеятельности населения муниципального образования Недокурский сельсовет».</t>
  </si>
  <si>
    <t>Увеличение прочих остатков денежных средств бюджетов поселений</t>
  </si>
  <si>
    <t>Финансовое управление администрации Кежемского района</t>
  </si>
  <si>
    <t>900 1 17 01 050 10 0000 180</t>
  </si>
  <si>
    <t>900 2 08 05 000 10 0000 180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</si>
  <si>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</si>
  <si>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</si>
  <si>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</si>
  <si>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</si>
  <si>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</si>
  <si>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</si>
  <si>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</si>
  <si>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</si>
  <si>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Другие вопросы в области культуры, кинематографии и средств массовой информации</t>
  </si>
  <si>
    <t>Дотации бюджетам субъектов Российской Федерации и муниципальных образований</t>
  </si>
  <si>
    <t>ИТОГО</t>
  </si>
  <si>
    <t xml:space="preserve">к решению Недокурского сельского Совета депутатов  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</si>
  <si>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</si>
  <si>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</si>
  <si>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</si>
  <si>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</si>
  <si>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Наименование показателя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</si>
  <si>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</si>
  <si>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</si>
  <si>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</si>
  <si>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</si>
  <si>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</si>
  <si>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</si>
  <si>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</si>
  <si>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Глава муниципального образования</t>
  </si>
  <si>
    <t>Межбюджетные трансферты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</si>
  <si>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</si>
  <si>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</si>
  <si>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</si>
  <si>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</si>
  <si>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</si>
  <si>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</si>
  <si>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</si>
  <si>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Резервный фонд</t>
  </si>
  <si>
    <t>540</t>
  </si>
  <si>
    <t>01 1 0061</t>
  </si>
  <si>
    <t>01 2 0061</t>
  </si>
  <si>
    <t>610</t>
  </si>
  <si>
    <t>120</t>
  </si>
  <si>
    <t>850</t>
  </si>
  <si>
    <t>810</t>
  </si>
  <si>
    <t>Непрограммные расходы</t>
  </si>
  <si>
    <t>100</t>
  </si>
  <si>
    <t>200</t>
  </si>
  <si>
    <t>01 0 0000</t>
  </si>
  <si>
    <t>01 1 0000</t>
  </si>
  <si>
    <t>Код ведомства</t>
  </si>
  <si>
    <t>Целевая статья</t>
  </si>
  <si>
    <t>Вид расходов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</si>
  <si>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</si>
  <si>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</si>
  <si>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</si>
  <si>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 xml:space="preserve">Функционирование Правительства Российской Федерации, высших органов исполнительной власти и субъектов Российской Федерации, местных администраций </t>
  </si>
  <si>
    <t>Непрограмные расходы</t>
  </si>
  <si>
    <t>Руководство и управление в сфере управленческеих функций органов местного самоуправления в рамках непрограмных расходов органов местного самоуправления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</si>
  <si>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</si>
  <si>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персоналугосударственных муниципальных  органов</t>
  </si>
  <si>
    <t>Закупка товаров, работ и услуг для государственных муниципальных нужд</t>
  </si>
  <si>
    <t>Иные закупки товаровт работ и услуг для государственных муниципальных нужд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</si>
  <si>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</si>
  <si>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</si>
  <si>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</si>
  <si>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</si>
  <si>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</si>
  <si>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01 2 0000</t>
  </si>
  <si>
    <t>600</t>
  </si>
  <si>
    <t>Предоставление субсидий бюджетным, автономным учреждениям и иным некомкрческим организациям</t>
  </si>
  <si>
    <t>Субсидии бюджетным учреждениям</t>
  </si>
  <si>
    <t xml:space="preserve">Субсии юридическим лицам (кромне некомерческих организаций), индивидуальным предпринимателям, физическим лицам </t>
  </si>
  <si>
    <t>Дорожное хозяйство (дорожные фонды)</t>
  </si>
  <si>
    <t>03 0 0000</t>
  </si>
  <si>
    <t>03 1 0000</t>
  </si>
  <si>
    <t>03 2 0000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</si>
  <si>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</si>
  <si>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</si>
  <si>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</si>
  <si>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Физическая культура и спорт</t>
  </si>
  <si>
    <t>Массовый спорт</t>
  </si>
  <si>
    <t>02 0 0000</t>
  </si>
  <si>
    <t>04 0 0000</t>
  </si>
  <si>
    <t>04 1 0000</t>
  </si>
  <si>
    <t>тыс. рублей</t>
  </si>
  <si>
    <t>Наименование распорядителей, получателей и наименование показателей бюджетной классификации</t>
  </si>
  <si>
    <t>3</t>
  </si>
  <si>
    <t>4</t>
  </si>
  <si>
    <t>5</t>
  </si>
  <si>
    <t>6</t>
  </si>
  <si>
    <t>непрограмные расходы</t>
  </si>
  <si>
    <t>Резервные средства</t>
  </si>
  <si>
    <t>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</si>
  <si>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Защита населений и территорий от ЧС природного и техногенного характера ГО</t>
  </si>
  <si>
    <t>Прочие непрограмные мероприятия</t>
  </si>
  <si>
    <t>Администрация Недокурского сельсовета</t>
  </si>
  <si>
    <t>02 0 0061</t>
  </si>
  <si>
    <t>04 0  0000</t>
  </si>
  <si>
    <t>04 1  0000</t>
  </si>
  <si>
    <t>Подпрограмма "Обеспечение бухгалтерского учета в муниципальном образовании Недокурский сельсовет"</t>
  </si>
  <si>
    <t>01 3 0000</t>
  </si>
  <si>
    <t>01 3 4403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</si>
  <si>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учреждениями. Органами управления государственными внебюджетными фондами</t>
  </si>
  <si>
    <t xml:space="preserve">Расходы на выплаты персоналу казенных учреждений </t>
  </si>
  <si>
    <t>111</t>
  </si>
  <si>
    <t>244</t>
  </si>
  <si>
    <t>Обеспечение деятельности централизованной бухгалтерии в рамках подпрограммы "Обеспечение бухгалтерского учета в муниципальном образовании Недокурский сельсовет" муниципальной программы "Развитие культуры  муниципального  образования Недокурский сельсовет "</t>
  </si>
  <si>
    <t xml:space="preserve">Софинансирование расходов по энергосбережению и повышению энергетической эффективности в рамках подпрограммы  "Энергосбережение и повышение энергетической эффективности на территории муниципального образования Недокурский сельсовет" муниципальной программы «Улучшение жизнедеятельности населения муниципального образования Недокурский сельсовет» </t>
  </si>
  <si>
    <t xml:space="preserve">Муниципальная программа «Развитие культуры  муниципального образования Недокурский сельсовет»    </t>
  </si>
  <si>
    <t xml:space="preserve">Софинансирование расходов по устройству минерализованных защитных противопожарных полос в рамках подпрограммы "Обеспечение безопасности жизнедеятельности муниципального образования «Недокурский сельсовет» муниципальной программы «Улучшение жизнедеятельности населения муниципального образования Недокурский сельсовет» </t>
  </si>
  <si>
    <t xml:space="preserve">  бюджета   сельсовета  на 2015 год и плановый период 2016-2017 годов</t>
  </si>
  <si>
    <t>Иные межбюджетные трансферты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</si>
  <si>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 xml:space="preserve">                                                                      к   решению Недокурского </t>
  </si>
  <si>
    <t xml:space="preserve">                                                               к решению Недокуркого сельского Совета депутатов  </t>
  </si>
  <si>
    <t xml:space="preserve">          к   решению Недокурского </t>
  </si>
  <si>
    <t>03 2 4933</t>
  </si>
  <si>
    <t>03 2 4908</t>
  </si>
  <si>
    <t>03 3 4905</t>
  </si>
  <si>
    <t>01 1 1021</t>
  </si>
  <si>
    <t>и плановый период 2016-2017 г."</t>
  </si>
  <si>
    <t xml:space="preserve"> </t>
  </si>
  <si>
    <t>тыс.руб.</t>
  </si>
  <si>
    <t>№</t>
  </si>
  <si>
    <t>Код бюджетной классификации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</si>
  <si>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</si>
  <si>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Всего доходы  бюджета сельсовета на 2015 год</t>
  </si>
  <si>
    <t>Всего доходы  бюджета сельсовета на 2016 год</t>
  </si>
  <si>
    <t>Всего доходы  бюджета сельсовета на 2017 год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</si>
  <si>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</si>
  <si>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</si>
  <si>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</si>
  <si>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</si>
  <si>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</si>
  <si>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</si>
  <si>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</si>
  <si>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управления,относящихся к  доходам бюджетов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</si>
  <si>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</si>
  <si>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</si>
  <si>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</si>
  <si>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</si>
  <si>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</si>
  <si>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</si>
  <si>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</si>
  <si>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</si>
  <si>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</si>
  <si>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</si>
  <si>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</si>
  <si>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</si>
  <si>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040</t>
  </si>
  <si>
    <t>022</t>
  </si>
  <si>
    <t>30</t>
  </si>
  <si>
    <t>40</t>
  </si>
  <si>
    <t>50</t>
  </si>
  <si>
    <t>60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</si>
  <si>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</si>
  <si>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</si>
  <si>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</si>
  <si>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</si>
  <si>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</si>
  <si>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015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</si>
  <si>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</si>
  <si>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</si>
  <si>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</si>
  <si>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</si>
  <si>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</si>
  <si>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151</t>
  </si>
  <si>
    <t>001</t>
  </si>
  <si>
    <t>003</t>
  </si>
  <si>
    <t>999</t>
  </si>
  <si>
    <t>Субвенции бюджетам субъектов Российской Федерации и муниципальных образований</t>
  </si>
  <si>
    <t>0008</t>
  </si>
  <si>
    <t>ВСЕГО ДОХОДОВ</t>
  </si>
  <si>
    <t>0042</t>
  </si>
  <si>
    <t>03 2 7508</t>
  </si>
  <si>
    <t>04 5 4305</t>
  </si>
  <si>
    <t>Иные межбюджетные трансферты выделяемые из бюджетов поселений в районный бюджет на осуществление полномочий по внешнему муниципальному финансовому контролю в рамках непрограммных расходов</t>
  </si>
  <si>
    <t>04 5 0000</t>
  </si>
  <si>
    <t>043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</si>
  <si>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</si>
  <si>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</si>
  <si>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</si>
  <si>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01 2 4536</t>
  </si>
  <si>
    <t>Раздел             Подраздел</t>
  </si>
  <si>
    <t>0800</t>
  </si>
  <si>
    <t>0801</t>
  </si>
  <si>
    <t>0804</t>
  </si>
  <si>
    <t>1100</t>
  </si>
  <si>
    <t>1102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</si>
  <si>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</si>
  <si>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</si>
  <si>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</si>
  <si>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</si>
  <si>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</si>
  <si>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</si>
  <si>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</si>
  <si>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</si>
  <si>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</si>
  <si>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</si>
  <si>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</si>
  <si>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</si>
  <si>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</si>
  <si>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</si>
  <si>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Раздел    Подраздел</t>
  </si>
  <si>
    <t>7</t>
  </si>
  <si>
    <t>8</t>
  </si>
  <si>
    <t>9</t>
  </si>
  <si>
    <t>Раздел      Подраздел</t>
  </si>
  <si>
    <t xml:space="preserve">  Рз              ПРз</t>
  </si>
  <si>
    <t>Приложение № 4</t>
  </si>
  <si>
    <t>Субсидии бюджетным учреждениям (софинансирование мкроприятий)</t>
  </si>
  <si>
    <t>Софинсирование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«Организация и развитие библиотечного обслуживания населения, обеспечение прав граждан на свободный  доступ к  информации» муниципальной программы «Развитие культуры  муниципального образования Недокурский сельсовет».</t>
  </si>
  <si>
    <t>830</t>
  </si>
  <si>
    <t>Исполнение судебных актов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</si>
  <si>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</si>
  <si>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</si>
  <si>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</si>
  <si>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Приложение № 3</t>
  </si>
  <si>
    <t>"О  бюджете Недокурского сельсовета на 2014 год и плановый период 2015-2016 годов"</t>
  </si>
  <si>
    <t xml:space="preserve">Главные администраторы </t>
  </si>
  <si>
    <t xml:space="preserve"> источников внутреннего финансирования дефицита бюджета Недокурского сельсовета на 2015 год и плановый период 2016-2017 годы</t>
  </si>
  <si>
    <t>код бюджетной классификации</t>
  </si>
  <si>
    <t>наименование кода бюджетной классификации</t>
  </si>
  <si>
    <t>01  10 50 201 10 0000 510</t>
  </si>
  <si>
    <t>01  10 50 201 10 0000 610</t>
  </si>
  <si>
    <t>Уменьшение  прочих остатков денежных средств бюджетов поселений</t>
  </si>
  <si>
    <t xml:space="preserve">                                                              Приложение № 5</t>
  </si>
  <si>
    <t xml:space="preserve">              Приложение № 6</t>
  </si>
  <si>
    <t xml:space="preserve">              Приложение № 7</t>
  </si>
  <si>
    <t>Приложение № 8</t>
  </si>
  <si>
    <t>Распределение расходов местного бюджета на 2015  год и плановый период 2016-2017 годов по разделам и подразделам классификации расходов бюджетов Российской Федерации</t>
  </si>
  <si>
    <t xml:space="preserve">Доходы местного бюджета на 2015 год и плановый период 2016-2017 годов </t>
  </si>
  <si>
    <t xml:space="preserve">Подпрограмма: "Развитие транспортной инфраструктуры муниципального образования Недокурский сельсовет" 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</si>
  <si>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</si>
  <si>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"Развитие транспортной инфраструктуры муниципального образования Недокурский сельсовет" муниципальной программы "Улучшение жизнедеятельности населения муниципального образования Недокурский сельсовет" </t>
  </si>
  <si>
    <t xml:space="preserve">Подпрограмма "Энергосбережение и повышение энергетической эффективности на территории муниципального образования Недокурский сельсовет" </t>
  </si>
  <si>
    <t xml:space="preserve">Муниципальная программа «Развитие культуры  муниципального образования Недокурский сельсовет»  
</t>
  </si>
  <si>
    <t xml:space="preserve">Муниципальная программа « Развитие физической культуры и спорта в  муниципальном образовании Недокурский сельсовет»  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</si>
  <si>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2015 год и плановый период  2016-2017 годов</t>
  </si>
  <si>
    <t>Распределение бюджетных ассигнований по разделам, подразделам, целевым статьям (муниципальным программам Недокурского сельсовета и непрограммным направлениям деятельности), группам и подгруппам видов расходов классификации расходов бюджета сельсовета на 2015 год и плановый период 2016-2017 годов</t>
  </si>
  <si>
    <t>Главные администраторы доходов бюджета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</si>
  <si>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</si>
  <si>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>Прочие неналоговые доходы бюджетов сельских поселений</t>
  </si>
  <si>
    <t xml:space="preserve">Прочие безвозмездные поступления в бюджеты сельских поселений 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</si>
  <si>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</si>
  <si>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</si>
  <si>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</si>
  <si>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Невыясненные поступления, зачисляемые в бюджеты сельских поселений  </t>
  </si>
  <si>
    <t>Средства самообложения граждан, зачисляемые в бюджеты сельских поселений</t>
  </si>
  <si>
    <t>Прочие межбюджетные трансферты, передаваемые бюджетам сельских поселений на выполнение государственных полномочий по составлению протоколов об административных правонарушениях</t>
  </si>
  <si>
    <t>Прочие межбюджетные трансферты, передаваемые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</si>
  <si>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межбюджетные трансферты, передаваемые бюджетам сельских поселений (резервные фонды исполнительных органов государственной власти субъектов Российской Федерации)</t>
  </si>
  <si>
    <t>Прочие межбюджетные трансферты, передаваемые бюджетам сельских поселений на частичное финансирование (возмещение) расходов на введение новых систем оплаты труда</t>
  </si>
  <si>
    <t>Прочие межбюджетные трансферты, передаваемые бюджетам сельских поселений на увеличение размеров оплаты труда отдельным категориям работников бюджетной сферы края, для которых Указами Президента Российской Федерации предусмотрено повышение оплаты труда</t>
  </si>
  <si>
    <t>Прочие межбюджетные трансферты, передаваемые бюджетам сельских поселений на государственную поддержку действующих и вновь создаваемых спортивных клубов по месту жительства граждан</t>
  </si>
  <si>
    <t>Прочие межбюджетные трансферты, передаваемые бюджетам сельских поселений на переселение граждан из аварийного жилищного фонда в муниципальных образованиях Красноярского края на 2013-2015 годы</t>
  </si>
  <si>
    <t>Прочие межбюджетные трансферты, передаваемые бюджетам сельских поселений на энергосбережение и повышение энергетической эффективности в Красноярском крае на 2010-2012 годы и на период до 2020 г. в части расходов на реализацию мероприятий  по энергосбережению и повышению энергетической эффективности в связи с достижением наилучших показателей в области энергосбережения</t>
  </si>
  <si>
    <t xml:space="preserve"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 «Дороги Красноярья» государственной программы Красноярского края «Развитие транспортной системы Красноярского края» </t>
  </si>
  <si>
    <t>Прочие межбюджетные трансферты, передаваемые бюджетам сельских поселений 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 и комфортным жильем граждан Красноярского края"</t>
  </si>
  <si>
    <t>Прочие межбюджетные трансферты, передаваемые бюджетам сельских поселений на реализацию проектов по благоустройству территорий поселений 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</si>
  <si>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Прочие межбюджетные трансферты, передаваемые бюджетам сельских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"Обеспечение условий реализации государственной программы и прочие мероприятия" государственной программы "Развитие культуры"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</si>
  <si>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</si>
  <si>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Акцизы на автомобильный бензин, производимый на территории РФ </t>
  </si>
  <si>
    <t xml:space="preserve">Доходы от уплаты акцизов на дизельное топливо 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</si>
  <si>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</si>
  <si>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автомобильный бензин , подлежащие распределению 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</si>
  <si>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</si>
  <si>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имущество физических лиц , взимаемый про ставкам , применяемым к объектам налогообложения 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</si>
  <si>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</si>
  <si>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</si>
  <si>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</si>
  <si>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Возврат остатков субсидий, субвенций и иных межбюджетных трансфертов, имеющих целевое назначение, прошлых лет  из бюджетов сельских поселений</t>
  </si>
  <si>
    <t>Доходы бюджетов сельских поселений от возврата бюджетными учреждениями остатков субсидий прошлых лет</t>
  </si>
  <si>
    <t>807 2 18 05010 10 0000 180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</si>
  <si>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</si>
  <si>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</si>
  <si>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807 2 18 05020 10 0000 151</t>
  </si>
  <si>
    <t>807 2 18 05010 10 0000 151</t>
  </si>
  <si>
    <t>807 2 19 05000 10 0000 151</t>
  </si>
  <si>
    <t>807 1 08 04020 01 1000 110</t>
  </si>
  <si>
    <t>807 1 08 04020 01 2000 110</t>
  </si>
  <si>
    <t>807 1 08 04020 01 3000 110</t>
  </si>
  <si>
    <t>807 1 08 04020 01 4000 110</t>
  </si>
  <si>
    <t>807 1 11 09045 10 1000 120</t>
  </si>
  <si>
    <t>807 1 11 09045 10 2000 120</t>
  </si>
  <si>
    <t>807 1 11 09045 10 3000 120</t>
  </si>
  <si>
    <t>807 1 16 32000 10 0000 140</t>
  </si>
  <si>
    <t>807 1 16 51040 02 0000 140</t>
  </si>
  <si>
    <t>807 1 17 01050 10 0000 180</t>
  </si>
  <si>
    <t>807 1 17 05050 10 0000 180</t>
  </si>
  <si>
    <t>807 1 17 14030 10 0000 180</t>
  </si>
  <si>
    <t>807 2 02 01001 10 0000 151</t>
  </si>
  <si>
    <t>807 2 02 01003 10 0000 151</t>
  </si>
  <si>
    <t xml:space="preserve"> 807 2 02 03015 10 0000 151</t>
  </si>
  <si>
    <t>807 2 02 04999 10 0008 151</t>
  </si>
  <si>
    <t>807 2 02 04999 10 0021 151</t>
  </si>
  <si>
    <t>807 2 02 04999 10 0023 151</t>
  </si>
  <si>
    <t>807 2 02 04999 10 0027 151</t>
  </si>
  <si>
    <t>807 2 02 04999 10 0035 151</t>
  </si>
  <si>
    <t>807 2 02 04999 10 0036 151</t>
  </si>
  <si>
    <t>807 2 02 04999 10 0039 151</t>
  </si>
  <si>
    <t>807 2 02 04999 10 0040 151</t>
  </si>
  <si>
    <t>807 2 02 04999 10 0042 151</t>
  </si>
  <si>
    <t>807 2 02 04999 10 0045 151</t>
  </si>
  <si>
    <t>807 2 02 04999 10 0046 151</t>
  </si>
  <si>
    <t>807 2 02 04999 10 0051 151</t>
  </si>
  <si>
    <t>807 2 07 05030 10 0000 180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</si>
  <si>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</si>
  <si>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0505</t>
  </si>
  <si>
    <t>Другие вопросы в области жилищно-коммунального хозяйства</t>
  </si>
  <si>
    <t xml:space="preserve"> №  65-297-р  от 23.07.2015 г. </t>
  </si>
  <si>
    <t>Мероприятия в области занятости населения в рамках непрограммных расходов</t>
  </si>
  <si>
    <t>04 6 0000</t>
  </si>
  <si>
    <t>04 6 4604</t>
  </si>
  <si>
    <t xml:space="preserve"> №  65-297-р  от 23.07.2015 г.  </t>
  </si>
  <si>
    <t>0107</t>
  </si>
  <si>
    <t>Обеспечение проведения выборов и референдумов</t>
  </si>
  <si>
    <t>Подготовка и проведение выборов в органы местного самоуправления</t>
  </si>
  <si>
    <t>04 2 4912</t>
  </si>
  <si>
    <t>880</t>
  </si>
  <si>
    <t>Специальные расходы</t>
  </si>
  <si>
    <t>04 2 0000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</si>
</sst>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#,##0.00000000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theme="1"/>
      <name val="Calibri"/>
      <family val="2"/>
      <scheme val="minor"/>
    </font>
    <font>
      <sz val="12"/>
      <name val="Helv"/>
      <family val="2"/>
    </font>
    <font>
      <sz val="12"/>
      <name val="Arial Cyr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78">
    <xf numFmtId="0" fontId="0" fillId="0" borderId="0" xfId="0"/>
    <xf numFmtId="0" fontId="4" fillId="0" borderId="0" xfId="0" applyFont="1" applyFill="1" applyAlignment="1">
      <alignment horizontal="right"/>
    </xf>
    <xf numFmtId="0" fontId="4" fillId="0" borderId="1" xfId="25" applyFont="1" applyFill="1" applyBorder="1" applyAlignment="1">
      <alignment wrapText="1" shrinkToFit="1"/>
      <protection/>
    </xf>
    <xf numFmtId="0" fontId="4" fillId="0" borderId="2" xfId="25" applyFont="1" applyFill="1" applyBorder="1" applyAlignment="1">
      <alignment wrapText="1" shrinkToFit="1"/>
      <protection/>
    </xf>
    <xf numFmtId="49" fontId="4" fillId="0" borderId="2" xfId="25" applyNumberFormat="1" applyFont="1" applyFill="1" applyBorder="1" applyAlignment="1">
      <alignment wrapText="1" shrinkToFit="1"/>
      <protection/>
    </xf>
    <xf numFmtId="0" fontId="4" fillId="0" borderId="3" xfId="25" applyFont="1" applyFill="1" applyBorder="1" applyAlignment="1">
      <alignment horizontal="center" wrapText="1" shrinkToFit="1"/>
      <protection/>
    </xf>
    <xf numFmtId="0" fontId="4" fillId="0" borderId="4" xfId="25" applyFont="1" applyFill="1" applyBorder="1" applyAlignment="1">
      <alignment horizontal="center" wrapText="1" shrinkToFit="1"/>
      <protection/>
    </xf>
    <xf numFmtId="49" fontId="4" fillId="0" borderId="3" xfId="25" applyNumberFormat="1" applyFont="1" applyFill="1" applyBorder="1" applyAlignment="1">
      <alignment horizontal="center" wrapText="1" shrinkToFit="1"/>
      <protection/>
    </xf>
    <xf numFmtId="0" fontId="7" fillId="0" borderId="0" xfId="0" applyFont="1"/>
    <xf numFmtId="0" fontId="7" fillId="2" borderId="5" xfId="0" applyFont="1" applyFill="1" applyBorder="1" applyAlignment="1">
      <alignment horizontal="justify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1" fillId="0" borderId="0" xfId="0" applyFont="1" applyFill="1"/>
    <xf numFmtId="164" fontId="4" fillId="2" borderId="5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4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wrapText="1" shrinkToFit="1"/>
    </xf>
    <xf numFmtId="49" fontId="4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justify" wrapText="1"/>
    </xf>
    <xf numFmtId="0" fontId="13" fillId="0" borderId="5" xfId="0" applyFont="1" applyFill="1" applyBorder="1" applyAlignment="1">
      <alignment horizontal="justify" wrapText="1"/>
    </xf>
    <xf numFmtId="49" fontId="13" fillId="0" borderId="5" xfId="0" applyNumberFormat="1" applyFont="1" applyFill="1" applyBorder="1" applyAlignment="1">
      <alignment horizontal="right"/>
    </xf>
    <xf numFmtId="49" fontId="13" fillId="0" borderId="5" xfId="0" applyNumberFormat="1" applyFont="1" applyFill="1" applyBorder="1" applyAlignment="1">
      <alignment horizontal="right" wrapText="1"/>
    </xf>
    <xf numFmtId="49" fontId="14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justify"/>
    </xf>
    <xf numFmtId="0" fontId="4" fillId="0" borderId="5" xfId="0" applyFont="1" applyFill="1" applyBorder="1" applyAlignment="1">
      <alignment horizontal="justify"/>
    </xf>
    <xf numFmtId="0" fontId="13" fillId="0" borderId="5" xfId="0" applyFont="1" applyFill="1" applyBorder="1" applyAlignment="1">
      <alignment wrapText="1" shrinkToFit="1"/>
    </xf>
    <xf numFmtId="0" fontId="13" fillId="0" borderId="6" xfId="0" applyFont="1" applyFill="1" applyBorder="1" applyAlignment="1">
      <alignment horizontal="justify"/>
    </xf>
    <xf numFmtId="0" fontId="4" fillId="0" borderId="5" xfId="0" applyFont="1" applyFill="1" applyBorder="1" applyAlignment="1">
      <alignment horizontal="left"/>
    </xf>
    <xf numFmtId="49" fontId="13" fillId="0" borderId="7" xfId="0" applyNumberFormat="1" applyFont="1" applyFill="1" applyBorder="1" applyAlignment="1">
      <alignment horizontal="right"/>
    </xf>
    <xf numFmtId="0" fontId="13" fillId="0" borderId="7" xfId="0" applyFont="1" applyFill="1" applyBorder="1" applyAlignment="1">
      <alignment vertical="justify" wrapText="1"/>
    </xf>
    <xf numFmtId="49" fontId="13" fillId="0" borderId="8" xfId="0" applyNumberFormat="1" applyFont="1" applyFill="1" applyBorder="1" applyAlignment="1">
      <alignment horizontal="right"/>
    </xf>
    <xf numFmtId="0" fontId="13" fillId="0" borderId="5" xfId="0" applyFont="1" applyFill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left"/>
    </xf>
    <xf numFmtId="0" fontId="11" fillId="0" borderId="5" xfId="0" applyFont="1" applyFill="1" applyBorder="1"/>
    <xf numFmtId="49" fontId="13" fillId="0" borderId="5" xfId="0" applyNumberFormat="1" applyFont="1" applyFill="1" applyBorder="1" applyAlignment="1">
      <alignment horizontal="right" wrapText="1" shrinkToFit="1"/>
    </xf>
    <xf numFmtId="0" fontId="8" fillId="0" borderId="0" xfId="0" applyFont="1" applyFill="1" applyAlignment="1">
      <alignment horizontal="right"/>
    </xf>
    <xf numFmtId="165" fontId="4" fillId="0" borderId="9" xfId="25" applyNumberFormat="1" applyFont="1" applyFill="1" applyBorder="1" applyAlignment="1">
      <alignment horizontal="center" wrapText="1" shrinkToFit="1"/>
      <protection/>
    </xf>
    <xf numFmtId="49" fontId="10" fillId="2" borderId="5" xfId="0" applyNumberFormat="1" applyFont="1" applyFill="1" applyBorder="1" applyAlignment="1">
      <alignment horizontal="right"/>
    </xf>
    <xf numFmtId="0" fontId="13" fillId="0" borderId="0" xfId="0" applyFont="1" applyFill="1"/>
    <xf numFmtId="49" fontId="4" fillId="2" borderId="5" xfId="0" applyNumberFormat="1" applyFont="1" applyFill="1" applyBorder="1" applyAlignment="1">
      <alignment horizontal="right"/>
    </xf>
    <xf numFmtId="0" fontId="13" fillId="0" borderId="5" xfId="0" applyNumberFormat="1" applyFont="1" applyFill="1" applyBorder="1" applyAlignment="1">
      <alignment horizontal="justify"/>
    </xf>
    <xf numFmtId="0" fontId="16" fillId="0" borderId="0" xfId="0" applyFont="1" applyFill="1"/>
    <xf numFmtId="164" fontId="4" fillId="2" borderId="5" xfId="0" applyNumberFormat="1" applyFont="1" applyFill="1" applyBorder="1" applyAlignment="1">
      <alignment wrapText="1" shrinkToFit="1"/>
    </xf>
    <xf numFmtId="0" fontId="13" fillId="2" borderId="5" xfId="0" applyFont="1" applyFill="1" applyBorder="1" applyAlignment="1">
      <alignment horizontal="left" wrapText="1"/>
    </xf>
    <xf numFmtId="0" fontId="14" fillId="0" borderId="0" xfId="0" applyFont="1" applyFill="1"/>
    <xf numFmtId="164" fontId="4" fillId="0" borderId="1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justify"/>
    </xf>
    <xf numFmtId="0" fontId="4" fillId="2" borderId="5" xfId="0" applyFont="1" applyFill="1" applyBorder="1" applyAlignment="1">
      <alignment wrapText="1" shrinkToFit="1"/>
    </xf>
    <xf numFmtId="49" fontId="13" fillId="2" borderId="5" xfId="0" applyNumberFormat="1" applyFont="1" applyFill="1" applyBorder="1" applyAlignment="1">
      <alignment horizontal="right" wrapText="1" shrinkToFit="1"/>
    </xf>
    <xf numFmtId="164" fontId="13" fillId="0" borderId="5" xfId="0" applyNumberFormat="1" applyFont="1" applyFill="1" applyBorder="1" applyAlignment="1">
      <alignment wrapText="1" shrinkToFit="1"/>
    </xf>
    <xf numFmtId="0" fontId="13" fillId="0" borderId="5" xfId="0" applyFont="1" applyFill="1" applyBorder="1" applyAlignment="1">
      <alignment/>
    </xf>
    <xf numFmtId="0" fontId="4" fillId="0" borderId="5" xfId="2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7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Fill="1" applyBorder="1" applyAlignment="1">
      <alignment horizontal="center" vertical="top" wrapText="1"/>
    </xf>
    <xf numFmtId="165" fontId="18" fillId="2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165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5" xfId="0" applyFont="1" applyFill="1" applyBorder="1" applyAlignment="1">
      <alignment vertical="top" wrapText="1"/>
    </xf>
    <xf numFmtId="0" fontId="4" fillId="0" borderId="5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/>
    </xf>
    <xf numFmtId="0" fontId="5" fillId="0" borderId="0" xfId="0" applyFont="1"/>
    <xf numFmtId="165" fontId="4" fillId="0" borderId="0" xfId="0" applyNumberFormat="1" applyFont="1" applyFill="1" applyAlignment="1">
      <alignment horizontal="center" vertical="top" wrapText="1"/>
    </xf>
    <xf numFmtId="166" fontId="0" fillId="0" borderId="0" xfId="0" applyNumberFormat="1"/>
    <xf numFmtId="165" fontId="0" fillId="0" borderId="0" xfId="0" applyNumberFormat="1"/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164" fontId="7" fillId="0" borderId="5" xfId="0" applyNumberFormat="1" applyFont="1" applyBorder="1" applyAlignment="1">
      <alignment vertical="top" wrapText="1"/>
    </xf>
    <xf numFmtId="0" fontId="4" fillId="2" borderId="5" xfId="0" applyNumberFormat="1" applyFont="1" applyFill="1" applyBorder="1" applyAlignment="1">
      <alignment horizontal="justify" wrapText="1"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5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5" xfId="25" applyFont="1" applyFill="1" applyBorder="1" applyAlignment="1">
      <alignment horizontal="center" vertical="center" wrapText="1"/>
      <protection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wrapText="1" readingOrder="2"/>
    </xf>
    <xf numFmtId="165" fontId="23" fillId="0" borderId="5" xfId="25" applyNumberFormat="1" applyFont="1" applyFill="1" applyBorder="1" applyAlignment="1">
      <alignment horizontal="center" wrapText="1" shrinkToFit="1"/>
      <protection/>
    </xf>
    <xf numFmtId="0" fontId="24" fillId="0" borderId="0" xfId="0" applyFont="1" applyAlignment="1">
      <alignment horizontal="center"/>
    </xf>
    <xf numFmtId="0" fontId="23" fillId="0" borderId="5" xfId="20" applyFont="1" applyFill="1" applyBorder="1" applyAlignment="1">
      <alignment horizontal="center" vertical="center"/>
      <protection/>
    </xf>
    <xf numFmtId="0" fontId="20" fillId="2" borderId="5" xfId="0" applyFont="1" applyFill="1" applyBorder="1" applyAlignment="1">
      <alignment wrapText="1" shrinkToFit="1"/>
    </xf>
    <xf numFmtId="49" fontId="20" fillId="2" borderId="5" xfId="0" applyNumberFormat="1" applyFont="1" applyFill="1" applyBorder="1" applyAlignment="1">
      <alignment wrapText="1" shrinkToFit="1"/>
    </xf>
    <xf numFmtId="164" fontId="20" fillId="2" borderId="5" xfId="0" applyNumberFormat="1" applyFont="1" applyFill="1" applyBorder="1" applyAlignment="1">
      <alignment wrapText="1" shrinkToFit="1"/>
    </xf>
    <xf numFmtId="0" fontId="24" fillId="2" borderId="5" xfId="0" applyFont="1" applyFill="1" applyBorder="1" applyAlignment="1">
      <alignment wrapText="1" shrinkToFit="1"/>
    </xf>
    <xf numFmtId="49" fontId="24" fillId="2" borderId="5" xfId="0" applyNumberFormat="1" applyFont="1" applyFill="1" applyBorder="1" applyAlignment="1">
      <alignment wrapText="1" shrinkToFit="1"/>
    </xf>
    <xf numFmtId="164" fontId="23" fillId="2" borderId="5" xfId="0" applyNumberFormat="1" applyFont="1" applyFill="1" applyBorder="1" applyAlignment="1">
      <alignment wrapText="1" shrinkToFit="1"/>
    </xf>
    <xf numFmtId="0" fontId="24" fillId="2" borderId="0" xfId="0" applyFont="1" applyFill="1"/>
    <xf numFmtId="49" fontId="23" fillId="2" borderId="5" xfId="0" applyNumberFormat="1" applyFont="1" applyFill="1" applyBorder="1" applyAlignment="1">
      <alignment wrapText="1" shrinkToFit="1"/>
    </xf>
    <xf numFmtId="164" fontId="26" fillId="2" borderId="5" xfId="0" applyNumberFormat="1" applyFont="1" applyFill="1" applyBorder="1" applyAlignment="1">
      <alignment wrapText="1" shrinkToFit="1"/>
    </xf>
    <xf numFmtId="0" fontId="24" fillId="2" borderId="5" xfId="0" applyFont="1" applyFill="1" applyBorder="1" applyAlignment="1">
      <alignment horizontal="justify" wrapText="1"/>
    </xf>
    <xf numFmtId="49" fontId="24" fillId="2" borderId="5" xfId="0" applyNumberFormat="1" applyFont="1" applyFill="1" applyBorder="1" applyAlignment="1">
      <alignment horizontal="right"/>
    </xf>
    <xf numFmtId="164" fontId="23" fillId="2" borderId="5" xfId="0" applyNumberFormat="1" applyFont="1" applyFill="1" applyBorder="1" applyAlignment="1">
      <alignment horizontal="right"/>
    </xf>
    <xf numFmtId="0" fontId="24" fillId="2" borderId="5" xfId="0" applyFont="1" applyFill="1" applyBorder="1" applyAlignment="1">
      <alignment horizontal="justify"/>
    </xf>
    <xf numFmtId="0" fontId="23" fillId="0" borderId="5" xfId="0" applyFont="1" applyFill="1" applyBorder="1" applyAlignment="1">
      <alignment horizontal="justify" wrapText="1"/>
    </xf>
    <xf numFmtId="49" fontId="23" fillId="0" borderId="5" xfId="0" applyNumberFormat="1" applyFont="1" applyFill="1" applyBorder="1" applyAlignment="1">
      <alignment horizontal="right"/>
    </xf>
    <xf numFmtId="164" fontId="23" fillId="0" borderId="5" xfId="0" applyNumberFormat="1" applyFont="1" applyFill="1" applyBorder="1" applyAlignment="1">
      <alignment horizontal="right"/>
    </xf>
    <xf numFmtId="0" fontId="23" fillId="0" borderId="0" xfId="0" applyFont="1" applyFill="1"/>
    <xf numFmtId="49" fontId="23" fillId="2" borderId="5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justify"/>
    </xf>
    <xf numFmtId="0" fontId="24" fillId="2" borderId="5" xfId="0" applyFont="1" applyFill="1" applyBorder="1" applyAlignment="1">
      <alignment horizontal="right"/>
    </xf>
    <xf numFmtId="0" fontId="23" fillId="2" borderId="5" xfId="0" applyFont="1" applyFill="1" applyBorder="1" applyAlignment="1">
      <alignment horizontal="left"/>
    </xf>
    <xf numFmtId="0" fontId="24" fillId="2" borderId="5" xfId="0" applyFont="1" applyFill="1" applyBorder="1" applyAlignment="1">
      <alignment vertical="justify" wrapText="1"/>
    </xf>
    <xf numFmtId="0" fontId="23" fillId="2" borderId="5" xfId="0" applyFont="1" applyFill="1" applyBorder="1" applyAlignment="1">
      <alignment horizontal="right"/>
    </xf>
    <xf numFmtId="0" fontId="20" fillId="2" borderId="5" xfId="0" applyFont="1" applyFill="1" applyBorder="1" applyAlignment="1">
      <alignment/>
    </xf>
    <xf numFmtId="49" fontId="20" fillId="2" borderId="5" xfId="0" applyNumberFormat="1" applyFont="1" applyFill="1" applyBorder="1" applyAlignment="1">
      <alignment horizontal="right"/>
    </xf>
    <xf numFmtId="164" fontId="26" fillId="2" borderId="5" xfId="0" applyNumberFormat="1" applyFont="1" applyFill="1" applyBorder="1" applyAlignment="1">
      <alignment horizontal="right"/>
    </xf>
    <xf numFmtId="0" fontId="24" fillId="2" borderId="5" xfId="0" applyFont="1" applyFill="1" applyBorder="1" applyAlignment="1">
      <alignment/>
    </xf>
    <xf numFmtId="0" fontId="20" fillId="2" borderId="5" xfId="0" applyFont="1" applyFill="1" applyBorder="1" applyAlignment="1">
      <alignment horizontal="justify"/>
    </xf>
    <xf numFmtId="165" fontId="23" fillId="0" borderId="5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horizontal="justify" wrapText="1"/>
    </xf>
    <xf numFmtId="0" fontId="25" fillId="2" borderId="0" xfId="0" applyFont="1" applyFill="1"/>
    <xf numFmtId="0" fontId="25" fillId="0" borderId="0" xfId="0" applyFont="1"/>
    <xf numFmtId="0" fontId="20" fillId="2" borderId="5" xfId="0" applyFont="1" applyFill="1" applyBorder="1" applyAlignment="1">
      <alignment horizontal="justify" wrapText="1"/>
    </xf>
    <xf numFmtId="0" fontId="23" fillId="2" borderId="5" xfId="0" applyFont="1" applyFill="1" applyBorder="1" applyAlignment="1">
      <alignment horizontal="left" wrapText="1"/>
    </xf>
    <xf numFmtId="49" fontId="24" fillId="2" borderId="5" xfId="0" applyNumberFormat="1" applyFont="1" applyFill="1" applyBorder="1" applyAlignment="1">
      <alignment horizontal="right" wrapText="1"/>
    </xf>
    <xf numFmtId="0" fontId="23" fillId="2" borderId="5" xfId="0" applyNumberFormat="1" applyFont="1" applyFill="1" applyBorder="1" applyAlignment="1">
      <alignment horizontal="justify" wrapText="1"/>
    </xf>
    <xf numFmtId="0" fontId="23" fillId="0" borderId="5" xfId="0" applyNumberFormat="1" applyFont="1" applyFill="1" applyBorder="1" applyAlignment="1" applyProtection="1">
      <alignment horizontal="left" vertical="center" wrapText="1"/>
      <protection/>
    </xf>
    <xf numFmtId="0" fontId="23" fillId="2" borderId="0" xfId="0" applyFont="1" applyFill="1"/>
    <xf numFmtId="0" fontId="24" fillId="2" borderId="5" xfId="0" applyFont="1" applyFill="1" applyBorder="1" applyAlignment="1">
      <alignment horizontal="left" wrapText="1"/>
    </xf>
    <xf numFmtId="49" fontId="24" fillId="2" borderId="5" xfId="0" applyNumberFormat="1" applyFont="1" applyFill="1" applyBorder="1" applyAlignment="1">
      <alignment horizontal="left"/>
    </xf>
    <xf numFmtId="164" fontId="20" fillId="0" borderId="5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24" fillId="0" borderId="0" xfId="0" applyNumberFormat="1" applyFont="1"/>
    <xf numFmtId="0" fontId="24" fillId="0" borderId="8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 wrapText="1" readingOrder="2"/>
    </xf>
    <xf numFmtId="0" fontId="24" fillId="0" borderId="8" xfId="0" applyFont="1" applyBorder="1" applyAlignment="1">
      <alignment horizontal="center" wrapText="1" readingOrder="2"/>
    </xf>
    <xf numFmtId="0" fontId="20" fillId="0" borderId="0" xfId="0" applyFont="1"/>
    <xf numFmtId="0" fontId="23" fillId="0" borderId="5" xfId="0" applyFont="1" applyFill="1" applyBorder="1" applyAlignment="1">
      <alignment wrapText="1" shrinkToFit="1"/>
    </xf>
    <xf numFmtId="0" fontId="24" fillId="2" borderId="7" xfId="0" applyFont="1" applyFill="1" applyBorder="1" applyAlignment="1">
      <alignment vertical="justify" wrapText="1"/>
    </xf>
    <xf numFmtId="0" fontId="24" fillId="2" borderId="7" xfId="0" applyFont="1" applyFill="1" applyBorder="1" applyAlignment="1">
      <alignment/>
    </xf>
    <xf numFmtId="49" fontId="24" fillId="2" borderId="7" xfId="0" applyNumberFormat="1" applyFont="1" applyFill="1" applyBorder="1" applyAlignment="1">
      <alignment horizontal="right"/>
    </xf>
    <xf numFmtId="49" fontId="24" fillId="2" borderId="6" xfId="0" applyNumberFormat="1" applyFont="1" applyFill="1" applyBorder="1" applyAlignment="1">
      <alignment horizontal="right"/>
    </xf>
    <xf numFmtId="49" fontId="24" fillId="2" borderId="8" xfId="0" applyNumberFormat="1" applyFont="1" applyFill="1" applyBorder="1" applyAlignment="1">
      <alignment horizontal="right"/>
    </xf>
    <xf numFmtId="165" fontId="23" fillId="0" borderId="13" xfId="0" applyNumberFormat="1" applyFont="1" applyFill="1" applyBorder="1" applyAlignment="1">
      <alignment horizontal="right"/>
    </xf>
    <xf numFmtId="0" fontId="23" fillId="2" borderId="5" xfId="0" applyFont="1" applyFill="1" applyBorder="1" applyAlignment="1">
      <alignment wrapText="1" shrinkToFit="1"/>
    </xf>
    <xf numFmtId="0" fontId="24" fillId="2" borderId="6" xfId="0" applyFont="1" applyFill="1" applyBorder="1" applyAlignment="1">
      <alignment horizontal="justify"/>
    </xf>
    <xf numFmtId="0" fontId="4" fillId="2" borderId="0" xfId="26" applyFont="1" applyFill="1" applyProtection="1">
      <alignment/>
      <protection locked="0"/>
    </xf>
    <xf numFmtId="0" fontId="9" fillId="2" borderId="0" xfId="0" applyFont="1" applyFill="1" applyBorder="1" applyAlignment="1">
      <alignment horizontal="left"/>
    </xf>
    <xf numFmtId="165" fontId="4" fillId="2" borderId="0" xfId="26" applyNumberFormat="1" applyFont="1" applyFill="1" applyBorder="1" applyProtection="1">
      <alignment/>
      <protection locked="0"/>
    </xf>
    <xf numFmtId="0" fontId="4" fillId="2" borderId="0" xfId="26" applyFont="1" applyFill="1" applyBorder="1">
      <alignment/>
      <protection/>
    </xf>
    <xf numFmtId="0" fontId="4" fillId="2" borderId="0" xfId="26" applyFont="1" applyFill="1">
      <alignment/>
      <protection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5" fontId="4" fillId="2" borderId="0" xfId="26" applyNumberFormat="1" applyFont="1" applyFill="1" applyBorder="1" applyAlignment="1" applyProtection="1">
      <alignment horizontal="left"/>
      <protection locked="0"/>
    </xf>
    <xf numFmtId="0" fontId="2" fillId="2" borderId="0" xfId="26" applyFont="1" applyFill="1" applyProtection="1">
      <alignment/>
      <protection locked="0"/>
    </xf>
    <xf numFmtId="165" fontId="2" fillId="2" borderId="0" xfId="26" applyNumberFormat="1" applyFont="1" applyFill="1" applyBorder="1" applyProtection="1">
      <alignment/>
      <protection locked="0"/>
    </xf>
    <xf numFmtId="0" fontId="30" fillId="2" borderId="0" xfId="26" applyFont="1" applyFill="1" applyProtection="1">
      <alignment/>
      <protection locked="0"/>
    </xf>
    <xf numFmtId="0" fontId="3" fillId="2" borderId="0" xfId="26" applyFont="1" applyFill="1" applyBorder="1" applyAlignment="1" applyProtection="1">
      <alignment horizontal="center"/>
      <protection locked="0"/>
    </xf>
    <xf numFmtId="165" fontId="2" fillId="2" borderId="0" xfId="26" applyNumberFormat="1" applyFont="1" applyFill="1" applyBorder="1" applyAlignment="1" applyProtection="1">
      <alignment horizontal="right"/>
      <protection locked="0"/>
    </xf>
    <xf numFmtId="2" fontId="4" fillId="2" borderId="5" xfId="26" applyNumberFormat="1" applyFont="1" applyFill="1" applyBorder="1" applyAlignment="1" applyProtection="1">
      <alignment horizontal="center" vertical="center"/>
      <protection locked="0"/>
    </xf>
    <xf numFmtId="0" fontId="4" fillId="2" borderId="5" xfId="26" applyFont="1" applyFill="1" applyBorder="1" applyAlignment="1" applyProtection="1">
      <alignment horizontal="left" vertical="top"/>
      <protection locked="0"/>
    </xf>
    <xf numFmtId="0" fontId="4" fillId="2" borderId="5" xfId="26" applyFont="1" applyFill="1" applyBorder="1" applyAlignment="1">
      <alignment horizontal="left" vertical="top"/>
      <protection/>
    </xf>
    <xf numFmtId="165" fontId="4" fillId="2" borderId="5" xfId="26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26" applyFont="1" applyFill="1" applyBorder="1" applyAlignment="1" applyProtection="1">
      <alignment vertical="top" textRotation="90" wrapText="1"/>
      <protection locked="0"/>
    </xf>
    <xf numFmtId="0" fontId="3" fillId="2" borderId="5" xfId="26" applyFont="1" applyFill="1" applyBorder="1" applyAlignment="1" applyProtection="1">
      <alignment horizontal="center"/>
      <protection locked="0"/>
    </xf>
    <xf numFmtId="0" fontId="4" fillId="2" borderId="5" xfId="26" applyFont="1" applyFill="1" applyBorder="1" applyAlignment="1" applyProtection="1">
      <alignment horizontal="center"/>
      <protection locked="0"/>
    </xf>
    <xf numFmtId="49" fontId="3" fillId="2" borderId="5" xfId="26" applyNumberFormat="1" applyFont="1" applyFill="1" applyBorder="1" applyAlignment="1" applyProtection="1">
      <alignment horizontal="center"/>
      <protection locked="0"/>
    </xf>
    <xf numFmtId="49" fontId="3" fillId="2" borderId="5" xfId="26" applyNumberFormat="1" applyFont="1" applyFill="1" applyBorder="1" applyAlignment="1" applyProtection="1">
      <alignment horizontal="right"/>
      <protection locked="0"/>
    </xf>
    <xf numFmtId="0" fontId="3" fillId="2" borderId="5" xfId="26" applyFont="1" applyFill="1" applyBorder="1" applyProtection="1">
      <alignment/>
      <protection locked="0"/>
    </xf>
    <xf numFmtId="165" fontId="3" fillId="2" borderId="5" xfId="26" applyNumberFormat="1" applyFont="1" applyFill="1" applyBorder="1" applyAlignment="1" applyProtection="1">
      <alignment horizontal="center" vertical="center"/>
      <protection locked="0"/>
    </xf>
    <xf numFmtId="49" fontId="3" fillId="2" borderId="5" xfId="26" applyNumberFormat="1" applyFont="1" applyFill="1" applyBorder="1" applyProtection="1">
      <alignment/>
      <protection locked="0"/>
    </xf>
    <xf numFmtId="49" fontId="3" fillId="2" borderId="5" xfId="26" applyNumberFormat="1" applyFont="1" applyFill="1" applyBorder="1" applyAlignment="1" applyProtection="1">
      <alignment horizontal="left"/>
      <protection locked="0"/>
    </xf>
    <xf numFmtId="49" fontId="19" fillId="2" borderId="5" xfId="26" applyNumberFormat="1" applyFont="1" applyFill="1" applyBorder="1" applyAlignment="1" applyProtection="1">
      <alignment vertical="top"/>
      <protection locked="0"/>
    </xf>
    <xf numFmtId="49" fontId="19" fillId="2" borderId="5" xfId="26" applyNumberFormat="1" applyFont="1" applyFill="1" applyBorder="1" applyAlignment="1" applyProtection="1">
      <alignment horizontal="left" vertical="top"/>
      <protection locked="0"/>
    </xf>
    <xf numFmtId="49" fontId="19" fillId="2" borderId="5" xfId="26" applyNumberFormat="1" applyFont="1" applyFill="1" applyBorder="1" applyAlignment="1" applyProtection="1">
      <alignment horizontal="right" vertical="top"/>
      <protection locked="0"/>
    </xf>
    <xf numFmtId="0" fontId="19" fillId="2" borderId="5" xfId="26" applyFont="1" applyFill="1" applyBorder="1" applyAlignment="1" applyProtection="1">
      <alignment vertical="top" wrapText="1"/>
      <protection locked="0"/>
    </xf>
    <xf numFmtId="165" fontId="19" fillId="2" borderId="5" xfId="26" applyNumberFormat="1" applyFont="1" applyFill="1" applyBorder="1" applyAlignment="1" applyProtection="1">
      <alignment horizontal="center" vertical="center"/>
      <protection locked="0"/>
    </xf>
    <xf numFmtId="49" fontId="4" fillId="2" borderId="5" xfId="26" applyNumberFormat="1" applyFont="1" applyFill="1" applyBorder="1" applyAlignment="1" applyProtection="1">
      <alignment vertical="top"/>
      <protection locked="0"/>
    </xf>
    <xf numFmtId="49" fontId="4" fillId="2" borderId="5" xfId="26" applyNumberFormat="1" applyFont="1" applyFill="1" applyBorder="1" applyAlignment="1" applyProtection="1">
      <alignment horizontal="left" vertical="top"/>
      <protection locked="0"/>
    </xf>
    <xf numFmtId="49" fontId="4" fillId="2" borderId="5" xfId="26" applyNumberFormat="1" applyFont="1" applyFill="1" applyBorder="1" applyAlignment="1" applyProtection="1">
      <alignment horizontal="right" vertical="top"/>
      <protection locked="0"/>
    </xf>
    <xf numFmtId="0" fontId="4" fillId="2" borderId="5" xfId="26" applyFont="1" applyFill="1" applyBorder="1" applyAlignment="1" applyProtection="1">
      <alignment vertical="top" wrapText="1"/>
      <protection locked="0"/>
    </xf>
    <xf numFmtId="165" fontId="4" fillId="2" borderId="5" xfId="26" applyNumberFormat="1" applyFont="1" applyFill="1" applyBorder="1" applyAlignment="1" applyProtection="1">
      <alignment horizontal="center" vertical="center"/>
      <protection locked="0"/>
    </xf>
    <xf numFmtId="0" fontId="18" fillId="2" borderId="5" xfId="26" applyFont="1" applyFill="1" applyBorder="1" applyProtection="1">
      <alignment/>
      <protection locked="0"/>
    </xf>
    <xf numFmtId="165" fontId="18" fillId="2" borderId="5" xfId="26" applyNumberFormat="1" applyFont="1" applyFill="1" applyBorder="1" applyAlignment="1" applyProtection="1">
      <alignment horizontal="center" vertical="center"/>
      <protection locked="0"/>
    </xf>
    <xf numFmtId="0" fontId="13" fillId="2" borderId="5" xfId="22" applyFont="1" applyFill="1" applyBorder="1" applyAlignment="1">
      <alignment wrapText="1"/>
      <protection/>
    </xf>
    <xf numFmtId="165" fontId="13" fillId="2" borderId="5" xfId="26" applyNumberFormat="1" applyFont="1" applyFill="1" applyBorder="1" applyAlignment="1" applyProtection="1">
      <alignment horizontal="center" vertical="center"/>
      <protection locked="0"/>
    </xf>
    <xf numFmtId="0" fontId="4" fillId="2" borderId="5" xfId="26" applyFont="1" applyFill="1" applyBorder="1" applyProtection="1">
      <alignment/>
      <protection locked="0"/>
    </xf>
    <xf numFmtId="49" fontId="9" fillId="2" borderId="5" xfId="0" applyNumberFormat="1" applyFont="1" applyFill="1" applyBorder="1" applyAlignment="1">
      <alignment vertical="top"/>
    </xf>
    <xf numFmtId="0" fontId="9" fillId="2" borderId="5" xfId="0" applyFont="1" applyFill="1" applyBorder="1" applyAlignment="1">
      <alignment wrapText="1"/>
    </xf>
    <xf numFmtId="165" fontId="14" fillId="2" borderId="5" xfId="26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3" fillId="2" borderId="5" xfId="26" applyFont="1" applyFill="1" applyBorder="1" applyAlignment="1" applyProtection="1">
      <alignment vertical="top"/>
      <protection locked="0"/>
    </xf>
    <xf numFmtId="49" fontId="3" fillId="2" borderId="5" xfId="0" applyNumberFormat="1" applyFont="1" applyFill="1" applyBorder="1"/>
    <xf numFmtId="0" fontId="3" fillId="2" borderId="5" xfId="0" applyFont="1" applyFill="1" applyBorder="1" applyAlignment="1">
      <alignment wrapText="1"/>
    </xf>
    <xf numFmtId="49" fontId="19" fillId="2" borderId="5" xfId="26" applyNumberFormat="1" applyFont="1" applyFill="1" applyBorder="1" applyAlignment="1" applyProtection="1">
      <alignment vertical="top" wrapText="1"/>
      <protection locked="0"/>
    </xf>
    <xf numFmtId="49" fontId="19" fillId="2" borderId="5" xfId="26" applyNumberFormat="1" applyFont="1" applyFill="1" applyBorder="1" applyAlignment="1" applyProtection="1">
      <alignment horizontal="left" vertical="top" wrapText="1"/>
      <protection locked="0"/>
    </xf>
    <xf numFmtId="49" fontId="19" fillId="2" borderId="5" xfId="26" applyNumberFormat="1" applyFont="1" applyFill="1" applyBorder="1" applyAlignment="1" applyProtection="1">
      <alignment horizontal="right" vertical="top" wrapText="1"/>
      <protection locked="0"/>
    </xf>
    <xf numFmtId="165" fontId="19" fillId="2" borderId="5" xfId="26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26" applyNumberFormat="1" applyFont="1" applyFill="1" applyBorder="1" applyAlignment="1" applyProtection="1">
      <alignment horizontal="left" vertical="top" wrapText="1"/>
      <protection locked="0"/>
    </xf>
    <xf numFmtId="49" fontId="4" fillId="2" borderId="5" xfId="26" applyNumberFormat="1" applyFont="1" applyFill="1" applyBorder="1" applyAlignment="1" applyProtection="1">
      <alignment vertical="top" wrapText="1"/>
      <protection locked="0"/>
    </xf>
    <xf numFmtId="49" fontId="4" fillId="2" borderId="5" xfId="26" applyNumberFormat="1" applyFont="1" applyFill="1" applyBorder="1" applyAlignment="1" applyProtection="1">
      <alignment horizontal="right" vertical="top" wrapText="1"/>
      <protection locked="0"/>
    </xf>
    <xf numFmtId="0" fontId="19" fillId="2" borderId="5" xfId="26" applyFont="1" applyFill="1" applyBorder="1" applyAlignment="1" applyProtection="1">
      <alignment vertical="top"/>
      <protection locked="0"/>
    </xf>
    <xf numFmtId="0" fontId="4" fillId="2" borderId="5" xfId="26" applyFont="1" applyFill="1" applyBorder="1" applyAlignment="1" applyProtection="1">
      <alignment vertical="top"/>
      <protection locked="0"/>
    </xf>
    <xf numFmtId="49" fontId="3" fillId="2" borderId="5" xfId="26" applyNumberFormat="1" applyFont="1" applyFill="1" applyBorder="1" applyAlignment="1" applyProtection="1">
      <alignment vertical="top"/>
      <protection locked="0"/>
    </xf>
    <xf numFmtId="49" fontId="3" fillId="2" borderId="5" xfId="26" applyNumberFormat="1" applyFont="1" applyFill="1" applyBorder="1" applyAlignment="1" applyProtection="1">
      <alignment horizontal="right" vertical="top"/>
      <protection locked="0"/>
    </xf>
    <xf numFmtId="0" fontId="3" fillId="2" borderId="5" xfId="26" applyFont="1" applyFill="1" applyBorder="1" applyAlignment="1" applyProtection="1">
      <alignment vertical="top" wrapText="1"/>
      <protection locked="0"/>
    </xf>
    <xf numFmtId="0" fontId="19" fillId="2" borderId="0" xfId="26" applyFont="1" applyFill="1">
      <alignment/>
      <protection/>
    </xf>
    <xf numFmtId="0" fontId="4" fillId="2" borderId="0" xfId="26" applyFont="1" applyFill="1">
      <alignment/>
      <protection/>
    </xf>
    <xf numFmtId="0" fontId="19" fillId="2" borderId="5" xfId="26" applyFont="1" applyFill="1" applyBorder="1" applyProtection="1">
      <alignment/>
      <protection locked="0"/>
    </xf>
    <xf numFmtId="49" fontId="18" fillId="2" borderId="5" xfId="26" applyNumberFormat="1" applyFont="1" applyFill="1" applyBorder="1" applyAlignment="1" applyProtection="1">
      <alignment vertical="top"/>
      <protection locked="0"/>
    </xf>
    <xf numFmtId="49" fontId="18" fillId="2" borderId="5" xfId="26" applyNumberFormat="1" applyFont="1" applyFill="1" applyBorder="1" applyAlignment="1" applyProtection="1">
      <alignment horizontal="right" vertical="top"/>
      <protection locked="0"/>
    </xf>
    <xf numFmtId="0" fontId="18" fillId="2" borderId="5" xfId="26" applyFont="1" applyFill="1" applyBorder="1" applyAlignment="1" applyProtection="1">
      <alignment vertical="top" wrapText="1"/>
      <protection locked="0"/>
    </xf>
    <xf numFmtId="0" fontId="3" fillId="2" borderId="0" xfId="26" applyFont="1" applyFill="1">
      <alignment/>
      <protection/>
    </xf>
    <xf numFmtId="0" fontId="3" fillId="2" borderId="0" xfId="26" applyFont="1" applyFill="1">
      <alignment/>
      <protection/>
    </xf>
    <xf numFmtId="165" fontId="4" fillId="2" borderId="5" xfId="26" applyNumberFormat="1" applyFont="1" applyFill="1" applyBorder="1" applyAlignment="1" applyProtection="1">
      <alignment horizontal="center" vertical="center"/>
      <protection locked="0"/>
    </xf>
    <xf numFmtId="0" fontId="4" fillId="2" borderId="5" xfId="26" applyNumberFormat="1" applyFont="1" applyFill="1" applyBorder="1" applyAlignment="1" applyProtection="1">
      <alignment vertical="top" wrapText="1"/>
      <protection locked="0"/>
    </xf>
    <xf numFmtId="0" fontId="8" fillId="0" borderId="5" xfId="26" applyFont="1" applyFill="1" applyBorder="1" applyProtection="1">
      <alignment/>
      <protection locked="0"/>
    </xf>
    <xf numFmtId="49" fontId="8" fillId="0" borderId="5" xfId="26" applyNumberFormat="1" applyFont="1" applyFill="1" applyBorder="1" applyProtection="1">
      <alignment/>
      <protection locked="0"/>
    </xf>
    <xf numFmtId="49" fontId="8" fillId="0" borderId="5" xfId="26" applyNumberFormat="1" applyFont="1" applyFill="1" applyBorder="1" applyAlignment="1" applyProtection="1">
      <alignment horizontal="right"/>
      <protection locked="0"/>
    </xf>
    <xf numFmtId="0" fontId="9" fillId="0" borderId="5" xfId="26" applyFont="1" applyFill="1" applyBorder="1" applyAlignment="1" applyProtection="1">
      <alignment vertical="top" wrapText="1"/>
      <protection locked="0"/>
    </xf>
    <xf numFmtId="165" fontId="9" fillId="0" borderId="5" xfId="26" applyNumberFormat="1" applyFont="1" applyFill="1" applyBorder="1" applyAlignment="1" applyProtection="1">
      <alignment horizontal="center" vertical="center"/>
      <protection locked="0"/>
    </xf>
    <xf numFmtId="0" fontId="8" fillId="0" borderId="0" xfId="26" applyFont="1" applyFill="1">
      <alignment/>
      <protection/>
    </xf>
    <xf numFmtId="0" fontId="13" fillId="3" borderId="5" xfId="0" applyFont="1" applyFill="1" applyBorder="1" applyAlignment="1">
      <alignment horizontal="justify" wrapText="1"/>
    </xf>
    <xf numFmtId="0" fontId="13" fillId="3" borderId="5" xfId="0" applyFont="1" applyFill="1" applyBorder="1" applyAlignment="1">
      <alignment wrapText="1" shrinkToFit="1"/>
    </xf>
    <xf numFmtId="49" fontId="13" fillId="3" borderId="5" xfId="0" applyNumberFormat="1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right"/>
    </xf>
    <xf numFmtId="0" fontId="13" fillId="3" borderId="0" xfId="0" applyFont="1" applyFill="1"/>
    <xf numFmtId="0" fontId="13" fillId="3" borderId="5" xfId="0" applyFont="1" applyFill="1" applyBorder="1" applyAlignment="1">
      <alignment horizontal="justify"/>
    </xf>
    <xf numFmtId="0" fontId="24" fillId="3" borderId="5" xfId="0" applyFont="1" applyFill="1" applyBorder="1" applyAlignment="1">
      <alignment horizontal="justify" wrapText="1"/>
    </xf>
    <xf numFmtId="0" fontId="24" fillId="3" borderId="5" xfId="0" applyFont="1" applyFill="1" applyBorder="1" applyAlignment="1">
      <alignment wrapText="1" shrinkToFit="1"/>
    </xf>
    <xf numFmtId="49" fontId="24" fillId="3" borderId="5" xfId="0" applyNumberFormat="1" applyFont="1" applyFill="1" applyBorder="1" applyAlignment="1">
      <alignment horizontal="right"/>
    </xf>
    <xf numFmtId="164" fontId="23" fillId="3" borderId="5" xfId="0" applyNumberFormat="1" applyFont="1" applyFill="1" applyBorder="1" applyAlignment="1">
      <alignment horizontal="right"/>
    </xf>
    <xf numFmtId="0" fontId="24" fillId="3" borderId="0" xfId="0" applyFont="1" applyFill="1"/>
    <xf numFmtId="0" fontId="23" fillId="3" borderId="5" xfId="0" applyFont="1" applyFill="1" applyBorder="1" applyAlignment="1">
      <alignment horizontal="justify"/>
    </xf>
    <xf numFmtId="0" fontId="23" fillId="3" borderId="5" xfId="0" applyFont="1" applyFill="1" applyBorder="1" applyAlignment="1">
      <alignment wrapText="1" shrinkToFit="1"/>
    </xf>
    <xf numFmtId="49" fontId="23" fillId="3" borderId="5" xfId="0" applyNumberFormat="1" applyFont="1" applyFill="1" applyBorder="1" applyAlignment="1">
      <alignment horizontal="right"/>
    </xf>
    <xf numFmtId="0" fontId="24" fillId="3" borderId="5" xfId="0" applyFont="1" applyFill="1" applyBorder="1" applyAlignment="1">
      <alignment horizontal="justify"/>
    </xf>
    <xf numFmtId="0" fontId="13" fillId="3" borderId="5" xfId="0" applyNumberFormat="1" applyFont="1" applyFill="1" applyBorder="1" applyAlignment="1">
      <alignment horizontal="justify"/>
    </xf>
    <xf numFmtId="0" fontId="4" fillId="0" borderId="0" xfId="0" applyFont="1" applyFill="1" applyAlignment="1">
      <alignment horizontal="right"/>
    </xf>
    <xf numFmtId="165" fontId="4" fillId="2" borderId="5" xfId="26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5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4" fillId="0" borderId="2" xfId="25" applyNumberFormat="1" applyFont="1" applyFill="1" applyBorder="1" applyAlignment="1">
      <alignment horizontal="center" vertical="center" wrapText="1" shrinkToFit="1"/>
      <protection/>
    </xf>
    <xf numFmtId="49" fontId="4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 readingOrder="2"/>
    </xf>
    <xf numFmtId="49" fontId="24" fillId="2" borderId="5" xfId="0" applyNumberFormat="1" applyFont="1" applyFill="1" applyBorder="1" applyAlignment="1">
      <alignment vertical="top" wrapText="1" shrinkToFit="1"/>
    </xf>
    <xf numFmtId="0" fontId="24" fillId="0" borderId="8" xfId="0" applyFont="1" applyBorder="1" applyAlignment="1">
      <alignment horizontal="left" vertical="top" wrapText="1" readingOrder="2"/>
    </xf>
    <xf numFmtId="0" fontId="32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33" fillId="0" borderId="0" xfId="0" applyFont="1"/>
    <xf numFmtId="0" fontId="3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9" fontId="33" fillId="0" borderId="0" xfId="0" applyNumberFormat="1" applyFont="1"/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9" fontId="32" fillId="0" borderId="0" xfId="0" applyNumberFormat="1" applyFont="1"/>
    <xf numFmtId="0" fontId="8" fillId="0" borderId="0" xfId="0" applyFont="1" applyAlignment="1">
      <alignment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9" fillId="0" borderId="5" xfId="0" applyFont="1" applyBorder="1"/>
    <xf numFmtId="49" fontId="8" fillId="0" borderId="5" xfId="0" applyNumberFormat="1" applyFont="1" applyBorder="1" applyAlignment="1">
      <alignment horizontal="center" vertical="top" wrapText="1"/>
    </xf>
    <xf numFmtId="0" fontId="33" fillId="0" borderId="0" xfId="0" applyFont="1" applyBorder="1"/>
    <xf numFmtId="0" fontId="32" fillId="0" borderId="0" xfId="0" applyFont="1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13" fillId="0" borderId="5" xfId="0" applyFont="1" applyFill="1" applyBorder="1" applyAlignment="1">
      <alignment horizontal="center" vertical="center" wrapText="1"/>
    </xf>
    <xf numFmtId="0" fontId="26" fillId="0" borderId="5" xfId="20" applyFont="1" applyFill="1" applyBorder="1" applyAlignment="1">
      <alignment horizontal="center" vertical="center"/>
      <protection/>
    </xf>
    <xf numFmtId="49" fontId="26" fillId="2" borderId="5" xfId="0" applyNumberFormat="1" applyFont="1" applyFill="1" applyBorder="1" applyAlignment="1">
      <alignment horizontal="right"/>
    </xf>
    <xf numFmtId="0" fontId="26" fillId="2" borderId="5" xfId="0" applyFont="1" applyFill="1" applyBorder="1" applyAlignment="1">
      <alignment horizontal="justify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13" fillId="0" borderId="14" xfId="0" applyFont="1" applyBorder="1" applyAlignment="1">
      <alignment horizontal="justify" vertical="top"/>
    </xf>
    <xf numFmtId="0" fontId="13" fillId="0" borderId="15" xfId="0" applyFont="1" applyBorder="1" applyAlignment="1">
      <alignment horizontal="justify" vertical="top"/>
    </xf>
    <xf numFmtId="0" fontId="13" fillId="0" borderId="5" xfId="0" applyFont="1" applyBorder="1" applyAlignment="1">
      <alignment horizontal="justify" vertical="top" wrapText="1"/>
    </xf>
    <xf numFmtId="0" fontId="13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20" fillId="0" borderId="0" xfId="0" applyFont="1" applyAlignment="1">
      <alignment horizontal="center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justify" vertical="top" wrapText="1"/>
    </xf>
    <xf numFmtId="0" fontId="13" fillId="0" borderId="5" xfId="0" applyFont="1" applyFill="1" applyBorder="1" applyAlignment="1">
      <alignment horizontal="justify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8" fillId="0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9" fillId="2" borderId="0" xfId="26" applyFont="1" applyFill="1" applyAlignment="1" applyProtection="1">
      <alignment horizontal="center"/>
      <protection locked="0"/>
    </xf>
    <xf numFmtId="0" fontId="4" fillId="2" borderId="5" xfId="26" applyFont="1" applyFill="1" applyBorder="1" applyAlignment="1" applyProtection="1">
      <alignment horizontal="center" vertical="center" wrapText="1"/>
      <protection locked="0"/>
    </xf>
    <xf numFmtId="165" fontId="4" fillId="2" borderId="5" xfId="26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center" vertical="justify" wrapText="1" shrinkToFit="1"/>
    </xf>
    <xf numFmtId="0" fontId="20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5" xfId="20" applyFont="1" applyFill="1" applyBorder="1" applyAlignment="1">
      <alignment horizontal="center" vertical="center"/>
      <protection/>
    </xf>
    <xf numFmtId="0" fontId="3" fillId="0" borderId="5" xfId="0" applyFont="1" applyFill="1" applyBorder="1" applyAlignment="1">
      <alignment horizontal="justify"/>
    </xf>
    <xf numFmtId="0" fontId="34" fillId="0" borderId="5" xfId="0" applyFont="1" applyFill="1" applyBorder="1" applyAlignment="1">
      <alignment wrapText="1" shrinkToFit="1"/>
    </xf>
    <xf numFmtId="49" fontId="3" fillId="0" borderId="5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righ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Обычный 5" xfId="23"/>
    <cellStyle name="Обычный 6" xfId="24"/>
    <cellStyle name="Обычный 8" xfId="25"/>
    <cellStyle name="Обычный_Приложения к решению сессии 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31.421875" style="99" customWidth="1"/>
    <col min="2" max="2" width="48.00390625" style="99" customWidth="1"/>
    <col min="3" max="3" width="12.28125" style="99" customWidth="1"/>
    <col min="4" max="4" width="11.57421875" style="99" customWidth="1"/>
    <col min="5" max="5" width="12.00390625" style="99" customWidth="1"/>
    <col min="6" max="6" width="0.13671875" style="99" customWidth="1"/>
    <col min="7" max="16384" width="9.140625" style="99" customWidth="1"/>
  </cols>
  <sheetData>
    <row r="1" spans="2:10" ht="15">
      <c r="B1" s="100"/>
      <c r="C1" s="332" t="s">
        <v>29</v>
      </c>
      <c r="D1" s="332"/>
      <c r="E1" s="332"/>
      <c r="F1" s="102"/>
      <c r="G1" s="102"/>
      <c r="H1" s="102"/>
      <c r="I1" s="102"/>
      <c r="J1" s="102"/>
    </row>
    <row r="2" spans="2:10" ht="15">
      <c r="B2" s="100"/>
      <c r="C2" s="334" t="s">
        <v>208</v>
      </c>
      <c r="D2" s="334"/>
      <c r="E2" s="334"/>
      <c r="F2" s="102"/>
      <c r="G2" s="102"/>
      <c r="H2" s="102"/>
      <c r="I2" s="102"/>
      <c r="J2" s="102"/>
    </row>
    <row r="3" spans="2:10" ht="17.25" customHeight="1">
      <c r="B3" s="333" t="s">
        <v>30</v>
      </c>
      <c r="C3" s="333"/>
      <c r="D3" s="333"/>
      <c r="E3" s="333"/>
      <c r="F3" s="103"/>
      <c r="G3" s="103"/>
      <c r="H3" s="103"/>
      <c r="I3" s="103"/>
      <c r="J3" s="103"/>
    </row>
    <row r="4" spans="2:10" ht="14.25" customHeight="1">
      <c r="B4" s="333" t="s">
        <v>403</v>
      </c>
      <c r="C4" s="333"/>
      <c r="D4" s="333"/>
      <c r="E4" s="333"/>
      <c r="F4" s="103"/>
      <c r="G4" s="103"/>
      <c r="H4" s="103"/>
      <c r="I4" s="103"/>
      <c r="J4" s="103"/>
    </row>
    <row r="5" spans="2:10" ht="20.25" customHeight="1">
      <c r="B5" s="333" t="s">
        <v>55</v>
      </c>
      <c r="C5" s="333"/>
      <c r="D5" s="333"/>
      <c r="E5" s="333"/>
      <c r="F5" s="103"/>
      <c r="G5" s="103"/>
      <c r="H5" s="103"/>
      <c r="I5" s="103"/>
      <c r="J5" s="103"/>
    </row>
    <row r="6" spans="2:10" ht="17.25" customHeight="1">
      <c r="B6" s="333" t="s">
        <v>213</v>
      </c>
      <c r="C6" s="333"/>
      <c r="D6" s="333"/>
      <c r="E6" s="333"/>
      <c r="F6" s="103"/>
      <c r="G6" s="103"/>
      <c r="H6" s="103"/>
      <c r="I6" s="103"/>
      <c r="J6" s="103"/>
    </row>
    <row r="7" spans="2:10" ht="17.25" customHeight="1">
      <c r="B7" s="104"/>
      <c r="C7" s="104"/>
      <c r="E7" s="104"/>
      <c r="G7" s="104"/>
      <c r="H7" s="104"/>
      <c r="I7" s="104"/>
      <c r="J7" s="104"/>
    </row>
    <row r="8" ht="15">
      <c r="A8" s="10"/>
    </row>
    <row r="9" spans="1:8" ht="15">
      <c r="A9" s="334" t="s">
        <v>110</v>
      </c>
      <c r="B9" s="334"/>
      <c r="C9" s="334"/>
      <c r="D9" s="334"/>
      <c r="E9" s="334"/>
      <c r="F9" s="102"/>
      <c r="G9" s="102"/>
      <c r="H9" s="102"/>
    </row>
    <row r="10" spans="1:8" ht="15">
      <c r="A10" s="334" t="s">
        <v>204</v>
      </c>
      <c r="B10" s="334"/>
      <c r="C10" s="334"/>
      <c r="D10" s="334"/>
      <c r="E10" s="334"/>
      <c r="F10" s="102"/>
      <c r="G10" s="102"/>
      <c r="H10" s="102"/>
    </row>
    <row r="11" spans="1:5" ht="15">
      <c r="A11" s="10" t="s">
        <v>31</v>
      </c>
      <c r="E11" s="101" t="s">
        <v>111</v>
      </c>
    </row>
    <row r="12" spans="1:5" ht="47.25" customHeight="1">
      <c r="A12" s="335" t="s">
        <v>32</v>
      </c>
      <c r="B12" s="335" t="s">
        <v>33</v>
      </c>
      <c r="C12" s="336" t="s">
        <v>34</v>
      </c>
      <c r="D12" s="336"/>
      <c r="E12" s="336"/>
    </row>
    <row r="13" spans="1:5" ht="19.5" customHeight="1">
      <c r="A13" s="335"/>
      <c r="B13" s="335"/>
      <c r="C13" s="105" t="s">
        <v>19</v>
      </c>
      <c r="D13" s="105" t="s">
        <v>20</v>
      </c>
      <c r="E13" s="105" t="s">
        <v>56</v>
      </c>
    </row>
    <row r="14" spans="1:5" ht="35.1" customHeight="1">
      <c r="A14" s="105" t="s">
        <v>35</v>
      </c>
      <c r="B14" s="105" t="s">
        <v>36</v>
      </c>
      <c r="C14" s="107">
        <f>C19-C15</f>
        <v>53.250990000000456</v>
      </c>
      <c r="D14" s="105">
        <f>D15-D19</f>
        <v>0</v>
      </c>
      <c r="E14" s="105">
        <f>E15-E19</f>
        <v>0</v>
      </c>
    </row>
    <row r="15" spans="1:5" ht="35.1" customHeight="1">
      <c r="A15" s="105" t="s">
        <v>37</v>
      </c>
      <c r="B15" s="105" t="s">
        <v>38</v>
      </c>
      <c r="C15" s="107">
        <f>C16</f>
        <v>8609.863</v>
      </c>
      <c r="D15" s="105">
        <f aca="true" t="shared" si="0" ref="D15:E17">D16</f>
        <v>8224.029</v>
      </c>
      <c r="E15" s="105">
        <f t="shared" si="0"/>
        <v>8221.329</v>
      </c>
    </row>
    <row r="16" spans="1:5" ht="35.1" customHeight="1">
      <c r="A16" s="105" t="s">
        <v>37</v>
      </c>
      <c r="B16" s="105" t="s">
        <v>39</v>
      </c>
      <c r="C16" s="107">
        <f>C17</f>
        <v>8609.863</v>
      </c>
      <c r="D16" s="105">
        <f t="shared" si="0"/>
        <v>8224.029</v>
      </c>
      <c r="E16" s="105">
        <f t="shared" si="0"/>
        <v>8221.329</v>
      </c>
    </row>
    <row r="17" spans="1:5" ht="35.1" customHeight="1">
      <c r="A17" s="105" t="s">
        <v>37</v>
      </c>
      <c r="B17" s="105" t="s">
        <v>40</v>
      </c>
      <c r="C17" s="107">
        <f>C18</f>
        <v>8609.863</v>
      </c>
      <c r="D17" s="105">
        <f t="shared" si="0"/>
        <v>8224.029</v>
      </c>
      <c r="E17" s="105">
        <f t="shared" si="0"/>
        <v>8221.329</v>
      </c>
    </row>
    <row r="18" spans="1:5" ht="35.1" customHeight="1">
      <c r="A18" s="105" t="s">
        <v>37</v>
      </c>
      <c r="B18" s="105" t="s">
        <v>41</v>
      </c>
      <c r="C18" s="107">
        <f>8222.517+394.4-7.054</f>
        <v>8609.863</v>
      </c>
      <c r="D18" s="105">
        <v>8224.029</v>
      </c>
      <c r="E18" s="105">
        <v>8221.329</v>
      </c>
    </row>
    <row r="19" spans="1:5" ht="35.1" customHeight="1">
      <c r="A19" s="105" t="s">
        <v>42</v>
      </c>
      <c r="B19" s="105" t="s">
        <v>43</v>
      </c>
      <c r="C19" s="107">
        <f>C20</f>
        <v>8663.11399</v>
      </c>
      <c r="D19" s="105">
        <f aca="true" t="shared" si="1" ref="D19:E21">D20</f>
        <v>8224.029</v>
      </c>
      <c r="E19" s="105">
        <f t="shared" si="1"/>
        <v>8221.329</v>
      </c>
    </row>
    <row r="20" spans="1:5" ht="35.1" customHeight="1">
      <c r="A20" s="105" t="s">
        <v>42</v>
      </c>
      <c r="B20" s="105" t="s">
        <v>44</v>
      </c>
      <c r="C20" s="107">
        <f>C21</f>
        <v>8663.11399</v>
      </c>
      <c r="D20" s="105">
        <f t="shared" si="1"/>
        <v>8224.029</v>
      </c>
      <c r="E20" s="105">
        <f t="shared" si="1"/>
        <v>8221.329</v>
      </c>
    </row>
    <row r="21" spans="1:5" ht="35.1" customHeight="1">
      <c r="A21" s="105" t="s">
        <v>42</v>
      </c>
      <c r="B21" s="105" t="s">
        <v>45</v>
      </c>
      <c r="C21" s="107">
        <f>C22</f>
        <v>8663.11399</v>
      </c>
      <c r="D21" s="105">
        <f t="shared" si="1"/>
        <v>8224.029</v>
      </c>
      <c r="E21" s="105">
        <f t="shared" si="1"/>
        <v>8221.329</v>
      </c>
    </row>
    <row r="22" spans="1:5" ht="35.1" customHeight="1">
      <c r="A22" s="105" t="s">
        <v>42</v>
      </c>
      <c r="B22" s="105" t="s">
        <v>46</v>
      </c>
      <c r="C22" s="107">
        <f>53.25099+8222.517+394.4-7.054</f>
        <v>8663.11399</v>
      </c>
      <c r="D22" s="105">
        <v>8224.029</v>
      </c>
      <c r="E22" s="105">
        <v>8221.329</v>
      </c>
    </row>
    <row r="23" spans="1:5" ht="35.1" customHeight="1">
      <c r="A23" s="336" t="s">
        <v>47</v>
      </c>
      <c r="B23" s="336"/>
      <c r="C23" s="107">
        <f>C14</f>
        <v>53.250990000000456</v>
      </c>
      <c r="D23" s="105">
        <v>0</v>
      </c>
      <c r="E23" s="105">
        <v>0</v>
      </c>
    </row>
    <row r="24" ht="15">
      <c r="A24" s="8"/>
    </row>
    <row r="25" ht="15">
      <c r="A25" s="8"/>
    </row>
    <row r="26" ht="15">
      <c r="A26" s="8"/>
    </row>
    <row r="27" ht="15">
      <c r="A27" s="8"/>
    </row>
    <row r="28" ht="15">
      <c r="A28" s="8"/>
    </row>
    <row r="29" ht="15">
      <c r="A29" s="8"/>
    </row>
    <row r="30" ht="15">
      <c r="A30" s="8"/>
    </row>
    <row r="31" ht="15">
      <c r="A31" s="8"/>
    </row>
    <row r="32" ht="15">
      <c r="A32" s="8"/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</sheetData>
  <mergeCells count="12">
    <mergeCell ref="A9:E9"/>
    <mergeCell ref="A12:A13"/>
    <mergeCell ref="B12:B13"/>
    <mergeCell ref="C12:E12"/>
    <mergeCell ref="A23:B23"/>
    <mergeCell ref="A10:E10"/>
    <mergeCell ref="C1:E1"/>
    <mergeCell ref="B3:E3"/>
    <mergeCell ref="B4:E4"/>
    <mergeCell ref="B5:E5"/>
    <mergeCell ref="B6:E6"/>
    <mergeCell ref="C2:E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1">
      <selection activeCell="A13" sqref="A13:C13"/>
    </sheetView>
  </sheetViews>
  <sheetFormatPr defaultColWidth="9.140625" defaultRowHeight="15"/>
  <cols>
    <col min="1" max="1" width="24.7109375" style="315" customWidth="1"/>
    <col min="3" max="3" width="68.7109375" style="0" customWidth="1"/>
  </cols>
  <sheetData>
    <row r="1" spans="2:10" ht="15.75">
      <c r="B1" s="96"/>
      <c r="C1" s="58" t="s">
        <v>48</v>
      </c>
      <c r="D1" s="96"/>
      <c r="E1" s="96"/>
      <c r="F1" s="96"/>
      <c r="G1" s="96"/>
      <c r="H1" s="96"/>
      <c r="I1" s="96"/>
      <c r="J1" s="96"/>
    </row>
    <row r="2" spans="2:10" ht="18.75" customHeight="1">
      <c r="B2" s="97"/>
      <c r="C2" s="106" t="s">
        <v>206</v>
      </c>
      <c r="D2" s="97"/>
      <c r="E2" s="97"/>
      <c r="F2" s="97"/>
      <c r="G2" s="97"/>
      <c r="H2" s="97"/>
      <c r="I2" s="97"/>
      <c r="J2" s="97"/>
    </row>
    <row r="3" spans="2:10" ht="19.5" customHeight="1">
      <c r="B3" s="97"/>
      <c r="C3" s="59" t="s">
        <v>30</v>
      </c>
      <c r="D3" s="97"/>
      <c r="E3" s="97"/>
      <c r="F3" s="97"/>
      <c r="G3" s="97"/>
      <c r="H3" s="97"/>
      <c r="I3" s="97"/>
      <c r="J3" s="97"/>
    </row>
    <row r="4" spans="2:10" ht="15" customHeight="1">
      <c r="B4" s="97"/>
      <c r="C4" s="323" t="s">
        <v>403</v>
      </c>
      <c r="D4" s="97"/>
      <c r="E4" s="97"/>
      <c r="F4" s="97"/>
      <c r="G4" s="97"/>
      <c r="H4" s="97"/>
      <c r="I4" s="97"/>
      <c r="J4" s="97"/>
    </row>
    <row r="5" spans="2:10" ht="21" customHeight="1">
      <c r="B5" s="97"/>
      <c r="C5" s="106" t="s">
        <v>55</v>
      </c>
      <c r="D5" s="97"/>
      <c r="E5" s="97"/>
      <c r="F5" s="97"/>
      <c r="G5" s="97"/>
      <c r="H5" s="97"/>
      <c r="I5" s="97"/>
      <c r="J5" s="97"/>
    </row>
    <row r="6" spans="2:10" ht="15.75" customHeight="1">
      <c r="B6" s="98"/>
      <c r="C6" s="106" t="s">
        <v>57</v>
      </c>
      <c r="D6" s="98"/>
      <c r="E6" s="98"/>
      <c r="F6" s="98"/>
      <c r="G6" s="98"/>
      <c r="H6" s="98"/>
      <c r="I6" s="98"/>
      <c r="J6" s="98"/>
    </row>
    <row r="7" ht="15">
      <c r="A7" s="316"/>
    </row>
    <row r="8" spans="1:3" ht="31.5" customHeight="1">
      <c r="A8" s="346" t="s">
        <v>333</v>
      </c>
      <c r="B8" s="346"/>
      <c r="C8" s="346"/>
    </row>
    <row r="9" ht="15">
      <c r="A9" s="317"/>
    </row>
    <row r="10" ht="15">
      <c r="A10" s="318"/>
    </row>
    <row r="11" spans="1:3" ht="15.75" customHeight="1">
      <c r="A11" s="319" t="s">
        <v>49</v>
      </c>
      <c r="B11" s="338" t="s">
        <v>50</v>
      </c>
      <c r="C11" s="338"/>
    </row>
    <row r="12" spans="1:3" ht="15">
      <c r="A12" s="320">
        <v>1</v>
      </c>
      <c r="B12" s="339">
        <v>2</v>
      </c>
      <c r="C12" s="339"/>
    </row>
    <row r="13" spans="1:3" ht="16.5" customHeight="1">
      <c r="A13" s="349" t="s">
        <v>334</v>
      </c>
      <c r="B13" s="349"/>
      <c r="C13" s="349"/>
    </row>
    <row r="14" spans="1:3" ht="41.25" customHeight="1">
      <c r="A14" s="322" t="s">
        <v>372</v>
      </c>
      <c r="B14" s="343" t="s">
        <v>51</v>
      </c>
      <c r="C14" s="337"/>
    </row>
    <row r="15" spans="1:3" ht="39" customHeight="1">
      <c r="A15" s="322" t="s">
        <v>373</v>
      </c>
      <c r="B15" s="337" t="s">
        <v>51</v>
      </c>
      <c r="C15" s="337"/>
    </row>
    <row r="16" spans="1:3" ht="39.75" customHeight="1">
      <c r="A16" s="322" t="s">
        <v>374</v>
      </c>
      <c r="B16" s="337" t="s">
        <v>51</v>
      </c>
      <c r="C16" s="337"/>
    </row>
    <row r="17" spans="1:3" ht="42.75" customHeight="1">
      <c r="A17" s="322" t="s">
        <v>375</v>
      </c>
      <c r="B17" s="337" t="s">
        <v>51</v>
      </c>
      <c r="C17" s="337"/>
    </row>
    <row r="18" spans="1:3" ht="54.75" customHeight="1">
      <c r="A18" s="322" t="s">
        <v>376</v>
      </c>
      <c r="B18" s="343" t="s">
        <v>337</v>
      </c>
      <c r="C18" s="337"/>
    </row>
    <row r="19" spans="1:3" ht="59.25" customHeight="1">
      <c r="A19" s="322" t="s">
        <v>377</v>
      </c>
      <c r="B19" s="343" t="s">
        <v>337</v>
      </c>
      <c r="C19" s="337"/>
    </row>
    <row r="20" spans="1:3" ht="59.25" customHeight="1">
      <c r="A20" s="322" t="s">
        <v>378</v>
      </c>
      <c r="B20" s="343" t="s">
        <v>337</v>
      </c>
      <c r="C20" s="337"/>
    </row>
    <row r="21" spans="1:3" ht="45" customHeight="1">
      <c r="A21" s="322" t="s">
        <v>379</v>
      </c>
      <c r="B21" s="343" t="s">
        <v>338</v>
      </c>
      <c r="C21" s="337"/>
    </row>
    <row r="22" spans="1:3" ht="25.5" customHeight="1">
      <c r="A22" s="322" t="s">
        <v>380</v>
      </c>
      <c r="B22" s="343" t="s">
        <v>339</v>
      </c>
      <c r="C22" s="337"/>
    </row>
    <row r="23" spans="1:3" ht="16.5" customHeight="1">
      <c r="A23" s="322" t="s">
        <v>381</v>
      </c>
      <c r="B23" s="343" t="s">
        <v>340</v>
      </c>
      <c r="C23" s="337"/>
    </row>
    <row r="24" spans="1:3" ht="14.25" customHeight="1">
      <c r="A24" s="322" t="s">
        <v>382</v>
      </c>
      <c r="B24" s="343" t="s">
        <v>335</v>
      </c>
      <c r="C24" s="337"/>
    </row>
    <row r="25" spans="1:3" ht="19.5" customHeight="1">
      <c r="A25" s="322" t="s">
        <v>383</v>
      </c>
      <c r="B25" s="343" t="s">
        <v>341</v>
      </c>
      <c r="C25" s="337"/>
    </row>
    <row r="26" spans="1:3" ht="25.5" customHeight="1">
      <c r="A26" s="322" t="s">
        <v>384</v>
      </c>
      <c r="B26" s="343" t="s">
        <v>361</v>
      </c>
      <c r="C26" s="337"/>
    </row>
    <row r="27" spans="1:3" ht="34.5" customHeight="1">
      <c r="A27" s="322" t="s">
        <v>385</v>
      </c>
      <c r="B27" s="343" t="s">
        <v>362</v>
      </c>
      <c r="C27" s="337"/>
    </row>
    <row r="28" spans="1:3" ht="32.25" customHeight="1">
      <c r="A28" s="322" t="s">
        <v>386</v>
      </c>
      <c r="B28" s="343" t="s">
        <v>363</v>
      </c>
      <c r="C28" s="337"/>
    </row>
    <row r="29" spans="1:3" ht="47.25" customHeight="1">
      <c r="A29" s="322" t="s">
        <v>387</v>
      </c>
      <c r="B29" s="343" t="s">
        <v>342</v>
      </c>
      <c r="C29" s="337"/>
    </row>
    <row r="30" spans="1:3" ht="52.5" customHeight="1">
      <c r="A30" s="322" t="s">
        <v>388</v>
      </c>
      <c r="B30" s="343" t="s">
        <v>343</v>
      </c>
      <c r="C30" s="337"/>
    </row>
    <row r="31" spans="1:3" ht="28.5" customHeight="1">
      <c r="A31" s="322" t="s">
        <v>389</v>
      </c>
      <c r="B31" s="343" t="s">
        <v>344</v>
      </c>
      <c r="C31" s="337"/>
    </row>
    <row r="32" spans="1:3" ht="36.75" customHeight="1">
      <c r="A32" s="322" t="s">
        <v>390</v>
      </c>
      <c r="B32" s="343" t="s">
        <v>345</v>
      </c>
      <c r="C32" s="344"/>
    </row>
    <row r="33" spans="1:3" ht="53.25" customHeight="1">
      <c r="A33" s="322" t="s">
        <v>391</v>
      </c>
      <c r="B33" s="343" t="s">
        <v>346</v>
      </c>
      <c r="C33" s="344"/>
    </row>
    <row r="34" spans="1:3" ht="41.25" customHeight="1">
      <c r="A34" s="322" t="s">
        <v>392</v>
      </c>
      <c r="B34" s="343" t="s">
        <v>347</v>
      </c>
      <c r="C34" s="344"/>
    </row>
    <row r="35" spans="1:3" ht="42" customHeight="1">
      <c r="A35" s="322" t="s">
        <v>393</v>
      </c>
      <c r="B35" s="347" t="s">
        <v>348</v>
      </c>
      <c r="C35" s="348"/>
    </row>
    <row r="36" spans="1:3" ht="65.25" customHeight="1">
      <c r="A36" s="322" t="s">
        <v>394</v>
      </c>
      <c r="B36" s="343" t="s">
        <v>349</v>
      </c>
      <c r="C36" s="337"/>
    </row>
    <row r="37" spans="1:3" ht="65.25" customHeight="1">
      <c r="A37" s="322" t="s">
        <v>395</v>
      </c>
      <c r="B37" s="343" t="s">
        <v>350</v>
      </c>
      <c r="C37" s="345"/>
    </row>
    <row r="38" spans="1:3" ht="98.25" customHeight="1">
      <c r="A38" s="322" t="s">
        <v>396</v>
      </c>
      <c r="B38" s="343" t="s">
        <v>351</v>
      </c>
      <c r="C38" s="345"/>
    </row>
    <row r="39" spans="1:3" ht="76.5" customHeight="1">
      <c r="A39" s="322" t="s">
        <v>397</v>
      </c>
      <c r="B39" s="343" t="s">
        <v>352</v>
      </c>
      <c r="C39" s="345"/>
    </row>
    <row r="40" spans="1:3" ht="72.75" customHeight="1">
      <c r="A40" s="322" t="s">
        <v>398</v>
      </c>
      <c r="B40" s="343" t="s">
        <v>353</v>
      </c>
      <c r="C40" s="345"/>
    </row>
    <row r="41" spans="1:3" ht="15" customHeight="1">
      <c r="A41" s="322" t="s">
        <v>399</v>
      </c>
      <c r="B41" s="343" t="s">
        <v>336</v>
      </c>
      <c r="C41" s="337"/>
    </row>
    <row r="42" spans="1:3" s="326" customFormat="1" ht="27.75" customHeight="1">
      <c r="A42" s="327" t="s">
        <v>371</v>
      </c>
      <c r="B42" s="350" t="s">
        <v>364</v>
      </c>
      <c r="C42" s="351"/>
    </row>
    <row r="43" spans="1:3" s="326" customFormat="1" ht="27.75" customHeight="1">
      <c r="A43" s="327" t="s">
        <v>366</v>
      </c>
      <c r="B43" s="352" t="s">
        <v>365</v>
      </c>
      <c r="C43" s="353"/>
    </row>
    <row r="44" spans="1:3" ht="45.75" customHeight="1">
      <c r="A44" s="322" t="s">
        <v>370</v>
      </c>
      <c r="B44" s="354" t="s">
        <v>367</v>
      </c>
      <c r="C44" s="355"/>
    </row>
    <row r="45" spans="1:3" ht="45" customHeight="1">
      <c r="A45" s="322" t="s">
        <v>369</v>
      </c>
      <c r="B45" s="341" t="s">
        <v>368</v>
      </c>
      <c r="C45" s="342"/>
    </row>
    <row r="46" spans="1:3" ht="15.75" customHeight="1">
      <c r="A46" s="340" t="s">
        <v>94</v>
      </c>
      <c r="B46" s="340"/>
      <c r="C46" s="340"/>
    </row>
    <row r="47" spans="1:3" ht="15" customHeight="1">
      <c r="A47" s="321" t="s">
        <v>95</v>
      </c>
      <c r="B47" s="337" t="s">
        <v>52</v>
      </c>
      <c r="C47" s="337"/>
    </row>
    <row r="48" spans="1:3" ht="53.25" customHeight="1">
      <c r="A48" s="321" t="s">
        <v>96</v>
      </c>
      <c r="B48" s="337" t="s">
        <v>97</v>
      </c>
      <c r="C48" s="337"/>
    </row>
  </sheetData>
  <mergeCells count="39">
    <mergeCell ref="B23:C23"/>
    <mergeCell ref="B20:C20"/>
    <mergeCell ref="B42:C42"/>
    <mergeCell ref="B43:C43"/>
    <mergeCell ref="B44:C44"/>
    <mergeCell ref="B41:C41"/>
    <mergeCell ref="B38:C38"/>
    <mergeCell ref="A8:C8"/>
    <mergeCell ref="B33:C33"/>
    <mergeCell ref="B34:C34"/>
    <mergeCell ref="B35:C35"/>
    <mergeCell ref="B39:C39"/>
    <mergeCell ref="B36:C36"/>
    <mergeCell ref="B26:C26"/>
    <mergeCell ref="A13:C13"/>
    <mergeCell ref="B14:C14"/>
    <mergeCell ref="B15:C15"/>
    <mergeCell ref="B37:C37"/>
    <mergeCell ref="B31:C31"/>
    <mergeCell ref="B27:C27"/>
    <mergeCell ref="B21:C21"/>
    <mergeCell ref="B18:C18"/>
    <mergeCell ref="B19:C19"/>
    <mergeCell ref="B48:C48"/>
    <mergeCell ref="B11:C11"/>
    <mergeCell ref="B12:C12"/>
    <mergeCell ref="A46:C46"/>
    <mergeCell ref="B47:C47"/>
    <mergeCell ref="B45:C45"/>
    <mergeCell ref="B32:C32"/>
    <mergeCell ref="B29:C29"/>
    <mergeCell ref="B30:C30"/>
    <mergeCell ref="B24:C24"/>
    <mergeCell ref="B25:C25"/>
    <mergeCell ref="B28:C28"/>
    <mergeCell ref="B40:C40"/>
    <mergeCell ref="B16:C16"/>
    <mergeCell ref="B17:C17"/>
    <mergeCell ref="B22:C2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E4" sqref="E4"/>
    </sheetView>
  </sheetViews>
  <sheetFormatPr defaultColWidth="9.140625" defaultRowHeight="15"/>
  <cols>
    <col min="1" max="1" width="2.7109375" style="294" customWidth="1"/>
    <col min="2" max="2" width="7.28125" style="314" customWidth="1"/>
    <col min="3" max="3" width="10.57421875" style="314" customWidth="1"/>
    <col min="4" max="4" width="31.140625" style="294" customWidth="1"/>
    <col min="5" max="5" width="43.421875" style="294" customWidth="1"/>
    <col min="6" max="6" width="15.28125" style="294" customWidth="1"/>
    <col min="7" max="8" width="9.140625" style="294" customWidth="1"/>
    <col min="9" max="9" width="11.28125" style="294" customWidth="1"/>
    <col min="10" max="16384" width="9.140625" style="294" customWidth="1"/>
  </cols>
  <sheetData>
    <row r="1" spans="2:7" ht="15">
      <c r="B1" s="295"/>
      <c r="C1" s="295"/>
      <c r="D1" s="296"/>
      <c r="E1" s="296" t="s">
        <v>310</v>
      </c>
      <c r="F1" s="297"/>
      <c r="G1" s="297"/>
    </row>
    <row r="2" spans="1:6" ht="15">
      <c r="A2" s="298"/>
      <c r="B2" s="295"/>
      <c r="C2" s="299"/>
      <c r="D2" s="296"/>
      <c r="E2" s="296" t="s">
        <v>108</v>
      </c>
      <c r="F2" s="300"/>
    </row>
    <row r="3" spans="2:6" ht="31.5" customHeight="1">
      <c r="B3" s="295"/>
      <c r="C3" s="296"/>
      <c r="D3" s="356" t="s">
        <v>311</v>
      </c>
      <c r="E3" s="356"/>
      <c r="F3" s="301"/>
    </row>
    <row r="4" spans="2:6" ht="15">
      <c r="B4" s="295"/>
      <c r="C4" s="296"/>
      <c r="D4" s="296"/>
      <c r="E4" s="296" t="s">
        <v>403</v>
      </c>
      <c r="F4" s="301"/>
    </row>
    <row r="5" spans="1:7" ht="15">
      <c r="A5" s="302"/>
      <c r="B5" s="295"/>
      <c r="C5" s="296"/>
      <c r="D5" s="296"/>
      <c r="E5" s="296"/>
      <c r="F5" s="301"/>
      <c r="G5" s="300"/>
    </row>
    <row r="6" spans="2:7" ht="15">
      <c r="B6" s="295"/>
      <c r="C6" s="295"/>
      <c r="D6" s="295"/>
      <c r="E6" s="295"/>
      <c r="F6" s="297"/>
      <c r="G6" s="297"/>
    </row>
    <row r="7" spans="1:8" ht="15">
      <c r="A7" s="302"/>
      <c r="B7" s="295"/>
      <c r="C7" s="295"/>
      <c r="D7" s="295"/>
      <c r="E7" s="295"/>
      <c r="F7" s="303"/>
      <c r="G7" s="302"/>
      <c r="H7" s="304"/>
    </row>
    <row r="8" spans="1:8" ht="15">
      <c r="A8" s="302"/>
      <c r="B8" s="357" t="s">
        <v>312</v>
      </c>
      <c r="C8" s="357"/>
      <c r="D8" s="357"/>
      <c r="E8" s="357"/>
      <c r="F8" s="295"/>
      <c r="G8" s="295"/>
      <c r="H8" s="300"/>
    </row>
    <row r="9" spans="1:8" ht="32.25" customHeight="1">
      <c r="A9" s="302"/>
      <c r="B9" s="358" t="s">
        <v>313</v>
      </c>
      <c r="C9" s="358"/>
      <c r="D9" s="358"/>
      <c r="E9" s="358"/>
      <c r="F9" s="295"/>
      <c r="G9" s="295"/>
      <c r="H9" s="300"/>
    </row>
    <row r="10" spans="1:8" ht="15">
      <c r="A10" s="302"/>
      <c r="B10" s="295"/>
      <c r="C10" s="295"/>
      <c r="D10" s="295"/>
      <c r="E10" s="295"/>
      <c r="F10" s="305"/>
      <c r="G10" s="295"/>
      <c r="H10" s="300"/>
    </row>
    <row r="11" spans="2:7" ht="51" customHeight="1">
      <c r="B11" s="306" t="s">
        <v>112</v>
      </c>
      <c r="C11" s="307" t="s">
        <v>222</v>
      </c>
      <c r="D11" s="307" t="s">
        <v>314</v>
      </c>
      <c r="E11" s="307" t="s">
        <v>315</v>
      </c>
      <c r="F11" s="297"/>
      <c r="G11" s="297"/>
    </row>
    <row r="12" spans="2:7" ht="15">
      <c r="B12" s="308"/>
      <c r="C12" s="309">
        <v>1</v>
      </c>
      <c r="D12" s="310">
        <v>2</v>
      </c>
      <c r="E12" s="309">
        <v>3</v>
      </c>
      <c r="F12" s="297"/>
      <c r="G12" s="297"/>
    </row>
    <row r="13" spans="2:7" ht="15">
      <c r="B13" s="309">
        <v>1</v>
      </c>
      <c r="C13" s="311" t="s">
        <v>189</v>
      </c>
      <c r="D13" s="311"/>
      <c r="E13" s="308"/>
      <c r="F13" s="297"/>
      <c r="G13" s="297"/>
    </row>
    <row r="14" spans="2:7" ht="40.5" customHeight="1">
      <c r="B14" s="310">
        <v>2</v>
      </c>
      <c r="C14" s="312" t="s">
        <v>258</v>
      </c>
      <c r="D14" s="307" t="s">
        <v>316</v>
      </c>
      <c r="E14" s="306" t="s">
        <v>93</v>
      </c>
      <c r="F14" s="313"/>
      <c r="G14" s="313"/>
    </row>
    <row r="15" spans="2:7" ht="37.5" customHeight="1">
      <c r="B15" s="310">
        <v>3</v>
      </c>
      <c r="C15" s="312" t="s">
        <v>258</v>
      </c>
      <c r="D15" s="307" t="s">
        <v>317</v>
      </c>
      <c r="E15" s="306" t="s">
        <v>318</v>
      </c>
      <c r="F15" s="313"/>
      <c r="G15" s="313"/>
    </row>
  </sheetData>
  <mergeCells count="3">
    <mergeCell ref="D3:E3"/>
    <mergeCell ref="B8:E8"/>
    <mergeCell ref="B9:E9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SheetLayoutView="100" workbookViewId="0" topLeftCell="A16">
      <selection activeCell="K20" sqref="K20"/>
    </sheetView>
  </sheetViews>
  <sheetFormatPr defaultColWidth="9.140625" defaultRowHeight="15"/>
  <cols>
    <col min="1" max="1" width="2.7109375" style="178" customWidth="1"/>
    <col min="2" max="2" width="4.57421875" style="178" customWidth="1"/>
    <col min="3" max="4" width="3.7109375" style="178" customWidth="1"/>
    <col min="5" max="5" width="4.00390625" style="178" customWidth="1"/>
    <col min="6" max="6" width="4.140625" style="178" customWidth="1"/>
    <col min="7" max="7" width="3.8515625" style="178" customWidth="1"/>
    <col min="8" max="8" width="5.00390625" style="178" customWidth="1"/>
    <col min="9" max="9" width="9.00390625" style="178" customWidth="1"/>
    <col min="10" max="10" width="27.7109375" style="178" customWidth="1"/>
    <col min="11" max="11" width="12.421875" style="180" customWidth="1"/>
    <col min="12" max="12" width="13.140625" style="181" customWidth="1"/>
    <col min="13" max="13" width="11.8515625" style="181" customWidth="1"/>
    <col min="14" max="16384" width="9.140625" style="182" customWidth="1"/>
  </cols>
  <sheetData>
    <row r="1" ht="15.75">
      <c r="J1" s="179" t="s">
        <v>302</v>
      </c>
    </row>
    <row r="2" ht="15.75">
      <c r="J2" s="183" t="s">
        <v>108</v>
      </c>
    </row>
    <row r="3" ht="15.75">
      <c r="J3" s="184" t="s">
        <v>58</v>
      </c>
    </row>
    <row r="4" ht="15.75">
      <c r="J4" s="38" t="s">
        <v>403</v>
      </c>
    </row>
    <row r="5" spans="10:11" ht="15">
      <c r="J5" s="182"/>
      <c r="K5" s="185"/>
    </row>
    <row r="6" spans="1:11" ht="1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3" ht="12.75" customHeight="1">
      <c r="A7" s="359" t="s">
        <v>324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</row>
    <row r="8" spans="1:13" ht="15">
      <c r="A8" s="186" t="s">
        <v>214</v>
      </c>
      <c r="B8" s="186"/>
      <c r="C8" s="186"/>
      <c r="D8" s="186"/>
      <c r="E8" s="186"/>
      <c r="F8" s="186"/>
      <c r="G8" s="186"/>
      <c r="H8" s="186"/>
      <c r="I8" s="186"/>
      <c r="J8" s="188"/>
      <c r="L8" s="189"/>
      <c r="M8" s="190" t="s">
        <v>215</v>
      </c>
    </row>
    <row r="9" spans="1:13" ht="17.25" customHeight="1">
      <c r="A9" s="191" t="s">
        <v>216</v>
      </c>
      <c r="B9" s="192"/>
      <c r="C9" s="192" t="s">
        <v>217</v>
      </c>
      <c r="D9" s="193"/>
      <c r="E9" s="193"/>
      <c r="F9" s="193"/>
      <c r="G9" s="193"/>
      <c r="H9" s="193"/>
      <c r="I9" s="193"/>
      <c r="J9" s="360" t="s">
        <v>218</v>
      </c>
      <c r="K9" s="361" t="s">
        <v>219</v>
      </c>
      <c r="L9" s="361" t="s">
        <v>220</v>
      </c>
      <c r="M9" s="361" t="s">
        <v>221</v>
      </c>
    </row>
    <row r="10" spans="1:13" ht="198" customHeight="1">
      <c r="A10" s="191"/>
      <c r="B10" s="195" t="s">
        <v>222</v>
      </c>
      <c r="C10" s="195" t="s">
        <v>223</v>
      </c>
      <c r="D10" s="195" t="s">
        <v>224</v>
      </c>
      <c r="E10" s="195" t="s">
        <v>225</v>
      </c>
      <c r="F10" s="195" t="s">
        <v>226</v>
      </c>
      <c r="G10" s="195" t="s">
        <v>227</v>
      </c>
      <c r="H10" s="195" t="s">
        <v>228</v>
      </c>
      <c r="I10" s="195" t="s">
        <v>229</v>
      </c>
      <c r="J10" s="360"/>
      <c r="K10" s="361"/>
      <c r="L10" s="361"/>
      <c r="M10" s="361"/>
    </row>
    <row r="11" spans="1:13" ht="15">
      <c r="A11" s="196"/>
      <c r="B11" s="197">
        <v>1</v>
      </c>
      <c r="C11" s="197">
        <v>2</v>
      </c>
      <c r="D11" s="197">
        <v>3</v>
      </c>
      <c r="E11" s="197">
        <v>4</v>
      </c>
      <c r="F11" s="197">
        <v>5</v>
      </c>
      <c r="G11" s="197">
        <v>6</v>
      </c>
      <c r="H11" s="197">
        <v>7</v>
      </c>
      <c r="I11" s="197">
        <v>8</v>
      </c>
      <c r="J11" s="197">
        <v>9</v>
      </c>
      <c r="K11" s="197">
        <v>10</v>
      </c>
      <c r="L11" s="197">
        <v>11</v>
      </c>
      <c r="M11" s="197">
        <v>12</v>
      </c>
    </row>
    <row r="12" spans="1:13" s="181" customFormat="1" ht="15">
      <c r="A12" s="196"/>
      <c r="B12" s="198" t="s">
        <v>230</v>
      </c>
      <c r="C12" s="198">
        <v>1</v>
      </c>
      <c r="D12" s="198" t="s">
        <v>26</v>
      </c>
      <c r="E12" s="198" t="s">
        <v>26</v>
      </c>
      <c r="F12" s="198" t="s">
        <v>230</v>
      </c>
      <c r="G12" s="198" t="s">
        <v>26</v>
      </c>
      <c r="H12" s="198" t="s">
        <v>231</v>
      </c>
      <c r="I12" s="199" t="s">
        <v>230</v>
      </c>
      <c r="J12" s="200" t="s">
        <v>232</v>
      </c>
      <c r="K12" s="201">
        <f>K13+K22+K30+K17</f>
        <v>819.0999999999999</v>
      </c>
      <c r="L12" s="201">
        <f aca="true" t="shared" si="0" ref="L12:M12">L13+L22+L30+L17</f>
        <v>850.3</v>
      </c>
      <c r="M12" s="201">
        <f t="shared" si="0"/>
        <v>862.9</v>
      </c>
    </row>
    <row r="13" spans="1:13" ht="15">
      <c r="A13" s="200"/>
      <c r="B13" s="202" t="s">
        <v>230</v>
      </c>
      <c r="C13" s="203" t="s">
        <v>233</v>
      </c>
      <c r="D13" s="202" t="s">
        <v>114</v>
      </c>
      <c r="E13" s="202" t="s">
        <v>26</v>
      </c>
      <c r="F13" s="202" t="s">
        <v>230</v>
      </c>
      <c r="G13" s="202" t="s">
        <v>26</v>
      </c>
      <c r="H13" s="202" t="s">
        <v>231</v>
      </c>
      <c r="I13" s="199" t="s">
        <v>230</v>
      </c>
      <c r="J13" s="200" t="s">
        <v>234</v>
      </c>
      <c r="K13" s="201">
        <f>K14</f>
        <v>685.8</v>
      </c>
      <c r="L13" s="201">
        <f aca="true" t="shared" si="1" ref="L13:M13">L14</f>
        <v>705</v>
      </c>
      <c r="M13" s="201">
        <f t="shared" si="1"/>
        <v>731</v>
      </c>
    </row>
    <row r="14" spans="1:13" ht="13.5">
      <c r="A14" s="214"/>
      <c r="B14" s="202" t="s">
        <v>235</v>
      </c>
      <c r="C14" s="203" t="s">
        <v>233</v>
      </c>
      <c r="D14" s="202" t="s">
        <v>114</v>
      </c>
      <c r="E14" s="202" t="s">
        <v>115</v>
      </c>
      <c r="F14" s="202" t="s">
        <v>230</v>
      </c>
      <c r="G14" s="202" t="s">
        <v>114</v>
      </c>
      <c r="H14" s="202" t="s">
        <v>231</v>
      </c>
      <c r="I14" s="199" t="s">
        <v>109</v>
      </c>
      <c r="J14" s="200" t="s">
        <v>237</v>
      </c>
      <c r="K14" s="215">
        <f>K15+K16</f>
        <v>685.8</v>
      </c>
      <c r="L14" s="215">
        <f aca="true" t="shared" si="2" ref="L14:M14">L15+L16</f>
        <v>705</v>
      </c>
      <c r="M14" s="215">
        <f t="shared" si="2"/>
        <v>731</v>
      </c>
    </row>
    <row r="15" spans="1:13" ht="115.5">
      <c r="A15" s="214"/>
      <c r="B15" s="209" t="s">
        <v>235</v>
      </c>
      <c r="C15" s="210" t="s">
        <v>233</v>
      </c>
      <c r="D15" s="209" t="s">
        <v>114</v>
      </c>
      <c r="E15" s="209" t="s">
        <v>115</v>
      </c>
      <c r="F15" s="209" t="s">
        <v>236</v>
      </c>
      <c r="G15" s="209" t="s">
        <v>114</v>
      </c>
      <c r="H15" s="209" t="s">
        <v>231</v>
      </c>
      <c r="I15" s="211" t="s">
        <v>109</v>
      </c>
      <c r="J15" s="216" t="s">
        <v>238</v>
      </c>
      <c r="K15" s="217">
        <v>600</v>
      </c>
      <c r="L15" s="217">
        <v>625</v>
      </c>
      <c r="M15" s="217">
        <v>651</v>
      </c>
    </row>
    <row r="16" spans="1:13" ht="90.75" customHeight="1">
      <c r="A16" s="214"/>
      <c r="B16" s="209" t="s">
        <v>235</v>
      </c>
      <c r="C16" s="210" t="s">
        <v>233</v>
      </c>
      <c r="D16" s="209" t="s">
        <v>114</v>
      </c>
      <c r="E16" s="209" t="s">
        <v>115</v>
      </c>
      <c r="F16" s="209" t="s">
        <v>239</v>
      </c>
      <c r="G16" s="209" t="s">
        <v>114</v>
      </c>
      <c r="H16" s="209" t="s">
        <v>231</v>
      </c>
      <c r="I16" s="211" t="s">
        <v>109</v>
      </c>
      <c r="J16" s="216" t="s">
        <v>240</v>
      </c>
      <c r="K16" s="217">
        <f>80+5.8</f>
        <v>85.8</v>
      </c>
      <c r="L16" s="217">
        <v>80</v>
      </c>
      <c r="M16" s="217">
        <v>80</v>
      </c>
    </row>
    <row r="17" spans="1:13" ht="63">
      <c r="A17" s="218"/>
      <c r="B17" s="219" t="s">
        <v>139</v>
      </c>
      <c r="C17" s="219" t="s">
        <v>233</v>
      </c>
      <c r="D17" s="219" t="s">
        <v>119</v>
      </c>
      <c r="E17" s="219" t="s">
        <v>243</v>
      </c>
      <c r="F17" s="219" t="s">
        <v>26</v>
      </c>
      <c r="G17" s="219" t="s">
        <v>114</v>
      </c>
      <c r="H17" s="219" t="s">
        <v>231</v>
      </c>
      <c r="I17" s="219" t="s">
        <v>109</v>
      </c>
      <c r="J17" s="220" t="s">
        <v>355</v>
      </c>
      <c r="K17" s="221">
        <f>K18+K19+K20+K21</f>
        <v>72.4</v>
      </c>
      <c r="L17" s="221">
        <f>L18+L19+L20+L21</f>
        <v>84.39999999999999</v>
      </c>
      <c r="M17" s="221">
        <f>M18+M19+M20+M21</f>
        <v>71</v>
      </c>
    </row>
    <row r="18" spans="1:13" ht="54" customHeight="1">
      <c r="A18" s="218"/>
      <c r="B18" s="222" t="s">
        <v>139</v>
      </c>
      <c r="C18" s="222" t="s">
        <v>233</v>
      </c>
      <c r="D18" s="222" t="s">
        <v>119</v>
      </c>
      <c r="E18" s="222" t="s">
        <v>243</v>
      </c>
      <c r="F18" s="222" t="s">
        <v>244</v>
      </c>
      <c r="G18" s="222" t="s">
        <v>114</v>
      </c>
      <c r="H18" s="222" t="s">
        <v>231</v>
      </c>
      <c r="I18" s="222" t="s">
        <v>109</v>
      </c>
      <c r="J18" s="223" t="s">
        <v>356</v>
      </c>
      <c r="K18" s="217">
        <v>22.2</v>
      </c>
      <c r="L18" s="217">
        <v>25.5</v>
      </c>
      <c r="M18" s="217">
        <v>21.4</v>
      </c>
    </row>
    <row r="19" spans="1:13" ht="68.25" customHeight="1">
      <c r="A19" s="218"/>
      <c r="B19" s="224" t="s">
        <v>139</v>
      </c>
      <c r="C19" s="224" t="s">
        <v>233</v>
      </c>
      <c r="D19" s="224" t="s">
        <v>119</v>
      </c>
      <c r="E19" s="224" t="s">
        <v>243</v>
      </c>
      <c r="F19" s="224" t="s">
        <v>245</v>
      </c>
      <c r="G19" s="224" t="s">
        <v>114</v>
      </c>
      <c r="H19" s="224" t="s">
        <v>231</v>
      </c>
      <c r="I19" s="224" t="s">
        <v>109</v>
      </c>
      <c r="J19" s="223" t="s">
        <v>357</v>
      </c>
      <c r="K19" s="217">
        <v>0.8</v>
      </c>
      <c r="L19" s="217">
        <v>0.7</v>
      </c>
      <c r="M19" s="217">
        <v>0.6</v>
      </c>
    </row>
    <row r="20" spans="1:13" ht="59.25" customHeight="1">
      <c r="A20" s="218"/>
      <c r="B20" s="224" t="s">
        <v>139</v>
      </c>
      <c r="C20" s="224" t="s">
        <v>233</v>
      </c>
      <c r="D20" s="224" t="s">
        <v>119</v>
      </c>
      <c r="E20" s="224" t="s">
        <v>243</v>
      </c>
      <c r="F20" s="224" t="s">
        <v>246</v>
      </c>
      <c r="G20" s="224" t="s">
        <v>114</v>
      </c>
      <c r="H20" s="224" t="s">
        <v>231</v>
      </c>
      <c r="I20" s="224" t="s">
        <v>109</v>
      </c>
      <c r="J20" s="223" t="s">
        <v>358</v>
      </c>
      <c r="K20" s="217">
        <v>48.5</v>
      </c>
      <c r="L20" s="217">
        <v>57.4</v>
      </c>
      <c r="M20" s="217">
        <v>48.3</v>
      </c>
    </row>
    <row r="21" spans="1:13" ht="57" customHeight="1">
      <c r="A21" s="218"/>
      <c r="B21" s="224" t="s">
        <v>139</v>
      </c>
      <c r="C21" s="224" t="s">
        <v>233</v>
      </c>
      <c r="D21" s="224" t="s">
        <v>119</v>
      </c>
      <c r="E21" s="224" t="s">
        <v>243</v>
      </c>
      <c r="F21" s="224" t="s">
        <v>247</v>
      </c>
      <c r="G21" s="224" t="s">
        <v>114</v>
      </c>
      <c r="H21" s="224" t="s">
        <v>231</v>
      </c>
      <c r="I21" s="224" t="s">
        <v>109</v>
      </c>
      <c r="J21" s="223" t="s">
        <v>359</v>
      </c>
      <c r="K21" s="217">
        <v>0.9</v>
      </c>
      <c r="L21" s="217">
        <v>0.8</v>
      </c>
      <c r="M21" s="217">
        <v>0.7</v>
      </c>
    </row>
    <row r="22" spans="1:13" ht="15">
      <c r="A22" s="200"/>
      <c r="B22" s="202" t="s">
        <v>235</v>
      </c>
      <c r="C22" s="203" t="s">
        <v>233</v>
      </c>
      <c r="D22" s="202" t="s">
        <v>101</v>
      </c>
      <c r="E22" s="202" t="s">
        <v>26</v>
      </c>
      <c r="F22" s="202" t="s">
        <v>230</v>
      </c>
      <c r="G22" s="202" t="s">
        <v>26</v>
      </c>
      <c r="H22" s="202" t="s">
        <v>231</v>
      </c>
      <c r="I22" s="199" t="s">
        <v>230</v>
      </c>
      <c r="J22" s="200" t="s">
        <v>248</v>
      </c>
      <c r="K22" s="201">
        <f>K25+K23</f>
        <v>53.9</v>
      </c>
      <c r="L22" s="201">
        <f>L25+L23</f>
        <v>53.9</v>
      </c>
      <c r="M22" s="201">
        <f>M25+M23</f>
        <v>53.9</v>
      </c>
    </row>
    <row r="23" spans="1:13" ht="25.5">
      <c r="A23" s="200"/>
      <c r="B23" s="226">
        <v>182</v>
      </c>
      <c r="C23" s="226">
        <v>1</v>
      </c>
      <c r="D23" s="226" t="s">
        <v>101</v>
      </c>
      <c r="E23" s="226" t="s">
        <v>114</v>
      </c>
      <c r="F23" s="226" t="s">
        <v>230</v>
      </c>
      <c r="G23" s="226" t="s">
        <v>26</v>
      </c>
      <c r="H23" s="226" t="s">
        <v>231</v>
      </c>
      <c r="I23" s="226">
        <v>110</v>
      </c>
      <c r="J23" s="227" t="s">
        <v>249</v>
      </c>
      <c r="K23" s="201">
        <f>K24</f>
        <v>33.5</v>
      </c>
      <c r="L23" s="201">
        <f>L24</f>
        <v>33.5</v>
      </c>
      <c r="M23" s="201">
        <f>M24</f>
        <v>33.5</v>
      </c>
    </row>
    <row r="24" spans="1:13" ht="76.5">
      <c r="A24" s="200"/>
      <c r="B24" s="224">
        <v>182</v>
      </c>
      <c r="C24" s="224">
        <v>1</v>
      </c>
      <c r="D24" s="224" t="s">
        <v>101</v>
      </c>
      <c r="E24" s="224" t="s">
        <v>114</v>
      </c>
      <c r="F24" s="224" t="s">
        <v>241</v>
      </c>
      <c r="G24" s="224" t="s">
        <v>116</v>
      </c>
      <c r="H24" s="224" t="s">
        <v>231</v>
      </c>
      <c r="I24" s="224">
        <v>110</v>
      </c>
      <c r="J24" s="223" t="s">
        <v>360</v>
      </c>
      <c r="K24" s="213">
        <v>33.5</v>
      </c>
      <c r="L24" s="213">
        <v>33.5</v>
      </c>
      <c r="M24" s="213">
        <v>33.5</v>
      </c>
    </row>
    <row r="25" spans="1:13" ht="13.5">
      <c r="A25" s="200"/>
      <c r="B25" s="202" t="s">
        <v>230</v>
      </c>
      <c r="C25" s="203" t="s">
        <v>233</v>
      </c>
      <c r="D25" s="202" t="s">
        <v>101</v>
      </c>
      <c r="E25" s="202" t="s">
        <v>101</v>
      </c>
      <c r="F25" s="202" t="s">
        <v>230</v>
      </c>
      <c r="G25" s="202" t="s">
        <v>26</v>
      </c>
      <c r="H25" s="202" t="s">
        <v>231</v>
      </c>
      <c r="I25" s="199" t="s">
        <v>109</v>
      </c>
      <c r="J25" s="214" t="s">
        <v>250</v>
      </c>
      <c r="K25" s="215">
        <f>K26+K28</f>
        <v>20.4</v>
      </c>
      <c r="L25" s="215">
        <f>L26+L28</f>
        <v>20.4</v>
      </c>
      <c r="M25" s="215">
        <f>M26+M28</f>
        <v>20.4</v>
      </c>
    </row>
    <row r="26" spans="1:13" ht="63.75">
      <c r="A26" s="212"/>
      <c r="B26" s="228" t="s">
        <v>235</v>
      </c>
      <c r="C26" s="229" t="s">
        <v>233</v>
      </c>
      <c r="D26" s="228" t="s">
        <v>101</v>
      </c>
      <c r="E26" s="228" t="s">
        <v>101</v>
      </c>
      <c r="F26" s="228" t="s">
        <v>241</v>
      </c>
      <c r="G26" s="228" t="s">
        <v>26</v>
      </c>
      <c r="H26" s="228" t="s">
        <v>231</v>
      </c>
      <c r="I26" s="230" t="s">
        <v>109</v>
      </c>
      <c r="J26" s="207" t="s">
        <v>273</v>
      </c>
      <c r="K26" s="231">
        <f>K27</f>
        <v>6.8</v>
      </c>
      <c r="L26" s="231">
        <f>L27</f>
        <v>6.8</v>
      </c>
      <c r="M26" s="231">
        <f>M27</f>
        <v>6.8</v>
      </c>
    </row>
    <row r="27" spans="1:13" ht="102">
      <c r="A27" s="212"/>
      <c r="B27" s="209" t="s">
        <v>235</v>
      </c>
      <c r="C27" s="232" t="s">
        <v>233</v>
      </c>
      <c r="D27" s="233" t="s">
        <v>101</v>
      </c>
      <c r="E27" s="233" t="s">
        <v>101</v>
      </c>
      <c r="F27" s="233" t="s">
        <v>254</v>
      </c>
      <c r="G27" s="233" t="s">
        <v>116</v>
      </c>
      <c r="H27" s="233" t="s">
        <v>231</v>
      </c>
      <c r="I27" s="234" t="s">
        <v>109</v>
      </c>
      <c r="J27" s="212" t="s">
        <v>272</v>
      </c>
      <c r="K27" s="194">
        <v>6.8</v>
      </c>
      <c r="L27" s="273">
        <v>6.8</v>
      </c>
      <c r="M27" s="273">
        <v>6.8</v>
      </c>
    </row>
    <row r="28" spans="1:13" ht="51">
      <c r="A28" s="235"/>
      <c r="B28" s="204" t="s">
        <v>235</v>
      </c>
      <c r="C28" s="205" t="s">
        <v>233</v>
      </c>
      <c r="D28" s="204" t="s">
        <v>101</v>
      </c>
      <c r="E28" s="204" t="s">
        <v>101</v>
      </c>
      <c r="F28" s="204" t="s">
        <v>242</v>
      </c>
      <c r="G28" s="204" t="s">
        <v>26</v>
      </c>
      <c r="H28" s="204" t="s">
        <v>231</v>
      </c>
      <c r="I28" s="206" t="s">
        <v>109</v>
      </c>
      <c r="J28" s="207" t="s">
        <v>274</v>
      </c>
      <c r="K28" s="208">
        <f>K29</f>
        <v>13.6</v>
      </c>
      <c r="L28" s="208">
        <f>L29</f>
        <v>13.6</v>
      </c>
      <c r="M28" s="208">
        <f>M29</f>
        <v>13.6</v>
      </c>
    </row>
    <row r="29" spans="1:13" ht="102">
      <c r="A29" s="235"/>
      <c r="B29" s="209" t="s">
        <v>235</v>
      </c>
      <c r="C29" s="210" t="s">
        <v>233</v>
      </c>
      <c r="D29" s="209" t="s">
        <v>101</v>
      </c>
      <c r="E29" s="209" t="s">
        <v>101</v>
      </c>
      <c r="F29" s="209" t="s">
        <v>271</v>
      </c>
      <c r="G29" s="209" t="s">
        <v>116</v>
      </c>
      <c r="H29" s="209" t="s">
        <v>231</v>
      </c>
      <c r="I29" s="211" t="s">
        <v>109</v>
      </c>
      <c r="J29" s="212" t="s">
        <v>354</v>
      </c>
      <c r="K29" s="213">
        <v>13.6</v>
      </c>
      <c r="L29" s="213">
        <v>13.6</v>
      </c>
      <c r="M29" s="213">
        <v>13.6</v>
      </c>
    </row>
    <row r="30" spans="1:13" ht="15">
      <c r="A30" s="200"/>
      <c r="B30" s="202" t="s">
        <v>230</v>
      </c>
      <c r="C30" s="203" t="s">
        <v>233</v>
      </c>
      <c r="D30" s="202" t="s">
        <v>117</v>
      </c>
      <c r="E30" s="202" t="s">
        <v>26</v>
      </c>
      <c r="F30" s="202" t="s">
        <v>230</v>
      </c>
      <c r="G30" s="202" t="s">
        <v>26</v>
      </c>
      <c r="H30" s="202" t="s">
        <v>231</v>
      </c>
      <c r="I30" s="199" t="s">
        <v>230</v>
      </c>
      <c r="J30" s="200" t="s">
        <v>251</v>
      </c>
      <c r="K30" s="201">
        <f>K31</f>
        <v>7</v>
      </c>
      <c r="L30" s="201">
        <f aca="true" t="shared" si="3" ref="L30:M30">L31</f>
        <v>7</v>
      </c>
      <c r="M30" s="201">
        <f t="shared" si="3"/>
        <v>7</v>
      </c>
    </row>
    <row r="31" spans="1:13" ht="51">
      <c r="A31" s="225"/>
      <c r="B31" s="204" t="s">
        <v>230</v>
      </c>
      <c r="C31" s="205" t="s">
        <v>233</v>
      </c>
      <c r="D31" s="204" t="s">
        <v>117</v>
      </c>
      <c r="E31" s="204" t="s">
        <v>26</v>
      </c>
      <c r="F31" s="204" t="s">
        <v>230</v>
      </c>
      <c r="G31" s="204" t="s">
        <v>26</v>
      </c>
      <c r="H31" s="204" t="s">
        <v>231</v>
      </c>
      <c r="I31" s="206" t="s">
        <v>26</v>
      </c>
      <c r="J31" s="207" t="s">
        <v>252</v>
      </c>
      <c r="K31" s="208">
        <f>K32</f>
        <v>7</v>
      </c>
      <c r="L31" s="208">
        <f>L32</f>
        <v>7</v>
      </c>
      <c r="M31" s="208">
        <f>M32</f>
        <v>7</v>
      </c>
    </row>
    <row r="32" spans="1:13" ht="57.75" customHeight="1">
      <c r="A32" s="236"/>
      <c r="B32" s="209" t="s">
        <v>230</v>
      </c>
      <c r="C32" s="210" t="s">
        <v>233</v>
      </c>
      <c r="D32" s="209" t="s">
        <v>117</v>
      </c>
      <c r="E32" s="209" t="s">
        <v>118</v>
      </c>
      <c r="F32" s="209" t="s">
        <v>239</v>
      </c>
      <c r="G32" s="209" t="s">
        <v>114</v>
      </c>
      <c r="H32" s="209" t="s">
        <v>231</v>
      </c>
      <c r="I32" s="211" t="s">
        <v>109</v>
      </c>
      <c r="J32" s="212" t="s">
        <v>51</v>
      </c>
      <c r="K32" s="213">
        <v>7</v>
      </c>
      <c r="L32" s="213">
        <v>7</v>
      </c>
      <c r="M32" s="213">
        <v>7</v>
      </c>
    </row>
    <row r="33" spans="1:13" ht="25.5">
      <c r="A33" s="218"/>
      <c r="B33" s="202" t="s">
        <v>230</v>
      </c>
      <c r="C33" s="202" t="s">
        <v>255</v>
      </c>
      <c r="D33" s="202" t="s">
        <v>26</v>
      </c>
      <c r="E33" s="202" t="s">
        <v>26</v>
      </c>
      <c r="F33" s="202" t="s">
        <v>230</v>
      </c>
      <c r="G33" s="202" t="s">
        <v>26</v>
      </c>
      <c r="H33" s="202" t="s">
        <v>231</v>
      </c>
      <c r="I33" s="199" t="s">
        <v>230</v>
      </c>
      <c r="J33" s="239" t="s">
        <v>256</v>
      </c>
      <c r="K33" s="201">
        <f>K34</f>
        <v>7790.763</v>
      </c>
      <c r="L33" s="201">
        <f>L34</f>
        <v>7367.929</v>
      </c>
      <c r="M33" s="201">
        <f>M34</f>
        <v>7352.629</v>
      </c>
    </row>
    <row r="34" spans="1:13" ht="28.5" customHeight="1">
      <c r="A34" s="218"/>
      <c r="B34" s="237" t="s">
        <v>230</v>
      </c>
      <c r="C34" s="237" t="s">
        <v>255</v>
      </c>
      <c r="D34" s="237" t="s">
        <v>115</v>
      </c>
      <c r="E34" s="237" t="s">
        <v>26</v>
      </c>
      <c r="F34" s="237" t="s">
        <v>230</v>
      </c>
      <c r="G34" s="237" t="s">
        <v>26</v>
      </c>
      <c r="H34" s="237" t="s">
        <v>231</v>
      </c>
      <c r="I34" s="238" t="s">
        <v>230</v>
      </c>
      <c r="J34" s="239" t="s">
        <v>257</v>
      </c>
      <c r="K34" s="201">
        <f>K35+K39+K42+K43</f>
        <v>7790.763</v>
      </c>
      <c r="L34" s="201">
        <f aca="true" t="shared" si="4" ref="L34:M34">L35+L39+L42+L43</f>
        <v>7367.929</v>
      </c>
      <c r="M34" s="201">
        <f t="shared" si="4"/>
        <v>7352.629</v>
      </c>
    </row>
    <row r="35" spans="1:13" s="246" customFormat="1" ht="54">
      <c r="A35" s="200"/>
      <c r="B35" s="243" t="s">
        <v>258</v>
      </c>
      <c r="C35" s="243" t="s">
        <v>255</v>
      </c>
      <c r="D35" s="243" t="s">
        <v>115</v>
      </c>
      <c r="E35" s="243" t="s">
        <v>114</v>
      </c>
      <c r="F35" s="243" t="s">
        <v>230</v>
      </c>
      <c r="G35" s="243" t="s">
        <v>26</v>
      </c>
      <c r="H35" s="243" t="s">
        <v>231</v>
      </c>
      <c r="I35" s="244" t="s">
        <v>259</v>
      </c>
      <c r="J35" s="245" t="s">
        <v>106</v>
      </c>
      <c r="K35" s="215">
        <f>K37+K36</f>
        <v>7317.711</v>
      </c>
      <c r="L35" s="215">
        <f>L37+L36</f>
        <v>7280.711</v>
      </c>
      <c r="M35" s="215">
        <f>M37+M36</f>
        <v>7268.111</v>
      </c>
    </row>
    <row r="36" spans="1:13" s="247" customFormat="1" ht="38.25">
      <c r="A36" s="200"/>
      <c r="B36" s="237" t="s">
        <v>258</v>
      </c>
      <c r="C36" s="209" t="s">
        <v>255</v>
      </c>
      <c r="D36" s="209" t="s">
        <v>115</v>
      </c>
      <c r="E36" s="209" t="s">
        <v>114</v>
      </c>
      <c r="F36" s="209" t="s">
        <v>260</v>
      </c>
      <c r="G36" s="209" t="s">
        <v>116</v>
      </c>
      <c r="H36" s="209" t="s">
        <v>231</v>
      </c>
      <c r="I36" s="238" t="s">
        <v>259</v>
      </c>
      <c r="J36" s="212" t="s">
        <v>361</v>
      </c>
      <c r="K36" s="201">
        <v>461.142</v>
      </c>
      <c r="L36" s="201">
        <v>404.073</v>
      </c>
      <c r="M36" s="201">
        <v>404.073</v>
      </c>
    </row>
    <row r="37" spans="1:13" s="241" customFormat="1" ht="43.5" customHeight="1">
      <c r="A37" s="218"/>
      <c r="B37" s="237" t="s">
        <v>258</v>
      </c>
      <c r="C37" s="209" t="s">
        <v>255</v>
      </c>
      <c r="D37" s="209" t="s">
        <v>115</v>
      </c>
      <c r="E37" s="209" t="s">
        <v>114</v>
      </c>
      <c r="F37" s="209" t="s">
        <v>261</v>
      </c>
      <c r="G37" s="209" t="s">
        <v>26</v>
      </c>
      <c r="H37" s="209" t="s">
        <v>231</v>
      </c>
      <c r="I37" s="211" t="s">
        <v>259</v>
      </c>
      <c r="J37" s="212" t="s">
        <v>362</v>
      </c>
      <c r="K37" s="201">
        <f>K38</f>
        <v>6856.569</v>
      </c>
      <c r="L37" s="201">
        <f>L38</f>
        <v>6876.638</v>
      </c>
      <c r="M37" s="201">
        <f>M38</f>
        <v>6864.038</v>
      </c>
    </row>
    <row r="38" spans="1:13" s="240" customFormat="1" ht="38.25" customHeight="1">
      <c r="A38" s="242"/>
      <c r="B38" s="243" t="s">
        <v>258</v>
      </c>
      <c r="C38" s="204" t="s">
        <v>255</v>
      </c>
      <c r="D38" s="204" t="s">
        <v>115</v>
      </c>
      <c r="E38" s="204" t="s">
        <v>114</v>
      </c>
      <c r="F38" s="204" t="s">
        <v>261</v>
      </c>
      <c r="G38" s="204" t="s">
        <v>116</v>
      </c>
      <c r="H38" s="204" t="s">
        <v>231</v>
      </c>
      <c r="I38" s="206" t="s">
        <v>259</v>
      </c>
      <c r="J38" s="207" t="s">
        <v>362</v>
      </c>
      <c r="K38" s="208">
        <v>6856.569</v>
      </c>
      <c r="L38" s="208">
        <v>6876.638</v>
      </c>
      <c r="M38" s="208">
        <v>6864.038</v>
      </c>
    </row>
    <row r="39" spans="1:13" s="246" customFormat="1" ht="54">
      <c r="A39" s="200"/>
      <c r="B39" s="243" t="s">
        <v>258</v>
      </c>
      <c r="C39" s="237" t="s">
        <v>255</v>
      </c>
      <c r="D39" s="237" t="s">
        <v>115</v>
      </c>
      <c r="E39" s="237" t="s">
        <v>119</v>
      </c>
      <c r="F39" s="237" t="s">
        <v>230</v>
      </c>
      <c r="G39" s="237" t="s">
        <v>26</v>
      </c>
      <c r="H39" s="237" t="s">
        <v>231</v>
      </c>
      <c r="I39" s="238" t="s">
        <v>259</v>
      </c>
      <c r="J39" s="245" t="s">
        <v>263</v>
      </c>
      <c r="K39" s="213">
        <f aca="true" t="shared" si="5" ref="K39:M40">K40</f>
        <v>76.446</v>
      </c>
      <c r="L39" s="213">
        <f t="shared" si="5"/>
        <v>85</v>
      </c>
      <c r="M39" s="213">
        <f t="shared" si="5"/>
        <v>82.3</v>
      </c>
    </row>
    <row r="40" spans="1:13" ht="63.75">
      <c r="A40" s="218"/>
      <c r="B40" s="243" t="s">
        <v>258</v>
      </c>
      <c r="C40" s="209" t="s">
        <v>255</v>
      </c>
      <c r="D40" s="209" t="s">
        <v>115</v>
      </c>
      <c r="E40" s="209" t="s">
        <v>119</v>
      </c>
      <c r="F40" s="209" t="s">
        <v>253</v>
      </c>
      <c r="G40" s="209" t="s">
        <v>26</v>
      </c>
      <c r="H40" s="209" t="s">
        <v>231</v>
      </c>
      <c r="I40" s="211" t="s">
        <v>259</v>
      </c>
      <c r="J40" s="249" t="s">
        <v>400</v>
      </c>
      <c r="K40" s="208">
        <f t="shared" si="5"/>
        <v>76.446</v>
      </c>
      <c r="L40" s="208">
        <f t="shared" si="5"/>
        <v>85</v>
      </c>
      <c r="M40" s="208">
        <f t="shared" si="5"/>
        <v>82.3</v>
      </c>
    </row>
    <row r="41" spans="1:13" ht="39.75" customHeight="1">
      <c r="A41" s="218"/>
      <c r="B41" s="243" t="s">
        <v>258</v>
      </c>
      <c r="C41" s="209" t="s">
        <v>255</v>
      </c>
      <c r="D41" s="209" t="s">
        <v>115</v>
      </c>
      <c r="E41" s="209" t="s">
        <v>119</v>
      </c>
      <c r="F41" s="209" t="s">
        <v>253</v>
      </c>
      <c r="G41" s="209" t="s">
        <v>116</v>
      </c>
      <c r="H41" s="209" t="s">
        <v>231</v>
      </c>
      <c r="I41" s="211" t="s">
        <v>259</v>
      </c>
      <c r="J41" s="249" t="s">
        <v>363</v>
      </c>
      <c r="K41" s="213">
        <f>83.5-7.054</f>
        <v>76.446</v>
      </c>
      <c r="L41" s="248">
        <v>85</v>
      </c>
      <c r="M41" s="248">
        <v>82.3</v>
      </c>
    </row>
    <row r="42" spans="1:13" ht="58.5" customHeight="1">
      <c r="A42" s="218"/>
      <c r="B42" s="243" t="s">
        <v>258</v>
      </c>
      <c r="C42" s="209" t="s">
        <v>255</v>
      </c>
      <c r="D42" s="209" t="s">
        <v>115</v>
      </c>
      <c r="E42" s="209" t="s">
        <v>118</v>
      </c>
      <c r="F42" s="209" t="s">
        <v>262</v>
      </c>
      <c r="G42" s="209" t="s">
        <v>116</v>
      </c>
      <c r="H42" s="209" t="s">
        <v>264</v>
      </c>
      <c r="I42" s="211" t="s">
        <v>259</v>
      </c>
      <c r="J42" s="207" t="s">
        <v>342</v>
      </c>
      <c r="K42" s="208">
        <v>2.206</v>
      </c>
      <c r="L42" s="208">
        <v>2.218</v>
      </c>
      <c r="M42" s="208">
        <v>2.218</v>
      </c>
    </row>
    <row r="43" spans="1:13" ht="191.25">
      <c r="A43" s="218"/>
      <c r="B43" s="243" t="s">
        <v>258</v>
      </c>
      <c r="C43" s="209" t="s">
        <v>255</v>
      </c>
      <c r="D43" s="209" t="s">
        <v>115</v>
      </c>
      <c r="E43" s="209" t="s">
        <v>118</v>
      </c>
      <c r="F43" s="209" t="s">
        <v>262</v>
      </c>
      <c r="G43" s="209" t="s">
        <v>116</v>
      </c>
      <c r="H43" s="209" t="s">
        <v>266</v>
      </c>
      <c r="I43" s="211" t="s">
        <v>259</v>
      </c>
      <c r="J43" s="249" t="s">
        <v>350</v>
      </c>
      <c r="K43" s="213">
        <v>394.4</v>
      </c>
      <c r="L43" s="213">
        <v>0</v>
      </c>
      <c r="M43" s="213">
        <v>0</v>
      </c>
    </row>
    <row r="44" spans="1:13" s="255" customFormat="1" ht="15.75">
      <c r="A44" s="250"/>
      <c r="B44" s="251"/>
      <c r="C44" s="251"/>
      <c r="D44" s="251"/>
      <c r="E44" s="251"/>
      <c r="F44" s="251"/>
      <c r="G44" s="251"/>
      <c r="H44" s="251"/>
      <c r="I44" s="252"/>
      <c r="J44" s="253" t="s">
        <v>265</v>
      </c>
      <c r="K44" s="254">
        <f>K12+K33</f>
        <v>8609.863</v>
      </c>
      <c r="L44" s="254">
        <f>L12+L33</f>
        <v>8218.229</v>
      </c>
      <c r="M44" s="254">
        <f>M12+M33</f>
        <v>8215.529</v>
      </c>
    </row>
  </sheetData>
  <mergeCells count="5">
    <mergeCell ref="A7:M7"/>
    <mergeCell ref="J9:J10"/>
    <mergeCell ref="K9:K10"/>
    <mergeCell ref="L9:L10"/>
    <mergeCell ref="M9:M10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SheetLayoutView="100" workbookViewId="0" topLeftCell="A1">
      <selection activeCell="A15" sqref="A15:E15"/>
    </sheetView>
  </sheetViews>
  <sheetFormatPr defaultColWidth="9.140625" defaultRowHeight="15"/>
  <cols>
    <col min="2" max="2" width="54.421875" style="0" customWidth="1"/>
    <col min="4" max="6" width="12.7109375" style="0" customWidth="1"/>
    <col min="7" max="7" width="9.140625" style="0" hidden="1" customWidth="1"/>
  </cols>
  <sheetData>
    <row r="1" spans="4:6" ht="15.75">
      <c r="D1" s="60"/>
      <c r="E1" s="60"/>
      <c r="F1" s="94" t="s">
        <v>319</v>
      </c>
    </row>
    <row r="2" spans="4:6" ht="15.75">
      <c r="D2" s="60"/>
      <c r="E2" s="60"/>
      <c r="F2" s="95" t="s">
        <v>207</v>
      </c>
    </row>
    <row r="3" spans="4:6" ht="15.75">
      <c r="D3" s="60"/>
      <c r="E3" s="60"/>
      <c r="F3" s="38" t="s">
        <v>59</v>
      </c>
    </row>
    <row r="4" spans="4:6" ht="15.75">
      <c r="D4" s="60"/>
      <c r="E4" s="60"/>
      <c r="F4" s="38" t="s">
        <v>403</v>
      </c>
    </row>
    <row r="5" spans="2:6" ht="15">
      <c r="B5" s="61"/>
      <c r="C5" s="62"/>
      <c r="D5" s="62"/>
      <c r="E5" s="62"/>
      <c r="F5" s="62"/>
    </row>
    <row r="6" spans="1:6" ht="26.25" customHeight="1">
      <c r="A6" s="362" t="s">
        <v>323</v>
      </c>
      <c r="B6" s="362"/>
      <c r="C6" s="362"/>
      <c r="D6" s="362"/>
      <c r="E6" s="362"/>
      <c r="F6" s="362"/>
    </row>
    <row r="7" spans="1:6" ht="15.75" customHeight="1">
      <c r="A7" s="63"/>
      <c r="B7" s="63"/>
      <c r="C7" s="63"/>
      <c r="D7" s="63"/>
      <c r="E7" s="63"/>
      <c r="F7" s="63"/>
    </row>
    <row r="8" spans="2:6" ht="15">
      <c r="B8" s="11"/>
      <c r="C8" s="60"/>
      <c r="D8" s="60"/>
      <c r="E8" s="60"/>
      <c r="F8" s="60" t="s">
        <v>178</v>
      </c>
    </row>
    <row r="9" spans="1:6" ht="25.5">
      <c r="A9" s="64" t="s">
        <v>112</v>
      </c>
      <c r="B9" s="65" t="s">
        <v>113</v>
      </c>
      <c r="C9" s="70" t="s">
        <v>301</v>
      </c>
      <c r="D9" s="65" t="s">
        <v>19</v>
      </c>
      <c r="E9" s="65" t="s">
        <v>20</v>
      </c>
      <c r="F9" s="65" t="s">
        <v>56</v>
      </c>
    </row>
    <row r="10" spans="1:6" ht="15">
      <c r="A10" s="64"/>
      <c r="B10" s="65">
        <v>1</v>
      </c>
      <c r="C10" s="66">
        <v>2</v>
      </c>
      <c r="D10" s="65">
        <v>3</v>
      </c>
      <c r="E10" s="66">
        <v>4</v>
      </c>
      <c r="F10" s="65">
        <v>5</v>
      </c>
    </row>
    <row r="11" spans="1:6" ht="15">
      <c r="A11" s="64">
        <v>1</v>
      </c>
      <c r="B11" s="67" t="s">
        <v>120</v>
      </c>
      <c r="C11" s="68" t="s">
        <v>288</v>
      </c>
      <c r="D11" s="69">
        <f>D12+D13+D14+D16+D17+D15</f>
        <v>4495.516990000001</v>
      </c>
      <c r="E11" s="69">
        <f aca="true" t="shared" si="0" ref="E11:F11">E12+E13+E14+E16+E17</f>
        <v>4387.756</v>
      </c>
      <c r="F11" s="69">
        <f t="shared" si="0"/>
        <v>4387.756</v>
      </c>
    </row>
    <row r="12" spans="1:6" ht="25.5">
      <c r="A12" s="64">
        <v>2</v>
      </c>
      <c r="B12" s="70" t="s">
        <v>98</v>
      </c>
      <c r="C12" s="71" t="s">
        <v>290</v>
      </c>
      <c r="D12" s="72">
        <v>620.428</v>
      </c>
      <c r="E12" s="72">
        <v>620.428</v>
      </c>
      <c r="F12" s="72">
        <v>620.428</v>
      </c>
    </row>
    <row r="13" spans="1:6" ht="38.25">
      <c r="A13" s="64">
        <v>3</v>
      </c>
      <c r="B13" s="70" t="s">
        <v>99</v>
      </c>
      <c r="C13" s="73" t="s">
        <v>289</v>
      </c>
      <c r="D13" s="74">
        <f>3755.76+53.25099-5.402+61.793-2.921-61.836</f>
        <v>3800.6449900000007</v>
      </c>
      <c r="E13" s="74">
        <v>3760.11</v>
      </c>
      <c r="F13" s="74">
        <v>3760.11</v>
      </c>
    </row>
    <row r="14" spans="1:6" ht="38.25">
      <c r="A14" s="64">
        <v>4</v>
      </c>
      <c r="B14" s="70" t="s">
        <v>100</v>
      </c>
      <c r="C14" s="73" t="s">
        <v>291</v>
      </c>
      <c r="D14" s="74">
        <v>5.402</v>
      </c>
      <c r="E14" s="74"/>
      <c r="F14" s="74"/>
    </row>
    <row r="15" spans="1:6" ht="15">
      <c r="A15" s="331">
        <v>5</v>
      </c>
      <c r="B15" s="67" t="s">
        <v>409</v>
      </c>
      <c r="C15" s="68" t="s">
        <v>408</v>
      </c>
      <c r="D15" s="69">
        <v>61.836</v>
      </c>
      <c r="E15" s="69"/>
      <c r="F15" s="74"/>
    </row>
    <row r="16" spans="1:6" ht="15">
      <c r="A16" s="64">
        <v>6</v>
      </c>
      <c r="B16" s="70" t="s">
        <v>102</v>
      </c>
      <c r="C16" s="73" t="s">
        <v>292</v>
      </c>
      <c r="D16" s="74">
        <v>5</v>
      </c>
      <c r="E16" s="74">
        <v>5</v>
      </c>
      <c r="F16" s="74">
        <v>5</v>
      </c>
    </row>
    <row r="17" spans="1:6" ht="15">
      <c r="A17" s="64">
        <v>7</v>
      </c>
      <c r="B17" s="70" t="s">
        <v>159</v>
      </c>
      <c r="C17" s="73" t="s">
        <v>293</v>
      </c>
      <c r="D17" s="74">
        <v>2.206</v>
      </c>
      <c r="E17" s="74">
        <v>2.218</v>
      </c>
      <c r="F17" s="74">
        <v>2.218</v>
      </c>
    </row>
    <row r="18" spans="1:6" ht="15">
      <c r="A18" s="64">
        <v>8</v>
      </c>
      <c r="B18" s="67" t="s">
        <v>170</v>
      </c>
      <c r="C18" s="75" t="s">
        <v>294</v>
      </c>
      <c r="D18" s="76">
        <f>D19</f>
        <v>76.446</v>
      </c>
      <c r="E18" s="76">
        <f>E19</f>
        <v>85</v>
      </c>
      <c r="F18" s="76">
        <f>F19</f>
        <v>82.3</v>
      </c>
    </row>
    <row r="19" spans="1:6" ht="15">
      <c r="A19" s="64">
        <v>9</v>
      </c>
      <c r="B19" s="70" t="s">
        <v>171</v>
      </c>
      <c r="C19" s="73" t="s">
        <v>295</v>
      </c>
      <c r="D19" s="74">
        <f>83.5-7.054</f>
        <v>76.446</v>
      </c>
      <c r="E19" s="74">
        <v>85</v>
      </c>
      <c r="F19" s="74">
        <v>82.3</v>
      </c>
    </row>
    <row r="20" spans="1:6" ht="25.5">
      <c r="A20" s="64">
        <v>10</v>
      </c>
      <c r="B20" s="77" t="s">
        <v>126</v>
      </c>
      <c r="C20" s="78" t="s">
        <v>282</v>
      </c>
      <c r="D20" s="79">
        <f>D21</f>
        <v>2.2560000000000002</v>
      </c>
      <c r="E20" s="79">
        <f>E21</f>
        <v>2.2560000000000002</v>
      </c>
      <c r="F20" s="79">
        <f>F21</f>
        <v>2.2560000000000002</v>
      </c>
    </row>
    <row r="21" spans="1:6" ht="25.5">
      <c r="A21" s="64">
        <v>11</v>
      </c>
      <c r="B21" s="80" t="s">
        <v>103</v>
      </c>
      <c r="C21" s="71" t="s">
        <v>283</v>
      </c>
      <c r="D21" s="81">
        <f>0.48+1.776</f>
        <v>2.2560000000000002</v>
      </c>
      <c r="E21" s="81">
        <f>0.48+1.776</f>
        <v>2.2560000000000002</v>
      </c>
      <c r="F21" s="81">
        <f>0.48+1.776</f>
        <v>2.2560000000000002</v>
      </c>
    </row>
    <row r="22" spans="1:6" ht="15">
      <c r="A22" s="64">
        <v>12</v>
      </c>
      <c r="B22" s="67" t="s">
        <v>15</v>
      </c>
      <c r="C22" s="75" t="s">
        <v>284</v>
      </c>
      <c r="D22" s="76">
        <f>D23</f>
        <v>467.176</v>
      </c>
      <c r="E22" s="76">
        <f aca="true" t="shared" si="1" ref="E22:F22">E23</f>
        <v>84.77600000000001</v>
      </c>
      <c r="F22" s="76">
        <f t="shared" si="1"/>
        <v>71.376</v>
      </c>
    </row>
    <row r="23" spans="1:6" s="85" customFormat="1" ht="15">
      <c r="A23" s="64">
        <v>13</v>
      </c>
      <c r="B23" s="82" t="s">
        <v>166</v>
      </c>
      <c r="C23" s="83" t="s">
        <v>285</v>
      </c>
      <c r="D23" s="84">
        <f>72.4+0.376+394.4</f>
        <v>467.176</v>
      </c>
      <c r="E23" s="84">
        <f>84.4+0.376</f>
        <v>84.77600000000001</v>
      </c>
      <c r="F23" s="84">
        <f>71+0.376</f>
        <v>71.376</v>
      </c>
    </row>
    <row r="24" spans="1:6" ht="15">
      <c r="A24" s="64">
        <v>14</v>
      </c>
      <c r="B24" s="67" t="s">
        <v>125</v>
      </c>
      <c r="C24" s="68" t="s">
        <v>286</v>
      </c>
      <c r="D24" s="69">
        <f>D25+D26</f>
        <v>347.517</v>
      </c>
      <c r="E24" s="69">
        <f aca="true" t="shared" si="2" ref="E24:F24">E25</f>
        <v>344.596</v>
      </c>
      <c r="F24" s="69">
        <f t="shared" si="2"/>
        <v>344.596</v>
      </c>
    </row>
    <row r="25" spans="1:6" ht="15">
      <c r="A25" s="64">
        <v>15</v>
      </c>
      <c r="B25" s="16" t="s">
        <v>127</v>
      </c>
      <c r="C25" s="73" t="s">
        <v>287</v>
      </c>
      <c r="D25" s="74">
        <f>344.596</f>
        <v>344.596</v>
      </c>
      <c r="E25" s="74">
        <v>344.596</v>
      </c>
      <c r="F25" s="74">
        <v>344.596</v>
      </c>
    </row>
    <row r="26" spans="1:6" ht="15">
      <c r="A26" s="64">
        <v>16</v>
      </c>
      <c r="B26" s="16" t="s">
        <v>402</v>
      </c>
      <c r="C26" s="73" t="s">
        <v>401</v>
      </c>
      <c r="D26" s="74">
        <v>2.921</v>
      </c>
      <c r="E26" s="74"/>
      <c r="F26" s="74"/>
    </row>
    <row r="27" spans="1:6" ht="15">
      <c r="A27" s="64">
        <v>17</v>
      </c>
      <c r="B27" s="67" t="s">
        <v>104</v>
      </c>
      <c r="C27" s="68" t="s">
        <v>277</v>
      </c>
      <c r="D27" s="69">
        <f>D28+D29</f>
        <v>3082.8520000000003</v>
      </c>
      <c r="E27" s="69">
        <f>E28+E29</f>
        <v>2934.841</v>
      </c>
      <c r="F27" s="69">
        <f>F28+F29</f>
        <v>2744.8219999999997</v>
      </c>
    </row>
    <row r="28" spans="1:6" ht="15">
      <c r="A28" s="64">
        <v>18</v>
      </c>
      <c r="B28" s="70" t="s">
        <v>124</v>
      </c>
      <c r="C28" s="73" t="s">
        <v>278</v>
      </c>
      <c r="D28" s="74">
        <f>1742.593+465.89</f>
        <v>2208.483</v>
      </c>
      <c r="E28" s="74">
        <f>1742.593+466.826-203.42-12</f>
        <v>1993.9989999999998</v>
      </c>
      <c r="F28" s="74">
        <f>1742.593+466.826-405.439</f>
        <v>1803.9799999999998</v>
      </c>
    </row>
    <row r="29" spans="1:6" ht="25.5">
      <c r="A29" s="64">
        <v>19</v>
      </c>
      <c r="B29" s="70" t="s">
        <v>105</v>
      </c>
      <c r="C29" s="73" t="s">
        <v>279</v>
      </c>
      <c r="D29" s="74">
        <f>936.162-61.793</f>
        <v>874.369</v>
      </c>
      <c r="E29" s="74">
        <v>940.842</v>
      </c>
      <c r="F29" s="74">
        <v>940.842</v>
      </c>
    </row>
    <row r="30" spans="1:6" ht="15">
      <c r="A30" s="64">
        <v>20</v>
      </c>
      <c r="B30" s="67" t="s">
        <v>173</v>
      </c>
      <c r="C30" s="68" t="s">
        <v>280</v>
      </c>
      <c r="D30" s="69">
        <f>D31</f>
        <v>191.35</v>
      </c>
      <c r="E30" s="69">
        <f aca="true" t="shared" si="3" ref="E30:F30">E31</f>
        <v>181.384</v>
      </c>
      <c r="F30" s="69">
        <f t="shared" si="3"/>
        <v>181.384</v>
      </c>
    </row>
    <row r="31" spans="1:6" ht="15">
      <c r="A31" s="64">
        <v>21</v>
      </c>
      <c r="B31" s="86" t="s">
        <v>174</v>
      </c>
      <c r="C31" s="71" t="s">
        <v>281</v>
      </c>
      <c r="D31" s="74">
        <v>191.35</v>
      </c>
      <c r="E31" s="74">
        <v>181.384</v>
      </c>
      <c r="F31" s="74">
        <v>181.384</v>
      </c>
    </row>
    <row r="32" spans="1:6" s="85" customFormat="1" ht="15">
      <c r="A32" s="64">
        <v>22</v>
      </c>
      <c r="B32" s="87" t="s">
        <v>22</v>
      </c>
      <c r="C32" s="83"/>
      <c r="D32" s="84"/>
      <c r="E32" s="88">
        <v>203.42</v>
      </c>
      <c r="F32" s="88">
        <v>406.839</v>
      </c>
    </row>
    <row r="33" spans="1:6" s="90" customFormat="1" ht="13.5" thickBot="1">
      <c r="A33" s="363" t="s">
        <v>107</v>
      </c>
      <c r="B33" s="364"/>
      <c r="C33" s="364"/>
      <c r="D33" s="89">
        <f>D11+D18+D20+D22+D24+D27+D30</f>
        <v>8663.113990000002</v>
      </c>
      <c r="E33" s="89">
        <f>E11+E18+E20+E22+E24+E27+E30+E32</f>
        <v>8224.029</v>
      </c>
      <c r="F33" s="89">
        <f>F11+F18+F20+F22+F24+F27+F30+F32</f>
        <v>8221.329000000002</v>
      </c>
    </row>
    <row r="36" spans="4:6" ht="15">
      <c r="D36" s="91"/>
      <c r="E36" s="60"/>
      <c r="F36" s="60"/>
    </row>
    <row r="38" spans="4:6" ht="15">
      <c r="D38" s="92"/>
      <c r="E38" s="92"/>
      <c r="F38" s="92"/>
    </row>
    <row r="39" spans="4:6" ht="15">
      <c r="D39" s="93"/>
      <c r="E39" s="93"/>
      <c r="F39" s="93"/>
    </row>
  </sheetData>
  <mergeCells count="2">
    <mergeCell ref="A6:F6"/>
    <mergeCell ref="A33:C33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0"/>
  <sheetViews>
    <sheetView view="pageBreakPreview" zoomScale="75" zoomScaleSheetLayoutView="75" workbookViewId="0" topLeftCell="A37">
      <selection activeCell="O44" sqref="O44"/>
    </sheetView>
  </sheetViews>
  <sheetFormatPr defaultColWidth="9.140625" defaultRowHeight="33" customHeight="1"/>
  <cols>
    <col min="1" max="1" width="9.140625" style="112" customWidth="1"/>
    <col min="2" max="2" width="44.57421875" style="112" customWidth="1"/>
    <col min="3" max="3" width="5.57421875" style="112" customWidth="1"/>
    <col min="4" max="4" width="10.8515625" style="112" customWidth="1"/>
    <col min="5" max="5" width="12.140625" style="112" customWidth="1"/>
    <col min="6" max="6" width="8.00390625" style="112" customWidth="1"/>
    <col min="7" max="7" width="12.57421875" style="112" customWidth="1"/>
    <col min="8" max="8" width="11.8515625" style="112" customWidth="1"/>
    <col min="9" max="9" width="16.421875" style="112" customWidth="1"/>
    <col min="10" max="16384" width="9.140625" style="112" customWidth="1"/>
  </cols>
  <sheetData>
    <row r="1" spans="4:9" s="110" customFormat="1" ht="33" customHeight="1">
      <c r="D1" s="111"/>
      <c r="E1" s="366" t="s">
        <v>320</v>
      </c>
      <c r="F1" s="366"/>
      <c r="G1" s="366"/>
      <c r="H1" s="366"/>
      <c r="I1" s="366"/>
    </row>
    <row r="2" spans="4:9" s="110" customFormat="1" ht="19.5" customHeight="1">
      <c r="D2" s="366" t="s">
        <v>108</v>
      </c>
      <c r="E2" s="366"/>
      <c r="F2" s="366"/>
      <c r="G2" s="366"/>
      <c r="H2" s="366"/>
      <c r="I2" s="366"/>
    </row>
    <row r="3" spans="2:9" s="110" customFormat="1" ht="18.75" customHeight="1">
      <c r="B3" s="366" t="s">
        <v>58</v>
      </c>
      <c r="C3" s="366"/>
      <c r="D3" s="366"/>
      <c r="E3" s="366"/>
      <c r="F3" s="366"/>
      <c r="G3" s="366"/>
      <c r="H3" s="366"/>
      <c r="I3" s="366"/>
    </row>
    <row r="4" spans="4:8" ht="20.25" customHeight="1">
      <c r="D4" s="113"/>
      <c r="E4" s="110"/>
      <c r="F4" s="113"/>
      <c r="G4" s="324" t="s">
        <v>403</v>
      </c>
      <c r="H4" s="115"/>
    </row>
    <row r="5" spans="4:7" ht="12.75" customHeight="1">
      <c r="D5" s="113"/>
      <c r="E5" s="115"/>
      <c r="F5" s="113"/>
      <c r="G5" s="113"/>
    </row>
    <row r="6" spans="2:9" ht="42" customHeight="1">
      <c r="B6" s="367" t="s">
        <v>60</v>
      </c>
      <c r="C6" s="367"/>
      <c r="D6" s="367"/>
      <c r="E6" s="367"/>
      <c r="F6" s="367"/>
      <c r="G6" s="367"/>
      <c r="H6" s="367"/>
      <c r="I6" s="367"/>
    </row>
    <row r="7" ht="22.5" customHeight="1">
      <c r="I7" s="114" t="s">
        <v>178</v>
      </c>
    </row>
    <row r="8" spans="1:9" ht="67.5" customHeight="1">
      <c r="A8" s="116" t="s">
        <v>112</v>
      </c>
      <c r="B8" s="165" t="s">
        <v>113</v>
      </c>
      <c r="C8" s="166" t="s">
        <v>143</v>
      </c>
      <c r="D8" s="293" t="s">
        <v>300</v>
      </c>
      <c r="E8" s="167" t="s">
        <v>144</v>
      </c>
      <c r="F8" s="167" t="s">
        <v>145</v>
      </c>
      <c r="G8" s="119" t="s">
        <v>19</v>
      </c>
      <c r="H8" s="119" t="s">
        <v>20</v>
      </c>
      <c r="I8" s="119" t="s">
        <v>56</v>
      </c>
    </row>
    <row r="9" spans="1:9" s="120" customFormat="1" ht="21.75" customHeight="1">
      <c r="A9" s="117">
        <v>1</v>
      </c>
      <c r="B9" s="117">
        <v>2</v>
      </c>
      <c r="C9" s="117">
        <v>3</v>
      </c>
      <c r="D9" s="117">
        <v>4</v>
      </c>
      <c r="E9" s="117">
        <v>5</v>
      </c>
      <c r="F9" s="117">
        <v>6</v>
      </c>
      <c r="G9" s="117">
        <v>7</v>
      </c>
      <c r="H9" s="117">
        <v>8</v>
      </c>
      <c r="I9" s="117">
        <v>9</v>
      </c>
    </row>
    <row r="10" spans="1:9" s="168" customFormat="1" ht="24.75" customHeight="1">
      <c r="A10" s="121">
        <v>1</v>
      </c>
      <c r="B10" s="122" t="s">
        <v>189</v>
      </c>
      <c r="C10" s="122">
        <v>807</v>
      </c>
      <c r="D10" s="122"/>
      <c r="E10" s="122"/>
      <c r="F10" s="122"/>
      <c r="G10" s="124">
        <f>G11+G56+G63+G73+G86+G105+G128+G134</f>
        <v>8663.114000000001</v>
      </c>
      <c r="H10" s="124">
        <f>H11+H56+H63+H73+H86+H105+H128+H134</f>
        <v>8224.029</v>
      </c>
      <c r="I10" s="124">
        <f>I11+I56+I63+I73+I86+I105+I128+I134</f>
        <v>8221.329</v>
      </c>
    </row>
    <row r="11" spans="1:9" ht="15" customHeight="1">
      <c r="A11" s="121">
        <v>2</v>
      </c>
      <c r="B11" s="122" t="s">
        <v>120</v>
      </c>
      <c r="C11" s="125">
        <v>807</v>
      </c>
      <c r="D11" s="123" t="s">
        <v>288</v>
      </c>
      <c r="E11" s="123"/>
      <c r="F11" s="123"/>
      <c r="G11" s="124">
        <f>G12+G18+G44+G50+G34+G39</f>
        <v>4495.517000000001</v>
      </c>
      <c r="H11" s="124">
        <f>H12+H18+H44+H50</f>
        <v>4387.755999999999</v>
      </c>
      <c r="I11" s="124">
        <f>I12+I18+I44+I50</f>
        <v>4387.755999999999</v>
      </c>
    </row>
    <row r="12" spans="1:10" ht="50.25" customHeight="1">
      <c r="A12" s="121">
        <v>3</v>
      </c>
      <c r="B12" s="125" t="s">
        <v>146</v>
      </c>
      <c r="C12" s="125">
        <v>807</v>
      </c>
      <c r="D12" s="126" t="s">
        <v>290</v>
      </c>
      <c r="E12" s="126"/>
      <c r="F12" s="126"/>
      <c r="G12" s="127">
        <f>G17</f>
        <v>620.428</v>
      </c>
      <c r="H12" s="127">
        <f>H17</f>
        <v>620.428</v>
      </c>
      <c r="I12" s="127">
        <f>I17</f>
        <v>620.428</v>
      </c>
      <c r="J12" s="128"/>
    </row>
    <row r="13" spans="1:10" ht="18" customHeight="1">
      <c r="A13" s="121">
        <v>4</v>
      </c>
      <c r="B13" s="125" t="s">
        <v>138</v>
      </c>
      <c r="C13" s="125">
        <v>807</v>
      </c>
      <c r="D13" s="126" t="s">
        <v>290</v>
      </c>
      <c r="E13" s="126" t="s">
        <v>176</v>
      </c>
      <c r="F13" s="292"/>
      <c r="G13" s="127">
        <f>G14</f>
        <v>620.428</v>
      </c>
      <c r="H13" s="127">
        <f>H17</f>
        <v>620.428</v>
      </c>
      <c r="I13" s="127">
        <v>696.999</v>
      </c>
      <c r="J13" s="128"/>
    </row>
    <row r="14" spans="1:10" ht="33" customHeight="1">
      <c r="A14" s="121">
        <v>5</v>
      </c>
      <c r="B14" s="125" t="s">
        <v>147</v>
      </c>
      <c r="C14" s="125">
        <v>807</v>
      </c>
      <c r="D14" s="126" t="s">
        <v>290</v>
      </c>
      <c r="E14" s="126" t="s">
        <v>177</v>
      </c>
      <c r="F14" s="126"/>
      <c r="G14" s="127">
        <f>G15</f>
        <v>620.428</v>
      </c>
      <c r="H14" s="127">
        <f>H13</f>
        <v>620.428</v>
      </c>
      <c r="I14" s="127">
        <v>696.999</v>
      </c>
      <c r="J14" s="128"/>
    </row>
    <row r="15" spans="1:10" ht="23.25" customHeight="1">
      <c r="A15" s="121">
        <v>6</v>
      </c>
      <c r="B15" s="125" t="s">
        <v>121</v>
      </c>
      <c r="C15" s="125">
        <v>807</v>
      </c>
      <c r="D15" s="126" t="s">
        <v>290</v>
      </c>
      <c r="E15" s="126" t="s">
        <v>53</v>
      </c>
      <c r="F15" s="126"/>
      <c r="G15" s="127">
        <f>G17</f>
        <v>620.428</v>
      </c>
      <c r="H15" s="127">
        <f>H17</f>
        <v>620.428</v>
      </c>
      <c r="I15" s="127">
        <f>I17</f>
        <v>620.428</v>
      </c>
      <c r="J15" s="128"/>
    </row>
    <row r="16" spans="1:10" ht="91.5" customHeight="1">
      <c r="A16" s="121">
        <v>7</v>
      </c>
      <c r="B16" s="125" t="s">
        <v>152</v>
      </c>
      <c r="C16" s="125">
        <v>807</v>
      </c>
      <c r="D16" s="126" t="s">
        <v>290</v>
      </c>
      <c r="E16" s="126" t="s">
        <v>53</v>
      </c>
      <c r="F16" s="129" t="s">
        <v>139</v>
      </c>
      <c r="G16" s="127">
        <f>G15</f>
        <v>620.428</v>
      </c>
      <c r="H16" s="127">
        <f>H15</f>
        <v>620.428</v>
      </c>
      <c r="I16" s="127">
        <f>I15</f>
        <v>620.428</v>
      </c>
      <c r="J16" s="128"/>
    </row>
    <row r="17" spans="1:10" ht="33" customHeight="1">
      <c r="A17" s="121">
        <v>8</v>
      </c>
      <c r="B17" s="125" t="s">
        <v>148</v>
      </c>
      <c r="C17" s="125">
        <v>807</v>
      </c>
      <c r="D17" s="126" t="s">
        <v>290</v>
      </c>
      <c r="E17" s="126" t="s">
        <v>54</v>
      </c>
      <c r="F17" s="126" t="s">
        <v>135</v>
      </c>
      <c r="G17" s="127">
        <v>620.428</v>
      </c>
      <c r="H17" s="127">
        <v>620.428</v>
      </c>
      <c r="I17" s="127">
        <v>620.428</v>
      </c>
      <c r="J17" s="128"/>
    </row>
    <row r="18" spans="1:10" ht="77.25" customHeight="1">
      <c r="A18" s="121">
        <v>9</v>
      </c>
      <c r="B18" s="122" t="s">
        <v>149</v>
      </c>
      <c r="C18" s="125">
        <v>807</v>
      </c>
      <c r="D18" s="123" t="s">
        <v>289</v>
      </c>
      <c r="E18" s="123"/>
      <c r="F18" s="123"/>
      <c r="G18" s="130">
        <f>G19+G29</f>
        <v>3800.645</v>
      </c>
      <c r="H18" s="130">
        <f aca="true" t="shared" si="0" ref="H18:I18">H19+H29</f>
        <v>3760.1099999999997</v>
      </c>
      <c r="I18" s="130">
        <f t="shared" si="0"/>
        <v>3760.1099999999997</v>
      </c>
      <c r="J18" s="128"/>
    </row>
    <row r="19" spans="1:10" ht="20.25" customHeight="1">
      <c r="A19" s="121">
        <v>10</v>
      </c>
      <c r="B19" s="131" t="s">
        <v>150</v>
      </c>
      <c r="C19" s="125">
        <v>807</v>
      </c>
      <c r="D19" s="132" t="s">
        <v>289</v>
      </c>
      <c r="E19" s="132" t="s">
        <v>191</v>
      </c>
      <c r="F19" s="132"/>
      <c r="G19" s="133">
        <f aca="true" t="shared" si="1" ref="G19:I20">G20</f>
        <v>3800.145</v>
      </c>
      <c r="H19" s="133">
        <f t="shared" si="1"/>
        <v>3759.6099999999997</v>
      </c>
      <c r="I19" s="133">
        <f t="shared" si="1"/>
        <v>3759.6099999999997</v>
      </c>
      <c r="J19" s="128"/>
    </row>
    <row r="20" spans="1:10" ht="33" customHeight="1">
      <c r="A20" s="121">
        <v>11</v>
      </c>
      <c r="B20" s="131" t="s">
        <v>147</v>
      </c>
      <c r="C20" s="125">
        <v>807</v>
      </c>
      <c r="D20" s="132" t="s">
        <v>289</v>
      </c>
      <c r="E20" s="132" t="s">
        <v>192</v>
      </c>
      <c r="F20" s="132"/>
      <c r="G20" s="133">
        <f t="shared" si="1"/>
        <v>3800.145</v>
      </c>
      <c r="H20" s="133">
        <f t="shared" si="1"/>
        <v>3759.6099999999997</v>
      </c>
      <c r="I20" s="133">
        <f t="shared" si="1"/>
        <v>3759.6099999999997</v>
      </c>
      <c r="J20" s="128"/>
    </row>
    <row r="21" spans="1:10" ht="63.75" customHeight="1">
      <c r="A21" s="121">
        <v>12</v>
      </c>
      <c r="B21" s="134" t="s">
        <v>151</v>
      </c>
      <c r="C21" s="125">
        <v>807</v>
      </c>
      <c r="D21" s="132" t="s">
        <v>289</v>
      </c>
      <c r="E21" s="132" t="s">
        <v>0</v>
      </c>
      <c r="F21" s="132"/>
      <c r="G21" s="133">
        <f>G23+G25+G26</f>
        <v>3800.145</v>
      </c>
      <c r="H21" s="133">
        <f>H23+H25+H28</f>
        <v>3759.6099999999997</v>
      </c>
      <c r="I21" s="133">
        <f>I23+I25+I28</f>
        <v>3759.6099999999997</v>
      </c>
      <c r="J21" s="128"/>
    </row>
    <row r="22" spans="1:10" ht="96.75" customHeight="1">
      <c r="A22" s="121">
        <v>13</v>
      </c>
      <c r="B22" s="134" t="s">
        <v>152</v>
      </c>
      <c r="C22" s="125">
        <v>807</v>
      </c>
      <c r="D22" s="132" t="s">
        <v>289</v>
      </c>
      <c r="E22" s="132" t="s">
        <v>0</v>
      </c>
      <c r="F22" s="132" t="s">
        <v>139</v>
      </c>
      <c r="G22" s="133">
        <f>G23</f>
        <v>1915.3329999999999</v>
      </c>
      <c r="H22" s="133">
        <f>H23</f>
        <v>2138.602</v>
      </c>
      <c r="I22" s="133">
        <f>I23</f>
        <v>2138.602</v>
      </c>
      <c r="J22" s="128"/>
    </row>
    <row r="23" spans="1:10" ht="32.25" customHeight="1">
      <c r="A23" s="121">
        <v>14</v>
      </c>
      <c r="B23" s="134" t="s">
        <v>148</v>
      </c>
      <c r="C23" s="125">
        <v>807</v>
      </c>
      <c r="D23" s="132" t="s">
        <v>289</v>
      </c>
      <c r="E23" s="132" t="s">
        <v>0</v>
      </c>
      <c r="F23" s="132" t="s">
        <v>135</v>
      </c>
      <c r="G23" s="133">
        <f>2137.352-132.271-5.402-19.589-2.921-61.836</f>
        <v>1915.3329999999999</v>
      </c>
      <c r="H23" s="133">
        <v>2138.602</v>
      </c>
      <c r="I23" s="133">
        <v>2138.602</v>
      </c>
      <c r="J23" s="128"/>
    </row>
    <row r="24" spans="1:10" ht="48.75" customHeight="1">
      <c r="A24" s="121">
        <v>15</v>
      </c>
      <c r="B24" s="131" t="s">
        <v>307</v>
      </c>
      <c r="C24" s="125">
        <v>807</v>
      </c>
      <c r="D24" s="132" t="s">
        <v>289</v>
      </c>
      <c r="E24" s="132" t="s">
        <v>0</v>
      </c>
      <c r="F24" s="132" t="s">
        <v>140</v>
      </c>
      <c r="G24" s="133">
        <f>G25</f>
        <v>1860.829</v>
      </c>
      <c r="H24" s="133">
        <f>H25</f>
        <v>1617.2079999999999</v>
      </c>
      <c r="I24" s="133">
        <f>I25</f>
        <v>1617.2079999999999</v>
      </c>
      <c r="J24" s="128"/>
    </row>
    <row r="25" spans="1:10" ht="53.25" customHeight="1">
      <c r="A25" s="121">
        <v>16</v>
      </c>
      <c r="B25" s="131" t="s">
        <v>308</v>
      </c>
      <c r="C25" s="125">
        <v>807</v>
      </c>
      <c r="D25" s="132" t="s">
        <v>289</v>
      </c>
      <c r="E25" s="132" t="s">
        <v>0</v>
      </c>
      <c r="F25" s="132" t="s">
        <v>129</v>
      </c>
      <c r="G25" s="133">
        <v>1860.829</v>
      </c>
      <c r="H25" s="133">
        <f>1610.387+6.321+0.5</f>
        <v>1617.2079999999999</v>
      </c>
      <c r="I25" s="133">
        <f>1610.387+6.321+0.5</f>
        <v>1617.2079999999999</v>
      </c>
      <c r="J25" s="128"/>
    </row>
    <row r="26" spans="1:10" ht="19.5" customHeight="1">
      <c r="A26" s="121">
        <v>17</v>
      </c>
      <c r="B26" s="134" t="s">
        <v>156</v>
      </c>
      <c r="C26" s="125">
        <v>807</v>
      </c>
      <c r="D26" s="132" t="s">
        <v>289</v>
      </c>
      <c r="E26" s="132" t="s">
        <v>0</v>
      </c>
      <c r="F26" s="132" t="s">
        <v>157</v>
      </c>
      <c r="G26" s="133">
        <f>G28+G27</f>
        <v>23.982999999999997</v>
      </c>
      <c r="H26" s="133">
        <f>H28</f>
        <v>3.8</v>
      </c>
      <c r="I26" s="133">
        <f>I28</f>
        <v>3.8</v>
      </c>
      <c r="J26" s="128"/>
    </row>
    <row r="27" spans="1:10" ht="33" customHeight="1">
      <c r="A27" s="121">
        <v>18</v>
      </c>
      <c r="B27" s="134" t="s">
        <v>306</v>
      </c>
      <c r="C27" s="125">
        <v>807</v>
      </c>
      <c r="D27" s="132" t="s">
        <v>289</v>
      </c>
      <c r="E27" s="132" t="s">
        <v>0</v>
      </c>
      <c r="F27" s="132" t="s">
        <v>305</v>
      </c>
      <c r="G27" s="133">
        <v>19.589</v>
      </c>
      <c r="H27" s="133"/>
      <c r="I27" s="133"/>
      <c r="J27" s="128"/>
    </row>
    <row r="28" spans="1:10" ht="33" customHeight="1">
      <c r="A28" s="121">
        <v>19</v>
      </c>
      <c r="B28" s="134" t="s">
        <v>158</v>
      </c>
      <c r="C28" s="125">
        <v>807</v>
      </c>
      <c r="D28" s="132" t="s">
        <v>289</v>
      </c>
      <c r="E28" s="132" t="s">
        <v>0</v>
      </c>
      <c r="F28" s="132" t="s">
        <v>136</v>
      </c>
      <c r="G28" s="133">
        <v>4.394</v>
      </c>
      <c r="H28" s="133">
        <v>3.8</v>
      </c>
      <c r="I28" s="133">
        <v>3.8</v>
      </c>
      <c r="J28" s="128"/>
    </row>
    <row r="29" spans="1:10" ht="50.25" customHeight="1">
      <c r="A29" s="121">
        <v>20</v>
      </c>
      <c r="B29" s="134" t="s">
        <v>61</v>
      </c>
      <c r="C29" s="125">
        <v>807</v>
      </c>
      <c r="D29" s="132" t="s">
        <v>289</v>
      </c>
      <c r="E29" s="132" t="s">
        <v>167</v>
      </c>
      <c r="F29" s="132"/>
      <c r="G29" s="133">
        <f>G31</f>
        <v>0.5</v>
      </c>
      <c r="H29" s="133">
        <f>H31</f>
        <v>0.5</v>
      </c>
      <c r="I29" s="133">
        <f>I31</f>
        <v>0.5</v>
      </c>
      <c r="J29" s="128"/>
    </row>
    <row r="30" spans="1:10" ht="66" customHeight="1">
      <c r="A30" s="121">
        <v>21</v>
      </c>
      <c r="B30" s="134" t="s">
        <v>62</v>
      </c>
      <c r="C30" s="125">
        <v>807</v>
      </c>
      <c r="D30" s="132" t="s">
        <v>289</v>
      </c>
      <c r="E30" s="132" t="s">
        <v>28</v>
      </c>
      <c r="F30" s="132"/>
      <c r="G30" s="133">
        <f>G29</f>
        <v>0.5</v>
      </c>
      <c r="H30" s="133">
        <f>H29</f>
        <v>0.5</v>
      </c>
      <c r="I30" s="133">
        <f>I29</f>
        <v>0.5</v>
      </c>
      <c r="J30" s="128"/>
    </row>
    <row r="31" spans="1:9" s="138" customFormat="1" ht="153" customHeight="1">
      <c r="A31" s="121">
        <v>22</v>
      </c>
      <c r="B31" s="135" t="s">
        <v>201</v>
      </c>
      <c r="C31" s="169">
        <v>807</v>
      </c>
      <c r="D31" s="132" t="s">
        <v>289</v>
      </c>
      <c r="E31" s="136" t="s">
        <v>14</v>
      </c>
      <c r="F31" s="136"/>
      <c r="G31" s="137">
        <v>0.5</v>
      </c>
      <c r="H31" s="137">
        <v>0.5</v>
      </c>
      <c r="I31" s="137">
        <v>0.5</v>
      </c>
    </row>
    <row r="32" spans="1:9" s="138" customFormat="1" ht="32.25" customHeight="1">
      <c r="A32" s="121">
        <v>23</v>
      </c>
      <c r="B32" s="134" t="s">
        <v>309</v>
      </c>
      <c r="C32" s="169">
        <v>807</v>
      </c>
      <c r="D32" s="132" t="s">
        <v>289</v>
      </c>
      <c r="E32" s="136" t="s">
        <v>14</v>
      </c>
      <c r="F32" s="136" t="s">
        <v>140</v>
      </c>
      <c r="G32" s="137">
        <v>0.5</v>
      </c>
      <c r="H32" s="137">
        <v>0.5</v>
      </c>
      <c r="I32" s="137">
        <v>0.5</v>
      </c>
    </row>
    <row r="33" spans="1:9" s="138" customFormat="1" ht="54" customHeight="1">
      <c r="A33" s="121">
        <v>24</v>
      </c>
      <c r="B33" s="134" t="s">
        <v>308</v>
      </c>
      <c r="C33" s="169">
        <v>807</v>
      </c>
      <c r="D33" s="132" t="s">
        <v>289</v>
      </c>
      <c r="E33" s="136" t="s">
        <v>14</v>
      </c>
      <c r="F33" s="136" t="s">
        <v>129</v>
      </c>
      <c r="G33" s="137">
        <v>0.5</v>
      </c>
      <c r="H33" s="137">
        <v>0.5</v>
      </c>
      <c r="I33" s="137">
        <v>0.5</v>
      </c>
    </row>
    <row r="34" spans="1:10" ht="65.25" customHeight="1">
      <c r="A34" s="121">
        <v>25</v>
      </c>
      <c r="B34" s="140" t="s">
        <v>100</v>
      </c>
      <c r="C34" s="125">
        <v>807</v>
      </c>
      <c r="D34" s="139" t="s">
        <v>291</v>
      </c>
      <c r="E34" s="139"/>
      <c r="F34" s="139"/>
      <c r="G34" s="133">
        <v>5.402</v>
      </c>
      <c r="H34" s="133"/>
      <c r="I34" s="133"/>
      <c r="J34" s="128"/>
    </row>
    <row r="35" spans="1:10" ht="17.25" customHeight="1">
      <c r="A35" s="121">
        <v>26</v>
      </c>
      <c r="B35" s="134" t="s">
        <v>188</v>
      </c>
      <c r="C35" s="125">
        <v>807</v>
      </c>
      <c r="D35" s="139" t="s">
        <v>291</v>
      </c>
      <c r="E35" s="132" t="s">
        <v>270</v>
      </c>
      <c r="F35" s="139"/>
      <c r="G35" s="133">
        <v>5.402</v>
      </c>
      <c r="H35" s="133"/>
      <c r="I35" s="133"/>
      <c r="J35" s="128"/>
    </row>
    <row r="36" spans="1:10" ht="90.75" customHeight="1">
      <c r="A36" s="121">
        <v>27</v>
      </c>
      <c r="B36" s="140" t="s">
        <v>269</v>
      </c>
      <c r="C36" s="125">
        <v>807</v>
      </c>
      <c r="D36" s="139" t="s">
        <v>291</v>
      </c>
      <c r="E36" s="139" t="s">
        <v>268</v>
      </c>
      <c r="F36" s="139"/>
      <c r="G36" s="133">
        <v>5.402</v>
      </c>
      <c r="H36" s="133"/>
      <c r="I36" s="133"/>
      <c r="J36" s="128"/>
    </row>
    <row r="37" spans="1:10" ht="17.25" customHeight="1">
      <c r="A37" s="121">
        <v>28</v>
      </c>
      <c r="B37" s="140" t="s">
        <v>122</v>
      </c>
      <c r="C37" s="125">
        <v>807</v>
      </c>
      <c r="D37" s="139" t="s">
        <v>291</v>
      </c>
      <c r="E37" s="139" t="s">
        <v>268</v>
      </c>
      <c r="F37" s="139" t="s">
        <v>160</v>
      </c>
      <c r="G37" s="133">
        <v>5.402</v>
      </c>
      <c r="H37" s="133"/>
      <c r="I37" s="133"/>
      <c r="J37" s="128"/>
    </row>
    <row r="38" spans="1:10" ht="17.25" customHeight="1">
      <c r="A38" s="121">
        <v>29</v>
      </c>
      <c r="B38" s="140" t="s">
        <v>128</v>
      </c>
      <c r="C38" s="125">
        <v>807</v>
      </c>
      <c r="D38" s="139" t="s">
        <v>291</v>
      </c>
      <c r="E38" s="139" t="s">
        <v>268</v>
      </c>
      <c r="F38" s="139" t="s">
        <v>131</v>
      </c>
      <c r="G38" s="133">
        <v>5.402</v>
      </c>
      <c r="H38" s="133"/>
      <c r="I38" s="133"/>
      <c r="J38" s="128"/>
    </row>
    <row r="39" spans="1:10" ht="51" customHeight="1">
      <c r="A39" s="328">
        <v>30</v>
      </c>
      <c r="B39" s="330" t="s">
        <v>410</v>
      </c>
      <c r="C39" s="122">
        <v>807</v>
      </c>
      <c r="D39" s="329" t="s">
        <v>408</v>
      </c>
      <c r="E39" s="329"/>
      <c r="F39" s="329"/>
      <c r="G39" s="147">
        <f>G40</f>
        <v>61.836</v>
      </c>
      <c r="H39" s="147"/>
      <c r="I39" s="147"/>
      <c r="J39" s="128"/>
    </row>
    <row r="40" spans="1:10" ht="17.25" customHeight="1">
      <c r="A40" s="328">
        <v>31</v>
      </c>
      <c r="B40" s="149" t="s">
        <v>188</v>
      </c>
      <c r="C40" s="122">
        <v>807</v>
      </c>
      <c r="D40" s="329" t="s">
        <v>408</v>
      </c>
      <c r="E40" s="146" t="s">
        <v>414</v>
      </c>
      <c r="F40" s="329"/>
      <c r="G40" s="147">
        <f>G41</f>
        <v>61.836</v>
      </c>
      <c r="H40" s="147"/>
      <c r="I40" s="147"/>
      <c r="J40" s="128"/>
    </row>
    <row r="41" spans="1:10" ht="48" customHeight="1">
      <c r="A41" s="328">
        <v>32</v>
      </c>
      <c r="B41" s="330" t="s">
        <v>410</v>
      </c>
      <c r="C41" s="122">
        <v>807</v>
      </c>
      <c r="D41" s="329" t="s">
        <v>408</v>
      </c>
      <c r="E41" s="146" t="s">
        <v>411</v>
      </c>
      <c r="F41" s="329"/>
      <c r="G41" s="147">
        <f>G42</f>
        <v>61.836</v>
      </c>
      <c r="H41" s="147"/>
      <c r="I41" s="147"/>
      <c r="J41" s="128"/>
    </row>
    <row r="42" spans="1:10" ht="17.25" customHeight="1">
      <c r="A42" s="121">
        <v>33</v>
      </c>
      <c r="B42" s="140" t="s">
        <v>156</v>
      </c>
      <c r="C42" s="125">
        <v>807</v>
      </c>
      <c r="D42" s="139" t="s">
        <v>408</v>
      </c>
      <c r="E42" s="132" t="s">
        <v>411</v>
      </c>
      <c r="F42" s="139" t="s">
        <v>157</v>
      </c>
      <c r="G42" s="133">
        <f>G43</f>
        <v>61.836</v>
      </c>
      <c r="H42" s="133"/>
      <c r="I42" s="133"/>
      <c r="J42" s="128"/>
    </row>
    <row r="43" spans="1:10" ht="17.25" customHeight="1">
      <c r="A43" s="121">
        <v>34</v>
      </c>
      <c r="B43" s="140" t="s">
        <v>413</v>
      </c>
      <c r="C43" s="125">
        <v>807</v>
      </c>
      <c r="D43" s="139" t="s">
        <v>408</v>
      </c>
      <c r="E43" s="132" t="s">
        <v>411</v>
      </c>
      <c r="F43" s="139" t="s">
        <v>412</v>
      </c>
      <c r="G43" s="133">
        <v>61.836</v>
      </c>
      <c r="H43" s="133"/>
      <c r="I43" s="133"/>
      <c r="J43" s="128"/>
    </row>
    <row r="44" spans="1:10" ht="18" customHeight="1">
      <c r="A44" s="121">
        <v>35</v>
      </c>
      <c r="B44" s="134" t="s">
        <v>130</v>
      </c>
      <c r="C44" s="125">
        <v>807</v>
      </c>
      <c r="D44" s="132" t="s">
        <v>292</v>
      </c>
      <c r="E44" s="132"/>
      <c r="F44" s="141"/>
      <c r="G44" s="133">
        <f>G45</f>
        <v>5</v>
      </c>
      <c r="H44" s="133">
        <f aca="true" t="shared" si="2" ref="H44:I48">H45</f>
        <v>5</v>
      </c>
      <c r="I44" s="133">
        <f t="shared" si="2"/>
        <v>5</v>
      </c>
      <c r="J44" s="128"/>
    </row>
    <row r="45" spans="1:10" ht="15.75" customHeight="1">
      <c r="A45" s="121">
        <v>36</v>
      </c>
      <c r="B45" s="140" t="s">
        <v>138</v>
      </c>
      <c r="C45" s="125">
        <v>807</v>
      </c>
      <c r="D45" s="132" t="s">
        <v>292</v>
      </c>
      <c r="E45" s="132" t="s">
        <v>176</v>
      </c>
      <c r="F45" s="141"/>
      <c r="G45" s="133">
        <f>G46</f>
        <v>5</v>
      </c>
      <c r="H45" s="133">
        <f t="shared" si="2"/>
        <v>5</v>
      </c>
      <c r="I45" s="133">
        <f t="shared" si="2"/>
        <v>5</v>
      </c>
      <c r="J45" s="128"/>
    </row>
    <row r="46" spans="1:10" ht="15" customHeight="1">
      <c r="A46" s="121">
        <v>37</v>
      </c>
      <c r="B46" s="142" t="s">
        <v>3</v>
      </c>
      <c r="C46" s="125">
        <v>807</v>
      </c>
      <c r="D46" s="132" t="s">
        <v>292</v>
      </c>
      <c r="E46" s="132" t="s">
        <v>1</v>
      </c>
      <c r="F46" s="141"/>
      <c r="G46" s="133">
        <f>G48</f>
        <v>5</v>
      </c>
      <c r="H46" s="133">
        <f>H48</f>
        <v>5</v>
      </c>
      <c r="I46" s="133">
        <f>I48</f>
        <v>5</v>
      </c>
      <c r="J46" s="128"/>
    </row>
    <row r="47" spans="1:10" ht="33.75" customHeight="1">
      <c r="A47" s="121">
        <v>38</v>
      </c>
      <c r="B47" s="170" t="s">
        <v>25</v>
      </c>
      <c r="C47" s="125">
        <v>807</v>
      </c>
      <c r="D47" s="132" t="s">
        <v>292</v>
      </c>
      <c r="E47" s="132" t="s">
        <v>2</v>
      </c>
      <c r="F47" s="141"/>
      <c r="G47" s="133">
        <f>G48</f>
        <v>5</v>
      </c>
      <c r="H47" s="133">
        <f>H48</f>
        <v>5</v>
      </c>
      <c r="I47" s="133">
        <f>I48</f>
        <v>5</v>
      </c>
      <c r="J47" s="128"/>
    </row>
    <row r="48" spans="1:10" ht="16.5" customHeight="1">
      <c r="A48" s="121">
        <v>39</v>
      </c>
      <c r="B48" s="134" t="s">
        <v>156</v>
      </c>
      <c r="C48" s="125">
        <v>807</v>
      </c>
      <c r="D48" s="132" t="s">
        <v>292</v>
      </c>
      <c r="E48" s="139" t="s">
        <v>2</v>
      </c>
      <c r="F48" s="144">
        <v>800</v>
      </c>
      <c r="G48" s="133">
        <f>G49</f>
        <v>5</v>
      </c>
      <c r="H48" s="133">
        <f t="shared" si="2"/>
        <v>5</v>
      </c>
      <c r="I48" s="133">
        <f t="shared" si="2"/>
        <v>5</v>
      </c>
      <c r="J48" s="128"/>
    </row>
    <row r="49" spans="1:10" ht="18" customHeight="1">
      <c r="A49" s="121">
        <v>40</v>
      </c>
      <c r="B49" s="142" t="s">
        <v>185</v>
      </c>
      <c r="C49" s="125">
        <v>807</v>
      </c>
      <c r="D49" s="132" t="s">
        <v>292</v>
      </c>
      <c r="E49" s="132" t="s">
        <v>2</v>
      </c>
      <c r="F49" s="141">
        <v>870</v>
      </c>
      <c r="G49" s="133">
        <v>5</v>
      </c>
      <c r="H49" s="133">
        <v>5</v>
      </c>
      <c r="I49" s="133">
        <v>5</v>
      </c>
      <c r="J49" s="128"/>
    </row>
    <row r="50" spans="1:10" ht="15" customHeight="1">
      <c r="A50" s="121">
        <v>41</v>
      </c>
      <c r="B50" s="145" t="s">
        <v>159</v>
      </c>
      <c r="C50" s="125">
        <v>807</v>
      </c>
      <c r="D50" s="146" t="s">
        <v>293</v>
      </c>
      <c r="E50" s="146"/>
      <c r="F50" s="146"/>
      <c r="G50" s="147">
        <f>G51</f>
        <v>2.206</v>
      </c>
      <c r="H50" s="147">
        <f aca="true" t="shared" si="3" ref="H50:I54">H51</f>
        <v>2.218</v>
      </c>
      <c r="I50" s="147">
        <f t="shared" si="3"/>
        <v>2.218</v>
      </c>
      <c r="J50" s="128"/>
    </row>
    <row r="51" spans="1:10" ht="13.5" customHeight="1">
      <c r="A51" s="121">
        <v>42</v>
      </c>
      <c r="B51" s="171" t="s">
        <v>150</v>
      </c>
      <c r="C51" s="125">
        <v>807</v>
      </c>
      <c r="D51" s="172" t="s">
        <v>293</v>
      </c>
      <c r="E51" s="172" t="s">
        <v>176</v>
      </c>
      <c r="F51" s="172"/>
      <c r="G51" s="133">
        <f>G52</f>
        <v>2.206</v>
      </c>
      <c r="H51" s="133">
        <f t="shared" si="3"/>
        <v>2.218</v>
      </c>
      <c r="I51" s="133">
        <f t="shared" si="3"/>
        <v>2.218</v>
      </c>
      <c r="J51" s="128"/>
    </row>
    <row r="52" spans="1:10" ht="66" customHeight="1">
      <c r="A52" s="121">
        <v>43</v>
      </c>
      <c r="B52" s="170" t="s">
        <v>6</v>
      </c>
      <c r="C52" s="125">
        <v>807</v>
      </c>
      <c r="D52" s="172" t="s">
        <v>293</v>
      </c>
      <c r="E52" s="172" t="s">
        <v>4</v>
      </c>
      <c r="F52" s="172"/>
      <c r="G52" s="133">
        <f>G53</f>
        <v>2.206</v>
      </c>
      <c r="H52" s="133">
        <f t="shared" si="3"/>
        <v>2.218</v>
      </c>
      <c r="I52" s="133">
        <f t="shared" si="3"/>
        <v>2.218</v>
      </c>
      <c r="J52" s="128"/>
    </row>
    <row r="53" spans="1:10" ht="83.25" customHeight="1">
      <c r="A53" s="121">
        <v>44</v>
      </c>
      <c r="B53" s="170" t="s">
        <v>205</v>
      </c>
      <c r="C53" s="125">
        <v>807</v>
      </c>
      <c r="D53" s="172" t="s">
        <v>293</v>
      </c>
      <c r="E53" s="172" t="s">
        <v>5</v>
      </c>
      <c r="F53" s="172"/>
      <c r="G53" s="133">
        <f>G54</f>
        <v>2.206</v>
      </c>
      <c r="H53" s="133">
        <f t="shared" si="3"/>
        <v>2.218</v>
      </c>
      <c r="I53" s="133">
        <f t="shared" si="3"/>
        <v>2.218</v>
      </c>
      <c r="J53" s="128"/>
    </row>
    <row r="54" spans="1:10" ht="33" customHeight="1">
      <c r="A54" s="121">
        <v>45</v>
      </c>
      <c r="B54" s="134" t="s">
        <v>309</v>
      </c>
      <c r="C54" s="125">
        <v>807</v>
      </c>
      <c r="D54" s="172" t="s">
        <v>293</v>
      </c>
      <c r="E54" s="172" t="s">
        <v>5</v>
      </c>
      <c r="F54" s="173" t="s">
        <v>140</v>
      </c>
      <c r="G54" s="133">
        <f>G55</f>
        <v>2.206</v>
      </c>
      <c r="H54" s="133">
        <f t="shared" si="3"/>
        <v>2.218</v>
      </c>
      <c r="I54" s="133">
        <f t="shared" si="3"/>
        <v>2.218</v>
      </c>
      <c r="J54" s="128"/>
    </row>
    <row r="55" spans="1:10" ht="50.25" customHeight="1">
      <c r="A55" s="121">
        <v>46</v>
      </c>
      <c r="B55" s="134" t="s">
        <v>308</v>
      </c>
      <c r="C55" s="125">
        <v>807</v>
      </c>
      <c r="D55" s="172" t="s">
        <v>293</v>
      </c>
      <c r="E55" s="174" t="s">
        <v>5</v>
      </c>
      <c r="F55" s="174" t="s">
        <v>129</v>
      </c>
      <c r="G55" s="137">
        <v>2.206</v>
      </c>
      <c r="H55" s="137">
        <v>2.218</v>
      </c>
      <c r="I55" s="137">
        <v>2.218</v>
      </c>
      <c r="J55" s="128"/>
    </row>
    <row r="56" spans="1:10" ht="26.25" customHeight="1">
      <c r="A56" s="121">
        <v>47</v>
      </c>
      <c r="B56" s="149" t="s">
        <v>170</v>
      </c>
      <c r="C56" s="122">
        <v>807</v>
      </c>
      <c r="D56" s="146" t="s">
        <v>294</v>
      </c>
      <c r="E56" s="146"/>
      <c r="F56" s="146"/>
      <c r="G56" s="147">
        <f>G62</f>
        <v>76.446</v>
      </c>
      <c r="H56" s="147">
        <f>H62</f>
        <v>85</v>
      </c>
      <c r="I56" s="147">
        <f>I62</f>
        <v>82.3</v>
      </c>
      <c r="J56" s="128"/>
    </row>
    <row r="57" spans="1:10" ht="20.25" customHeight="1">
      <c r="A57" s="121">
        <v>48</v>
      </c>
      <c r="B57" s="134" t="s">
        <v>171</v>
      </c>
      <c r="C57" s="125">
        <v>807</v>
      </c>
      <c r="D57" s="132" t="s">
        <v>295</v>
      </c>
      <c r="E57" s="146"/>
      <c r="F57" s="146"/>
      <c r="G57" s="133">
        <f>G59</f>
        <v>76.446</v>
      </c>
      <c r="H57" s="133">
        <f>H59</f>
        <v>85</v>
      </c>
      <c r="I57" s="133">
        <f>I59</f>
        <v>82.3</v>
      </c>
      <c r="J57" s="128"/>
    </row>
    <row r="58" spans="1:10" ht="15.75" customHeight="1">
      <c r="A58" s="121">
        <v>49</v>
      </c>
      <c r="B58" s="134" t="s">
        <v>184</v>
      </c>
      <c r="C58" s="125">
        <v>807</v>
      </c>
      <c r="D58" s="132" t="s">
        <v>295</v>
      </c>
      <c r="E58" s="132" t="s">
        <v>176</v>
      </c>
      <c r="F58" s="146"/>
      <c r="G58" s="175">
        <f>G59</f>
        <v>76.446</v>
      </c>
      <c r="H58" s="175">
        <f>H59</f>
        <v>85</v>
      </c>
      <c r="I58" s="175">
        <f>I59</f>
        <v>82.3</v>
      </c>
      <c r="J58" s="128"/>
    </row>
    <row r="59" spans="1:10" ht="83.25" customHeight="1">
      <c r="A59" s="121">
        <v>50</v>
      </c>
      <c r="B59" s="170" t="s">
        <v>6</v>
      </c>
      <c r="C59" s="125">
        <v>807</v>
      </c>
      <c r="D59" s="132" t="s">
        <v>295</v>
      </c>
      <c r="E59" s="132" t="s">
        <v>4</v>
      </c>
      <c r="F59" s="146"/>
      <c r="G59" s="133">
        <f>G60</f>
        <v>76.446</v>
      </c>
      <c r="H59" s="133">
        <f aca="true" t="shared" si="4" ref="H59:I61">H60</f>
        <v>85</v>
      </c>
      <c r="I59" s="133">
        <f t="shared" si="4"/>
        <v>82.3</v>
      </c>
      <c r="J59" s="128"/>
    </row>
    <row r="60" spans="1:10" ht="69.75" customHeight="1">
      <c r="A60" s="121">
        <v>51</v>
      </c>
      <c r="B60" s="134" t="s">
        <v>172</v>
      </c>
      <c r="C60" s="125">
        <v>807</v>
      </c>
      <c r="D60" s="132" t="s">
        <v>295</v>
      </c>
      <c r="E60" s="132" t="s">
        <v>7</v>
      </c>
      <c r="F60" s="146"/>
      <c r="G60" s="133">
        <f>G61</f>
        <v>76.446</v>
      </c>
      <c r="H60" s="133">
        <f t="shared" si="4"/>
        <v>85</v>
      </c>
      <c r="I60" s="133">
        <f t="shared" si="4"/>
        <v>82.3</v>
      </c>
      <c r="J60" s="128"/>
    </row>
    <row r="61" spans="1:10" ht="98.25" customHeight="1">
      <c r="A61" s="121">
        <v>52</v>
      </c>
      <c r="B61" s="134" t="s">
        <v>152</v>
      </c>
      <c r="C61" s="125">
        <v>807</v>
      </c>
      <c r="D61" s="132" t="s">
        <v>295</v>
      </c>
      <c r="E61" s="132" t="s">
        <v>7</v>
      </c>
      <c r="F61" s="132" t="s">
        <v>139</v>
      </c>
      <c r="G61" s="133">
        <f>G62</f>
        <v>76.446</v>
      </c>
      <c r="H61" s="133">
        <f t="shared" si="4"/>
        <v>85</v>
      </c>
      <c r="I61" s="133">
        <f t="shared" si="4"/>
        <v>82.3</v>
      </c>
      <c r="J61" s="128"/>
    </row>
    <row r="62" spans="1:10" ht="40.5" customHeight="1">
      <c r="A62" s="121">
        <v>53</v>
      </c>
      <c r="B62" s="134" t="s">
        <v>148</v>
      </c>
      <c r="C62" s="125">
        <v>807</v>
      </c>
      <c r="D62" s="132" t="s">
        <v>295</v>
      </c>
      <c r="E62" s="132" t="s">
        <v>7</v>
      </c>
      <c r="F62" s="132" t="s">
        <v>135</v>
      </c>
      <c r="G62" s="150">
        <f>83.5-7.054</f>
        <v>76.446</v>
      </c>
      <c r="H62" s="150">
        <v>85</v>
      </c>
      <c r="I62" s="150">
        <v>82.3</v>
      </c>
      <c r="J62" s="128"/>
    </row>
    <row r="63" spans="1:10" ht="33" customHeight="1">
      <c r="A63" s="121">
        <v>54</v>
      </c>
      <c r="B63" s="149" t="s">
        <v>126</v>
      </c>
      <c r="C63" s="122">
        <v>807</v>
      </c>
      <c r="D63" s="146" t="s">
        <v>282</v>
      </c>
      <c r="E63" s="132"/>
      <c r="F63" s="132"/>
      <c r="G63" s="147">
        <f>G66</f>
        <v>2.2560000000000002</v>
      </c>
      <c r="H63" s="147">
        <f>H66</f>
        <v>2.2560000000000002</v>
      </c>
      <c r="I63" s="147">
        <f>I66</f>
        <v>2.2560000000000002</v>
      </c>
      <c r="J63" s="128"/>
    </row>
    <row r="64" spans="1:10" ht="33" customHeight="1">
      <c r="A64" s="121">
        <v>55</v>
      </c>
      <c r="B64" s="134" t="s">
        <v>187</v>
      </c>
      <c r="C64" s="125">
        <v>807</v>
      </c>
      <c r="D64" s="132" t="s">
        <v>283</v>
      </c>
      <c r="E64" s="132"/>
      <c r="F64" s="132"/>
      <c r="G64" s="133">
        <f aca="true" t="shared" si="5" ref="G64:I68">G65</f>
        <v>2.2560000000000002</v>
      </c>
      <c r="H64" s="133">
        <f t="shared" si="5"/>
        <v>2.2560000000000002</v>
      </c>
      <c r="I64" s="133">
        <f t="shared" si="5"/>
        <v>2.2560000000000002</v>
      </c>
      <c r="J64" s="128"/>
    </row>
    <row r="65" spans="1:10" ht="48.75" customHeight="1">
      <c r="A65" s="121">
        <v>56</v>
      </c>
      <c r="B65" s="134" t="s">
        <v>64</v>
      </c>
      <c r="C65" s="125">
        <v>807</v>
      </c>
      <c r="D65" s="132" t="s">
        <v>283</v>
      </c>
      <c r="E65" s="132" t="s">
        <v>167</v>
      </c>
      <c r="F65" s="132"/>
      <c r="G65" s="133">
        <f t="shared" si="5"/>
        <v>2.2560000000000002</v>
      </c>
      <c r="H65" s="133">
        <f t="shared" si="5"/>
        <v>2.2560000000000002</v>
      </c>
      <c r="I65" s="133">
        <f t="shared" si="5"/>
        <v>2.2560000000000002</v>
      </c>
      <c r="J65" s="128"/>
    </row>
    <row r="66" spans="1:10" ht="53.25" customHeight="1">
      <c r="A66" s="121">
        <v>57</v>
      </c>
      <c r="B66" s="134" t="s">
        <v>63</v>
      </c>
      <c r="C66" s="125">
        <v>807</v>
      </c>
      <c r="D66" s="132" t="s">
        <v>283</v>
      </c>
      <c r="E66" s="132" t="s">
        <v>168</v>
      </c>
      <c r="F66" s="132"/>
      <c r="G66" s="133">
        <f>G67+G70</f>
        <v>2.2560000000000002</v>
      </c>
      <c r="H66" s="133">
        <f>H67+H70</f>
        <v>2.2560000000000002</v>
      </c>
      <c r="I66" s="133">
        <f>I67+I70</f>
        <v>2.2560000000000002</v>
      </c>
      <c r="J66" s="128"/>
    </row>
    <row r="67" spans="1:10" ht="125.25" customHeight="1">
      <c r="A67" s="121">
        <v>58</v>
      </c>
      <c r="B67" s="131" t="s">
        <v>65</v>
      </c>
      <c r="C67" s="125">
        <v>807</v>
      </c>
      <c r="D67" s="132" t="s">
        <v>283</v>
      </c>
      <c r="E67" s="132" t="s">
        <v>21</v>
      </c>
      <c r="F67" s="132"/>
      <c r="G67" s="133">
        <f>G68</f>
        <v>1.776</v>
      </c>
      <c r="H67" s="133">
        <f t="shared" si="5"/>
        <v>1.776</v>
      </c>
      <c r="I67" s="133">
        <f t="shared" si="5"/>
        <v>1.776</v>
      </c>
      <c r="J67" s="128"/>
    </row>
    <row r="68" spans="1:10" ht="33" customHeight="1">
      <c r="A68" s="121">
        <v>59</v>
      </c>
      <c r="B68" s="134" t="s">
        <v>309</v>
      </c>
      <c r="C68" s="125">
        <v>807</v>
      </c>
      <c r="D68" s="132" t="s">
        <v>283</v>
      </c>
      <c r="E68" s="132" t="s">
        <v>21</v>
      </c>
      <c r="F68" s="132" t="s">
        <v>140</v>
      </c>
      <c r="G68" s="133">
        <f>G69</f>
        <v>1.776</v>
      </c>
      <c r="H68" s="133">
        <f t="shared" si="5"/>
        <v>1.776</v>
      </c>
      <c r="I68" s="133">
        <f t="shared" si="5"/>
        <v>1.776</v>
      </c>
      <c r="J68" s="128"/>
    </row>
    <row r="69" spans="1:10" ht="49.5" customHeight="1">
      <c r="A69" s="121">
        <v>60</v>
      </c>
      <c r="B69" s="134" t="s">
        <v>308</v>
      </c>
      <c r="C69" s="125">
        <v>807</v>
      </c>
      <c r="D69" s="132" t="s">
        <v>283</v>
      </c>
      <c r="E69" s="132" t="s">
        <v>21</v>
      </c>
      <c r="F69" s="132" t="s">
        <v>129</v>
      </c>
      <c r="G69" s="133">
        <v>1.776</v>
      </c>
      <c r="H69" s="133">
        <v>1.776</v>
      </c>
      <c r="I69" s="133">
        <v>1.776</v>
      </c>
      <c r="J69" s="128"/>
    </row>
    <row r="70" spans="1:10" s="153" customFormat="1" ht="153.75" customHeight="1">
      <c r="A70" s="121">
        <v>61</v>
      </c>
      <c r="B70" s="151" t="s">
        <v>66</v>
      </c>
      <c r="C70" s="176">
        <v>807</v>
      </c>
      <c r="D70" s="132" t="s">
        <v>283</v>
      </c>
      <c r="E70" s="139" t="s">
        <v>23</v>
      </c>
      <c r="F70" s="139"/>
      <c r="G70" s="133">
        <f aca="true" t="shared" si="6" ref="G70:I71">G71</f>
        <v>0.48</v>
      </c>
      <c r="H70" s="133">
        <f t="shared" si="6"/>
        <v>0.48</v>
      </c>
      <c r="I70" s="133">
        <f t="shared" si="6"/>
        <v>0.48</v>
      </c>
      <c r="J70" s="152"/>
    </row>
    <row r="71" spans="1:10" s="153" customFormat="1" ht="33" customHeight="1">
      <c r="A71" s="121">
        <v>62</v>
      </c>
      <c r="B71" s="140" t="s">
        <v>309</v>
      </c>
      <c r="C71" s="176">
        <v>807</v>
      </c>
      <c r="D71" s="132" t="s">
        <v>283</v>
      </c>
      <c r="E71" s="139" t="s">
        <v>23</v>
      </c>
      <c r="F71" s="139" t="s">
        <v>140</v>
      </c>
      <c r="G71" s="133">
        <f t="shared" si="6"/>
        <v>0.48</v>
      </c>
      <c r="H71" s="133">
        <f t="shared" si="6"/>
        <v>0.48</v>
      </c>
      <c r="I71" s="133">
        <f t="shared" si="6"/>
        <v>0.48</v>
      </c>
      <c r="J71" s="152"/>
    </row>
    <row r="72" spans="1:10" s="153" customFormat="1" ht="33" customHeight="1">
      <c r="A72" s="121">
        <v>63</v>
      </c>
      <c r="B72" s="140" t="s">
        <v>8</v>
      </c>
      <c r="C72" s="176">
        <v>807</v>
      </c>
      <c r="D72" s="132" t="s">
        <v>283</v>
      </c>
      <c r="E72" s="139" t="s">
        <v>23</v>
      </c>
      <c r="F72" s="139" t="s">
        <v>129</v>
      </c>
      <c r="G72" s="133">
        <v>0.48</v>
      </c>
      <c r="H72" s="133">
        <v>0.48</v>
      </c>
      <c r="I72" s="133">
        <v>0.48</v>
      </c>
      <c r="J72" s="152"/>
    </row>
    <row r="73" spans="1:10" ht="17.25" customHeight="1">
      <c r="A73" s="121">
        <v>64</v>
      </c>
      <c r="B73" s="149" t="s">
        <v>15</v>
      </c>
      <c r="C73" s="122">
        <v>807</v>
      </c>
      <c r="D73" s="146" t="s">
        <v>284</v>
      </c>
      <c r="E73" s="132"/>
      <c r="F73" s="132"/>
      <c r="G73" s="147">
        <f aca="true" t="shared" si="7" ref="G73:I75">G74</f>
        <v>467.176</v>
      </c>
      <c r="H73" s="147">
        <f t="shared" si="7"/>
        <v>84.77600000000001</v>
      </c>
      <c r="I73" s="147">
        <f t="shared" si="7"/>
        <v>71.376</v>
      </c>
      <c r="J73" s="128"/>
    </row>
    <row r="74" spans="1:10" ht="23.25" customHeight="1">
      <c r="A74" s="121">
        <v>65</v>
      </c>
      <c r="B74" s="154" t="s">
        <v>166</v>
      </c>
      <c r="C74" s="125">
        <v>807</v>
      </c>
      <c r="D74" s="132" t="s">
        <v>285</v>
      </c>
      <c r="E74" s="146"/>
      <c r="F74" s="146"/>
      <c r="G74" s="147">
        <f>G75</f>
        <v>467.176</v>
      </c>
      <c r="H74" s="147">
        <f t="shared" si="7"/>
        <v>84.77600000000001</v>
      </c>
      <c r="I74" s="147">
        <f t="shared" si="7"/>
        <v>71.376</v>
      </c>
      <c r="J74" s="128"/>
    </row>
    <row r="75" spans="1:10" ht="63.75" customHeight="1">
      <c r="A75" s="121">
        <v>66</v>
      </c>
      <c r="B75" s="134" t="s">
        <v>326</v>
      </c>
      <c r="C75" s="125">
        <v>807</v>
      </c>
      <c r="D75" s="132" t="s">
        <v>285</v>
      </c>
      <c r="E75" s="132" t="s">
        <v>167</v>
      </c>
      <c r="F75" s="132"/>
      <c r="G75" s="133">
        <f t="shared" si="7"/>
        <v>467.176</v>
      </c>
      <c r="H75" s="133">
        <f t="shared" si="7"/>
        <v>84.77600000000001</v>
      </c>
      <c r="I75" s="133">
        <f t="shared" si="7"/>
        <v>71.376</v>
      </c>
      <c r="J75" s="128"/>
    </row>
    <row r="76" spans="1:10" ht="62.25" customHeight="1">
      <c r="A76" s="121">
        <v>67</v>
      </c>
      <c r="B76" s="131" t="s">
        <v>325</v>
      </c>
      <c r="C76" s="125">
        <v>807</v>
      </c>
      <c r="D76" s="132" t="s">
        <v>285</v>
      </c>
      <c r="E76" s="132" t="s">
        <v>169</v>
      </c>
      <c r="F76" s="132"/>
      <c r="G76" s="133">
        <f>G80+G77+G83</f>
        <v>467.176</v>
      </c>
      <c r="H76" s="133">
        <f>H80+H77</f>
        <v>84.77600000000001</v>
      </c>
      <c r="I76" s="133">
        <f>I80+I77</f>
        <v>71.376</v>
      </c>
      <c r="J76" s="128"/>
    </row>
    <row r="77" spans="1:10" s="153" customFormat="1" ht="171.75" customHeight="1">
      <c r="A77" s="121">
        <v>68</v>
      </c>
      <c r="B77" s="151" t="s">
        <v>67</v>
      </c>
      <c r="C77" s="176">
        <v>807</v>
      </c>
      <c r="D77" s="132" t="s">
        <v>285</v>
      </c>
      <c r="E77" s="139" t="s">
        <v>209</v>
      </c>
      <c r="F77" s="139"/>
      <c r="G77" s="133">
        <f aca="true" t="shared" si="8" ref="G77:I78">G78</f>
        <v>0.395</v>
      </c>
      <c r="H77" s="133">
        <f t="shared" si="8"/>
        <v>0.376</v>
      </c>
      <c r="I77" s="133">
        <f t="shared" si="8"/>
        <v>0.376</v>
      </c>
      <c r="J77" s="152"/>
    </row>
    <row r="78" spans="1:10" s="153" customFormat="1" ht="34.5" customHeight="1">
      <c r="A78" s="121">
        <v>69</v>
      </c>
      <c r="B78" s="140" t="s">
        <v>309</v>
      </c>
      <c r="C78" s="176">
        <v>807</v>
      </c>
      <c r="D78" s="132" t="s">
        <v>285</v>
      </c>
      <c r="E78" s="139" t="s">
        <v>209</v>
      </c>
      <c r="F78" s="139" t="s">
        <v>140</v>
      </c>
      <c r="G78" s="133">
        <f t="shared" si="8"/>
        <v>0.395</v>
      </c>
      <c r="H78" s="133">
        <f t="shared" si="8"/>
        <v>0.376</v>
      </c>
      <c r="I78" s="133">
        <f t="shared" si="8"/>
        <v>0.376</v>
      </c>
      <c r="J78" s="152"/>
    </row>
    <row r="79" spans="1:10" s="153" customFormat="1" ht="50.25" customHeight="1">
      <c r="A79" s="121">
        <v>70</v>
      </c>
      <c r="B79" s="140" t="s">
        <v>308</v>
      </c>
      <c r="C79" s="176">
        <v>807</v>
      </c>
      <c r="D79" s="132" t="s">
        <v>285</v>
      </c>
      <c r="E79" s="139" t="s">
        <v>209</v>
      </c>
      <c r="F79" s="139" t="s">
        <v>129</v>
      </c>
      <c r="G79" s="133">
        <f>0.376+0.019</f>
        <v>0.395</v>
      </c>
      <c r="H79" s="133">
        <f>0.376</f>
        <v>0.376</v>
      </c>
      <c r="I79" s="133">
        <f>0.376</f>
        <v>0.376</v>
      </c>
      <c r="J79" s="152"/>
    </row>
    <row r="80" spans="1:10" ht="156.75" customHeight="1">
      <c r="A80" s="121">
        <v>71</v>
      </c>
      <c r="B80" s="131" t="s">
        <v>68</v>
      </c>
      <c r="C80" s="125">
        <v>807</v>
      </c>
      <c r="D80" s="132" t="s">
        <v>285</v>
      </c>
      <c r="E80" s="132" t="s">
        <v>210</v>
      </c>
      <c r="F80" s="132"/>
      <c r="G80" s="133">
        <f aca="true" t="shared" si="9" ref="G80:I81">G81</f>
        <v>72.381</v>
      </c>
      <c r="H80" s="133">
        <f t="shared" si="9"/>
        <v>84.4</v>
      </c>
      <c r="I80" s="133">
        <f t="shared" si="9"/>
        <v>71</v>
      </c>
      <c r="J80" s="128"/>
    </row>
    <row r="81" spans="1:10" ht="38.25" customHeight="1">
      <c r="A81" s="121">
        <v>72</v>
      </c>
      <c r="B81" s="140" t="s">
        <v>309</v>
      </c>
      <c r="C81" s="176">
        <v>807</v>
      </c>
      <c r="D81" s="132" t="s">
        <v>285</v>
      </c>
      <c r="E81" s="132" t="s">
        <v>210</v>
      </c>
      <c r="F81" s="139" t="s">
        <v>140</v>
      </c>
      <c r="G81" s="133">
        <f t="shared" si="9"/>
        <v>72.381</v>
      </c>
      <c r="H81" s="133">
        <f t="shared" si="9"/>
        <v>84.4</v>
      </c>
      <c r="I81" s="133">
        <f t="shared" si="9"/>
        <v>71</v>
      </c>
      <c r="J81" s="128"/>
    </row>
    <row r="82" spans="1:10" ht="48.75" customHeight="1">
      <c r="A82" s="121">
        <v>73</v>
      </c>
      <c r="B82" s="134" t="s">
        <v>308</v>
      </c>
      <c r="C82" s="125">
        <v>807</v>
      </c>
      <c r="D82" s="132" t="s">
        <v>285</v>
      </c>
      <c r="E82" s="132" t="s">
        <v>210</v>
      </c>
      <c r="F82" s="132" t="s">
        <v>129</v>
      </c>
      <c r="G82" s="133">
        <f>72.4-0.019</f>
        <v>72.381</v>
      </c>
      <c r="H82" s="133">
        <v>84.4</v>
      </c>
      <c r="I82" s="133">
        <v>71</v>
      </c>
      <c r="J82" s="128"/>
    </row>
    <row r="83" spans="1:9" s="266" customFormat="1" ht="165.75" customHeight="1">
      <c r="A83" s="121">
        <v>74</v>
      </c>
      <c r="B83" s="262" t="s">
        <v>327</v>
      </c>
      <c r="C83" s="263">
        <v>807</v>
      </c>
      <c r="D83" s="132" t="s">
        <v>285</v>
      </c>
      <c r="E83" s="264" t="s">
        <v>267</v>
      </c>
      <c r="F83" s="264"/>
      <c r="G83" s="265">
        <f aca="true" t="shared" si="10" ref="G83:I84">G84</f>
        <v>394.4</v>
      </c>
      <c r="H83" s="265">
        <f t="shared" si="10"/>
        <v>0</v>
      </c>
      <c r="I83" s="265">
        <f t="shared" si="10"/>
        <v>0</v>
      </c>
    </row>
    <row r="84" spans="1:9" s="266" customFormat="1" ht="38.25" customHeight="1">
      <c r="A84" s="121">
        <v>75</v>
      </c>
      <c r="B84" s="267" t="s">
        <v>309</v>
      </c>
      <c r="C84" s="268">
        <v>807</v>
      </c>
      <c r="D84" s="132" t="s">
        <v>285</v>
      </c>
      <c r="E84" s="264" t="s">
        <v>267</v>
      </c>
      <c r="F84" s="269" t="s">
        <v>140</v>
      </c>
      <c r="G84" s="265">
        <f t="shared" si="10"/>
        <v>394.4</v>
      </c>
      <c r="H84" s="265">
        <f t="shared" si="10"/>
        <v>0</v>
      </c>
      <c r="I84" s="265">
        <f t="shared" si="10"/>
        <v>0</v>
      </c>
    </row>
    <row r="85" spans="1:9" s="266" customFormat="1" ht="53.25" customHeight="1">
      <c r="A85" s="121">
        <v>76</v>
      </c>
      <c r="B85" s="270" t="s">
        <v>308</v>
      </c>
      <c r="C85" s="263">
        <v>807</v>
      </c>
      <c r="D85" s="132" t="s">
        <v>285</v>
      </c>
      <c r="E85" s="264" t="s">
        <v>267</v>
      </c>
      <c r="F85" s="264" t="s">
        <v>129</v>
      </c>
      <c r="G85" s="265">
        <f>394.4</f>
        <v>394.4</v>
      </c>
      <c r="H85" s="265">
        <v>0</v>
      </c>
      <c r="I85" s="265">
        <v>0</v>
      </c>
    </row>
    <row r="86" spans="1:10" ht="18.75" customHeight="1">
      <c r="A86" s="121">
        <v>77</v>
      </c>
      <c r="B86" s="149" t="s">
        <v>125</v>
      </c>
      <c r="C86" s="125">
        <v>807</v>
      </c>
      <c r="D86" s="146" t="s">
        <v>286</v>
      </c>
      <c r="E86" s="146"/>
      <c r="F86" s="146"/>
      <c r="G86" s="147">
        <f>G87+G99</f>
        <v>347.517</v>
      </c>
      <c r="H86" s="147">
        <f aca="true" t="shared" si="11" ref="G86:I88">H87</f>
        <v>344.596</v>
      </c>
      <c r="I86" s="147">
        <f t="shared" si="11"/>
        <v>344.596</v>
      </c>
      <c r="J86" s="128"/>
    </row>
    <row r="87" spans="1:10" ht="19.5" customHeight="1">
      <c r="A87" s="121">
        <v>78</v>
      </c>
      <c r="B87" s="134" t="s">
        <v>127</v>
      </c>
      <c r="C87" s="125">
        <v>807</v>
      </c>
      <c r="D87" s="132" t="s">
        <v>287</v>
      </c>
      <c r="E87" s="132"/>
      <c r="F87" s="132"/>
      <c r="G87" s="133">
        <f t="shared" si="11"/>
        <v>344.596</v>
      </c>
      <c r="H87" s="133">
        <f t="shared" si="11"/>
        <v>344.596</v>
      </c>
      <c r="I87" s="133">
        <f t="shared" si="11"/>
        <v>344.596</v>
      </c>
      <c r="J87" s="128"/>
    </row>
    <row r="88" spans="1:10" ht="60.75" customHeight="1">
      <c r="A88" s="121">
        <v>79</v>
      </c>
      <c r="B88" s="134" t="s">
        <v>326</v>
      </c>
      <c r="C88" s="125">
        <v>807</v>
      </c>
      <c r="D88" s="132" t="s">
        <v>287</v>
      </c>
      <c r="E88" s="132" t="s">
        <v>167</v>
      </c>
      <c r="F88" s="132"/>
      <c r="G88" s="133">
        <f>G89</f>
        <v>344.596</v>
      </c>
      <c r="H88" s="133">
        <f t="shared" si="11"/>
        <v>344.596</v>
      </c>
      <c r="I88" s="133">
        <f t="shared" si="11"/>
        <v>344.596</v>
      </c>
      <c r="J88" s="128"/>
    </row>
    <row r="89" spans="1:10" ht="44.25" customHeight="1">
      <c r="A89" s="121">
        <v>80</v>
      </c>
      <c r="B89" s="131" t="s">
        <v>69</v>
      </c>
      <c r="C89" s="125">
        <v>807</v>
      </c>
      <c r="D89" s="132" t="s">
        <v>287</v>
      </c>
      <c r="E89" s="132" t="s">
        <v>9</v>
      </c>
      <c r="F89" s="132"/>
      <c r="G89" s="133">
        <f>G90+G93+G96</f>
        <v>344.596</v>
      </c>
      <c r="H89" s="133">
        <f>H90+H93+H96</f>
        <v>344.596</v>
      </c>
      <c r="I89" s="133">
        <f>I90+I93+I96</f>
        <v>344.596</v>
      </c>
      <c r="J89" s="128"/>
    </row>
    <row r="90" spans="1:10" ht="96" customHeight="1">
      <c r="A90" s="121">
        <v>81</v>
      </c>
      <c r="B90" s="177" t="s">
        <v>70</v>
      </c>
      <c r="C90" s="125">
        <v>807</v>
      </c>
      <c r="D90" s="132" t="s">
        <v>287</v>
      </c>
      <c r="E90" s="132" t="s">
        <v>11</v>
      </c>
      <c r="F90" s="132"/>
      <c r="G90" s="133">
        <f aca="true" t="shared" si="12" ref="G90:I91">G91</f>
        <v>293.475</v>
      </c>
      <c r="H90" s="133">
        <f t="shared" si="12"/>
        <v>293.475</v>
      </c>
      <c r="I90" s="133">
        <f t="shared" si="12"/>
        <v>293.475</v>
      </c>
      <c r="J90" s="128"/>
    </row>
    <row r="91" spans="1:10" ht="15" customHeight="1">
      <c r="A91" s="121">
        <v>82</v>
      </c>
      <c r="B91" s="134" t="s">
        <v>156</v>
      </c>
      <c r="C91" s="125">
        <v>807</v>
      </c>
      <c r="D91" s="132" t="s">
        <v>287</v>
      </c>
      <c r="E91" s="132" t="s">
        <v>11</v>
      </c>
      <c r="F91" s="132" t="s">
        <v>157</v>
      </c>
      <c r="G91" s="133">
        <f t="shared" si="12"/>
        <v>293.475</v>
      </c>
      <c r="H91" s="133">
        <f t="shared" si="12"/>
        <v>293.475</v>
      </c>
      <c r="I91" s="133">
        <f t="shared" si="12"/>
        <v>293.475</v>
      </c>
      <c r="J91" s="128"/>
    </row>
    <row r="92" spans="1:10" ht="60.75" customHeight="1">
      <c r="A92" s="121">
        <v>83</v>
      </c>
      <c r="B92" s="131" t="s">
        <v>10</v>
      </c>
      <c r="C92" s="125">
        <v>807</v>
      </c>
      <c r="D92" s="132" t="s">
        <v>287</v>
      </c>
      <c r="E92" s="132" t="s">
        <v>11</v>
      </c>
      <c r="F92" s="132" t="s">
        <v>137</v>
      </c>
      <c r="G92" s="133">
        <v>293.475</v>
      </c>
      <c r="H92" s="133">
        <v>293.475</v>
      </c>
      <c r="I92" s="133">
        <v>293.475</v>
      </c>
      <c r="J92" s="128"/>
    </row>
    <row r="93" spans="1:10" ht="105.75" customHeight="1">
      <c r="A93" s="121">
        <v>84</v>
      </c>
      <c r="B93" s="131" t="s">
        <v>71</v>
      </c>
      <c r="C93" s="125">
        <v>807</v>
      </c>
      <c r="D93" s="132" t="s">
        <v>287</v>
      </c>
      <c r="E93" s="132" t="s">
        <v>12</v>
      </c>
      <c r="F93" s="132"/>
      <c r="G93" s="133">
        <f>G95</f>
        <v>0.5</v>
      </c>
      <c r="H93" s="133">
        <f>H95</f>
        <v>0.5</v>
      </c>
      <c r="I93" s="133">
        <f>I95</f>
        <v>0.5</v>
      </c>
      <c r="J93" s="128"/>
    </row>
    <row r="94" spans="1:10" ht="24.75" customHeight="1">
      <c r="A94" s="121">
        <v>85</v>
      </c>
      <c r="B94" s="134" t="s">
        <v>156</v>
      </c>
      <c r="C94" s="125">
        <v>807</v>
      </c>
      <c r="D94" s="132" t="s">
        <v>287</v>
      </c>
      <c r="E94" s="132" t="s">
        <v>12</v>
      </c>
      <c r="F94" s="132" t="s">
        <v>157</v>
      </c>
      <c r="G94" s="133">
        <f>G95</f>
        <v>0.5</v>
      </c>
      <c r="H94" s="133">
        <f>H95</f>
        <v>0.5</v>
      </c>
      <c r="I94" s="133">
        <f>I95</f>
        <v>0.5</v>
      </c>
      <c r="J94" s="128"/>
    </row>
    <row r="95" spans="1:10" ht="63" customHeight="1">
      <c r="A95" s="121">
        <v>86</v>
      </c>
      <c r="B95" s="131" t="s">
        <v>10</v>
      </c>
      <c r="C95" s="125">
        <v>807</v>
      </c>
      <c r="D95" s="132" t="s">
        <v>287</v>
      </c>
      <c r="E95" s="132" t="s">
        <v>12</v>
      </c>
      <c r="F95" s="132" t="s">
        <v>137</v>
      </c>
      <c r="G95" s="133">
        <v>0.5</v>
      </c>
      <c r="H95" s="133">
        <v>0.5</v>
      </c>
      <c r="I95" s="133">
        <v>0.5</v>
      </c>
      <c r="J95" s="128"/>
    </row>
    <row r="96" spans="1:10" s="153" customFormat="1" ht="120" customHeight="1">
      <c r="A96" s="121">
        <v>87</v>
      </c>
      <c r="B96" s="151" t="s">
        <v>72</v>
      </c>
      <c r="C96" s="176">
        <v>807</v>
      </c>
      <c r="D96" s="132" t="s">
        <v>287</v>
      </c>
      <c r="E96" s="139" t="s">
        <v>211</v>
      </c>
      <c r="F96" s="139"/>
      <c r="G96" s="133">
        <f aca="true" t="shared" si="13" ref="G96:I97">G97</f>
        <v>50.621</v>
      </c>
      <c r="H96" s="133">
        <f t="shared" si="13"/>
        <v>50.621</v>
      </c>
      <c r="I96" s="133">
        <f t="shared" si="13"/>
        <v>50.621</v>
      </c>
      <c r="J96" s="152"/>
    </row>
    <row r="97" spans="1:10" s="153" customFormat="1" ht="16.5" customHeight="1">
      <c r="A97" s="121">
        <v>88</v>
      </c>
      <c r="B97" s="140" t="s">
        <v>156</v>
      </c>
      <c r="C97" s="176">
        <v>807</v>
      </c>
      <c r="D97" s="132" t="s">
        <v>287</v>
      </c>
      <c r="E97" s="139" t="s">
        <v>211</v>
      </c>
      <c r="F97" s="139" t="s">
        <v>157</v>
      </c>
      <c r="G97" s="133">
        <f t="shared" si="13"/>
        <v>50.621</v>
      </c>
      <c r="H97" s="133">
        <f t="shared" si="13"/>
        <v>50.621</v>
      </c>
      <c r="I97" s="133">
        <f t="shared" si="13"/>
        <v>50.621</v>
      </c>
      <c r="J97" s="152"/>
    </row>
    <row r="98" spans="1:10" s="153" customFormat="1" ht="48" customHeight="1">
      <c r="A98" s="121">
        <v>89</v>
      </c>
      <c r="B98" s="151" t="s">
        <v>10</v>
      </c>
      <c r="C98" s="176">
        <v>807</v>
      </c>
      <c r="D98" s="132" t="s">
        <v>287</v>
      </c>
      <c r="E98" s="139" t="s">
        <v>211</v>
      </c>
      <c r="F98" s="139" t="s">
        <v>137</v>
      </c>
      <c r="G98" s="133">
        <f>50.621</f>
        <v>50.621</v>
      </c>
      <c r="H98" s="133">
        <v>50.621</v>
      </c>
      <c r="I98" s="133">
        <v>50.621</v>
      </c>
      <c r="J98" s="152"/>
    </row>
    <row r="99" spans="1:10" ht="45.75" customHeight="1">
      <c r="A99" s="121">
        <v>90</v>
      </c>
      <c r="B99" s="134" t="s">
        <v>402</v>
      </c>
      <c r="C99" s="125">
        <v>807</v>
      </c>
      <c r="D99" s="132" t="s">
        <v>401</v>
      </c>
      <c r="E99" s="132"/>
      <c r="F99" s="132"/>
      <c r="G99" s="133">
        <f aca="true" t="shared" si="14" ref="G99">G100</f>
        <v>2.921</v>
      </c>
      <c r="H99" s="133"/>
      <c r="I99" s="133"/>
      <c r="J99" s="128"/>
    </row>
    <row r="100" spans="1:10" ht="33" customHeight="1">
      <c r="A100" s="121">
        <v>91</v>
      </c>
      <c r="B100" s="134" t="s">
        <v>138</v>
      </c>
      <c r="C100" s="125">
        <v>807</v>
      </c>
      <c r="D100" s="132" t="s">
        <v>401</v>
      </c>
      <c r="E100" s="132" t="s">
        <v>176</v>
      </c>
      <c r="F100" s="132"/>
      <c r="G100" s="133">
        <f>G101</f>
        <v>2.921</v>
      </c>
      <c r="H100" s="133"/>
      <c r="I100" s="133"/>
      <c r="J100" s="128"/>
    </row>
    <row r="101" spans="1:10" ht="34.5" customHeight="1">
      <c r="A101" s="121">
        <v>92</v>
      </c>
      <c r="B101" s="134" t="s">
        <v>188</v>
      </c>
      <c r="C101" s="125">
        <v>807</v>
      </c>
      <c r="D101" s="132" t="s">
        <v>401</v>
      </c>
      <c r="E101" s="132" t="s">
        <v>405</v>
      </c>
      <c r="F101" s="132"/>
      <c r="G101" s="133">
        <f>G102</f>
        <v>2.921</v>
      </c>
      <c r="H101" s="133"/>
      <c r="I101" s="133"/>
      <c r="J101" s="128"/>
    </row>
    <row r="102" spans="1:10" ht="48" customHeight="1">
      <c r="A102" s="121">
        <v>93</v>
      </c>
      <c r="B102" s="177" t="s">
        <v>404</v>
      </c>
      <c r="C102" s="125">
        <v>807</v>
      </c>
      <c r="D102" s="132" t="s">
        <v>401</v>
      </c>
      <c r="E102" s="132" t="s">
        <v>406</v>
      </c>
      <c r="F102" s="132"/>
      <c r="G102" s="133">
        <f aca="true" t="shared" si="15" ref="G102:G103">G103</f>
        <v>2.921</v>
      </c>
      <c r="H102" s="133"/>
      <c r="I102" s="133"/>
      <c r="J102" s="128"/>
    </row>
    <row r="103" spans="1:10" ht="49.5" customHeight="1">
      <c r="A103" s="121">
        <v>94</v>
      </c>
      <c r="B103" s="134" t="s">
        <v>309</v>
      </c>
      <c r="C103" s="125">
        <v>807</v>
      </c>
      <c r="D103" s="132" t="s">
        <v>401</v>
      </c>
      <c r="E103" s="132" t="s">
        <v>406</v>
      </c>
      <c r="F103" s="132" t="s">
        <v>140</v>
      </c>
      <c r="G103" s="133">
        <f t="shared" si="15"/>
        <v>2.921</v>
      </c>
      <c r="H103" s="133"/>
      <c r="I103" s="133"/>
      <c r="J103" s="128"/>
    </row>
    <row r="104" spans="1:10" ht="60.75" customHeight="1">
      <c r="A104" s="121">
        <v>95</v>
      </c>
      <c r="B104" s="131" t="s">
        <v>308</v>
      </c>
      <c r="C104" s="125">
        <v>807</v>
      </c>
      <c r="D104" s="132" t="s">
        <v>401</v>
      </c>
      <c r="E104" s="132" t="s">
        <v>406</v>
      </c>
      <c r="F104" s="132" t="s">
        <v>129</v>
      </c>
      <c r="G104" s="133">
        <v>2.921</v>
      </c>
      <c r="H104" s="133"/>
      <c r="I104" s="133"/>
      <c r="J104" s="128"/>
    </row>
    <row r="105" spans="1:10" ht="33" customHeight="1">
      <c r="A105" s="121">
        <v>96</v>
      </c>
      <c r="B105" s="154" t="s">
        <v>123</v>
      </c>
      <c r="C105" s="125">
        <v>807</v>
      </c>
      <c r="D105" s="146" t="s">
        <v>277</v>
      </c>
      <c r="E105" s="146"/>
      <c r="F105" s="146"/>
      <c r="G105" s="147">
        <f>G106+G121</f>
        <v>3082.8520000000003</v>
      </c>
      <c r="H105" s="147">
        <f>H106+H121</f>
        <v>2934.841</v>
      </c>
      <c r="I105" s="147">
        <f>I106+I121</f>
        <v>2744.822</v>
      </c>
      <c r="J105" s="128"/>
    </row>
    <row r="106" spans="1:10" ht="13.5" customHeight="1">
      <c r="A106" s="121">
        <v>97</v>
      </c>
      <c r="B106" s="134" t="s">
        <v>124</v>
      </c>
      <c r="C106" s="125">
        <v>807</v>
      </c>
      <c r="D106" s="132" t="s">
        <v>278</v>
      </c>
      <c r="E106" s="132"/>
      <c r="F106" s="132"/>
      <c r="G106" s="133">
        <f>G107+G114</f>
        <v>2208.483</v>
      </c>
      <c r="H106" s="133">
        <f>H107+H114</f>
        <v>1993.999</v>
      </c>
      <c r="I106" s="133">
        <f>I107+I114</f>
        <v>1803.98</v>
      </c>
      <c r="J106" s="128"/>
    </row>
    <row r="107" spans="1:10" ht="46.5" customHeight="1">
      <c r="A107" s="121">
        <v>98</v>
      </c>
      <c r="B107" s="155" t="s">
        <v>202</v>
      </c>
      <c r="C107" s="125">
        <v>807</v>
      </c>
      <c r="D107" s="132" t="s">
        <v>278</v>
      </c>
      <c r="E107" s="139" t="s">
        <v>141</v>
      </c>
      <c r="F107" s="139"/>
      <c r="G107" s="133">
        <f>G108+G112</f>
        <v>1742.593</v>
      </c>
      <c r="H107" s="133">
        <f>1738.885-211.712</f>
        <v>1527.173</v>
      </c>
      <c r="I107" s="133">
        <f>1738.885-401.731</f>
        <v>1337.154</v>
      </c>
      <c r="J107" s="128"/>
    </row>
    <row r="108" spans="1:10" ht="47.25" customHeight="1">
      <c r="A108" s="121">
        <v>99</v>
      </c>
      <c r="B108" s="140" t="s">
        <v>13</v>
      </c>
      <c r="C108" s="125">
        <v>807</v>
      </c>
      <c r="D108" s="132" t="s">
        <v>278</v>
      </c>
      <c r="E108" s="139" t="s">
        <v>142</v>
      </c>
      <c r="F108" s="139"/>
      <c r="G108" s="133">
        <f>G109</f>
        <v>1722.3890000000001</v>
      </c>
      <c r="H108" s="133">
        <f>H110</f>
        <v>1527.173</v>
      </c>
      <c r="I108" s="133">
        <f>I110</f>
        <v>1337.154</v>
      </c>
      <c r="J108" s="128"/>
    </row>
    <row r="109" spans="1:10" ht="120">
      <c r="A109" s="121">
        <v>100</v>
      </c>
      <c r="B109" s="155" t="s">
        <v>73</v>
      </c>
      <c r="C109" s="125">
        <v>807</v>
      </c>
      <c r="D109" s="132" t="s">
        <v>278</v>
      </c>
      <c r="E109" s="139" t="s">
        <v>132</v>
      </c>
      <c r="F109" s="139"/>
      <c r="G109" s="133">
        <f>G110</f>
        <v>1722.3890000000001</v>
      </c>
      <c r="H109" s="133">
        <f>1738.885-211.712</f>
        <v>1527.173</v>
      </c>
      <c r="I109" s="133">
        <f>1738.885-401.731</f>
        <v>1337.154</v>
      </c>
      <c r="J109" s="128"/>
    </row>
    <row r="110" spans="1:10" ht="52.5" customHeight="1">
      <c r="A110" s="121">
        <v>101</v>
      </c>
      <c r="B110" s="151" t="s">
        <v>17</v>
      </c>
      <c r="C110" s="125">
        <v>807</v>
      </c>
      <c r="D110" s="132" t="s">
        <v>278</v>
      </c>
      <c r="E110" s="139" t="s">
        <v>132</v>
      </c>
      <c r="F110" s="139" t="s">
        <v>162</v>
      </c>
      <c r="G110" s="133">
        <f>G111</f>
        <v>1722.3890000000001</v>
      </c>
      <c r="H110" s="133">
        <f>1738.885-211.712</f>
        <v>1527.173</v>
      </c>
      <c r="I110" s="133">
        <f>1738.885-401.731</f>
        <v>1337.154</v>
      </c>
      <c r="J110" s="128"/>
    </row>
    <row r="111" spans="1:10" ht="19.5" customHeight="1">
      <c r="A111" s="121">
        <v>102</v>
      </c>
      <c r="B111" s="151" t="s">
        <v>164</v>
      </c>
      <c r="C111" s="125">
        <v>807</v>
      </c>
      <c r="D111" s="132" t="s">
        <v>278</v>
      </c>
      <c r="E111" s="139" t="s">
        <v>132</v>
      </c>
      <c r="F111" s="139" t="s">
        <v>134</v>
      </c>
      <c r="G111" s="133">
        <f>1742.593-20.204</f>
        <v>1722.3890000000001</v>
      </c>
      <c r="H111" s="133">
        <f>1738.885-211.712</f>
        <v>1527.173</v>
      </c>
      <c r="I111" s="133">
        <f>1738.885-401.731</f>
        <v>1337.154</v>
      </c>
      <c r="J111" s="128"/>
    </row>
    <row r="112" spans="1:10" ht="52.5" customHeight="1">
      <c r="A112" s="121">
        <v>103</v>
      </c>
      <c r="B112" s="151" t="s">
        <v>17</v>
      </c>
      <c r="C112" s="125">
        <v>807</v>
      </c>
      <c r="D112" s="132" t="s">
        <v>278</v>
      </c>
      <c r="E112" s="139" t="s">
        <v>212</v>
      </c>
      <c r="F112" s="139" t="s">
        <v>162</v>
      </c>
      <c r="G112" s="133">
        <v>20.204</v>
      </c>
      <c r="H112" s="133"/>
      <c r="I112" s="133"/>
      <c r="J112" s="128"/>
    </row>
    <row r="113" spans="1:10" ht="19.5" customHeight="1">
      <c r="A113" s="121">
        <v>104</v>
      </c>
      <c r="B113" s="151" t="s">
        <v>164</v>
      </c>
      <c r="C113" s="125">
        <v>807</v>
      </c>
      <c r="D113" s="132" t="s">
        <v>278</v>
      </c>
      <c r="E113" s="139" t="s">
        <v>212</v>
      </c>
      <c r="F113" s="139" t="s">
        <v>134</v>
      </c>
      <c r="G113" s="133">
        <v>20.204</v>
      </c>
      <c r="H113" s="133"/>
      <c r="I113" s="133"/>
      <c r="J113" s="128"/>
    </row>
    <row r="114" spans="1:10" ht="62.25" customHeight="1">
      <c r="A114" s="121">
        <v>105</v>
      </c>
      <c r="B114" s="131" t="s">
        <v>16</v>
      </c>
      <c r="C114" s="125">
        <v>807</v>
      </c>
      <c r="D114" s="132" t="s">
        <v>278</v>
      </c>
      <c r="E114" s="132" t="s">
        <v>161</v>
      </c>
      <c r="F114" s="132"/>
      <c r="G114" s="133">
        <f>G115+G118</f>
        <v>465.89</v>
      </c>
      <c r="H114" s="133">
        <f>H115</f>
        <v>466.826</v>
      </c>
      <c r="I114" s="133">
        <f>I115</f>
        <v>466.826</v>
      </c>
      <c r="J114" s="128"/>
    </row>
    <row r="115" spans="1:10" ht="133.5" customHeight="1">
      <c r="A115" s="121">
        <v>106</v>
      </c>
      <c r="B115" s="151" t="s">
        <v>74</v>
      </c>
      <c r="C115" s="125">
        <v>807</v>
      </c>
      <c r="D115" s="132" t="s">
        <v>278</v>
      </c>
      <c r="E115" s="132" t="s">
        <v>133</v>
      </c>
      <c r="F115" s="132"/>
      <c r="G115" s="133">
        <f>G116</f>
        <v>464.69</v>
      </c>
      <c r="H115" s="133">
        <v>466.826</v>
      </c>
      <c r="I115" s="133">
        <v>466.826</v>
      </c>
      <c r="J115" s="128"/>
    </row>
    <row r="116" spans="1:10" ht="51.75" customHeight="1">
      <c r="A116" s="121">
        <v>107</v>
      </c>
      <c r="B116" s="151" t="s">
        <v>17</v>
      </c>
      <c r="C116" s="125">
        <v>807</v>
      </c>
      <c r="D116" s="132" t="s">
        <v>278</v>
      </c>
      <c r="E116" s="132" t="s">
        <v>133</v>
      </c>
      <c r="F116" s="156" t="s">
        <v>162</v>
      </c>
      <c r="G116" s="133">
        <f>G117</f>
        <v>464.69</v>
      </c>
      <c r="H116" s="133">
        <v>466.826</v>
      </c>
      <c r="I116" s="133">
        <v>466.826</v>
      </c>
      <c r="J116" s="128"/>
    </row>
    <row r="117" spans="1:10" ht="33" customHeight="1">
      <c r="A117" s="121">
        <v>108</v>
      </c>
      <c r="B117" s="151" t="s">
        <v>164</v>
      </c>
      <c r="C117" s="125">
        <v>807</v>
      </c>
      <c r="D117" s="132" t="s">
        <v>278</v>
      </c>
      <c r="E117" s="132" t="s">
        <v>133</v>
      </c>
      <c r="F117" s="156" t="s">
        <v>134</v>
      </c>
      <c r="G117" s="133">
        <f>465.89-1.2</f>
        <v>464.69</v>
      </c>
      <c r="H117" s="133">
        <v>466.826</v>
      </c>
      <c r="I117" s="133">
        <v>466.826</v>
      </c>
      <c r="J117" s="128"/>
    </row>
    <row r="118" spans="1:10" ht="207.75" customHeight="1">
      <c r="A118" s="121">
        <v>109</v>
      </c>
      <c r="B118" s="151" t="s">
        <v>304</v>
      </c>
      <c r="C118" s="125">
        <v>807</v>
      </c>
      <c r="D118" s="132" t="s">
        <v>278</v>
      </c>
      <c r="E118" s="132" t="s">
        <v>275</v>
      </c>
      <c r="F118" s="156"/>
      <c r="G118" s="133">
        <v>1.2</v>
      </c>
      <c r="H118" s="133"/>
      <c r="I118" s="133"/>
      <c r="J118" s="128"/>
    </row>
    <row r="119" spans="1:10" ht="52.5" customHeight="1">
      <c r="A119" s="121">
        <v>110</v>
      </c>
      <c r="B119" s="151" t="s">
        <v>17</v>
      </c>
      <c r="C119" s="125">
        <v>807</v>
      </c>
      <c r="D119" s="132" t="s">
        <v>278</v>
      </c>
      <c r="E119" s="132" t="s">
        <v>275</v>
      </c>
      <c r="F119" s="156" t="s">
        <v>162</v>
      </c>
      <c r="G119" s="133">
        <v>1.2</v>
      </c>
      <c r="H119" s="133"/>
      <c r="I119" s="133"/>
      <c r="J119" s="128"/>
    </row>
    <row r="120" spans="1:10" ht="33" customHeight="1">
      <c r="A120" s="121">
        <v>111</v>
      </c>
      <c r="B120" s="151" t="s">
        <v>303</v>
      </c>
      <c r="C120" s="125">
        <v>807</v>
      </c>
      <c r="D120" s="132" t="s">
        <v>278</v>
      </c>
      <c r="E120" s="132" t="s">
        <v>275</v>
      </c>
      <c r="F120" s="156" t="s">
        <v>134</v>
      </c>
      <c r="G120" s="133">
        <v>1.2</v>
      </c>
      <c r="H120" s="133"/>
      <c r="I120" s="133"/>
      <c r="J120" s="128"/>
    </row>
    <row r="121" spans="1:10" ht="51" customHeight="1">
      <c r="A121" s="121">
        <v>112</v>
      </c>
      <c r="B121" s="151" t="s">
        <v>105</v>
      </c>
      <c r="C121" s="125">
        <v>807</v>
      </c>
      <c r="D121" s="132" t="s">
        <v>279</v>
      </c>
      <c r="E121" s="132"/>
      <c r="F121" s="156"/>
      <c r="G121" s="133">
        <f aca="true" t="shared" si="16" ref="G121:I122">G122</f>
        <v>874.369</v>
      </c>
      <c r="H121" s="133">
        <f t="shared" si="16"/>
        <v>940.842</v>
      </c>
      <c r="I121" s="133">
        <f t="shared" si="16"/>
        <v>940.842</v>
      </c>
      <c r="J121" s="128"/>
    </row>
    <row r="122" spans="1:10" ht="50.25" customHeight="1">
      <c r="A122" s="121">
        <v>113</v>
      </c>
      <c r="B122" s="151" t="s">
        <v>193</v>
      </c>
      <c r="C122" s="125">
        <v>807</v>
      </c>
      <c r="D122" s="132" t="s">
        <v>279</v>
      </c>
      <c r="E122" s="132" t="s">
        <v>194</v>
      </c>
      <c r="F122" s="156"/>
      <c r="G122" s="133">
        <f t="shared" si="16"/>
        <v>874.369</v>
      </c>
      <c r="H122" s="133">
        <f t="shared" si="16"/>
        <v>940.842</v>
      </c>
      <c r="I122" s="133">
        <f t="shared" si="16"/>
        <v>940.842</v>
      </c>
      <c r="J122" s="128"/>
    </row>
    <row r="123" spans="1:10" ht="105" customHeight="1">
      <c r="A123" s="121">
        <v>114</v>
      </c>
      <c r="B123" s="157" t="s">
        <v>200</v>
      </c>
      <c r="C123" s="125">
        <v>807</v>
      </c>
      <c r="D123" s="132" t="s">
        <v>279</v>
      </c>
      <c r="E123" s="132" t="s">
        <v>195</v>
      </c>
      <c r="F123" s="156"/>
      <c r="G123" s="133">
        <f>936.162-61.793</f>
        <v>874.369</v>
      </c>
      <c r="H123" s="133">
        <v>940.842</v>
      </c>
      <c r="I123" s="133">
        <v>940.842</v>
      </c>
      <c r="J123" s="128"/>
    </row>
    <row r="124" spans="1:10" ht="95.25" customHeight="1">
      <c r="A124" s="121">
        <v>115</v>
      </c>
      <c r="B124" s="151" t="s">
        <v>196</v>
      </c>
      <c r="C124" s="125">
        <v>807</v>
      </c>
      <c r="D124" s="132" t="s">
        <v>279</v>
      </c>
      <c r="E124" s="132" t="s">
        <v>195</v>
      </c>
      <c r="F124" s="156" t="s">
        <v>139</v>
      </c>
      <c r="G124" s="133">
        <f>853.385-61.793</f>
        <v>791.592</v>
      </c>
      <c r="H124" s="133">
        <v>853.385</v>
      </c>
      <c r="I124" s="133">
        <v>853.385</v>
      </c>
      <c r="J124" s="128"/>
    </row>
    <row r="125" spans="1:10" ht="33" customHeight="1">
      <c r="A125" s="121">
        <v>116</v>
      </c>
      <c r="B125" s="158" t="s">
        <v>197</v>
      </c>
      <c r="C125" s="125">
        <v>807</v>
      </c>
      <c r="D125" s="132" t="s">
        <v>279</v>
      </c>
      <c r="E125" s="132" t="s">
        <v>195</v>
      </c>
      <c r="F125" s="156" t="s">
        <v>109</v>
      </c>
      <c r="G125" s="133">
        <f>853.385-61.793</f>
        <v>791.592</v>
      </c>
      <c r="H125" s="133">
        <v>853.385</v>
      </c>
      <c r="I125" s="133">
        <v>853.385</v>
      </c>
      <c r="J125" s="128"/>
    </row>
    <row r="126" spans="1:10" ht="33" customHeight="1">
      <c r="A126" s="121">
        <v>117</v>
      </c>
      <c r="B126" s="140" t="s">
        <v>309</v>
      </c>
      <c r="C126" s="125">
        <v>807</v>
      </c>
      <c r="D126" s="132" t="s">
        <v>279</v>
      </c>
      <c r="E126" s="132" t="s">
        <v>195</v>
      </c>
      <c r="F126" s="156" t="s">
        <v>140</v>
      </c>
      <c r="G126" s="133">
        <v>82.777</v>
      </c>
      <c r="H126" s="133">
        <v>87.457</v>
      </c>
      <c r="I126" s="133">
        <v>87.457</v>
      </c>
      <c r="J126" s="128"/>
    </row>
    <row r="127" spans="1:10" ht="47.25" customHeight="1">
      <c r="A127" s="121">
        <v>118</v>
      </c>
      <c r="B127" s="140" t="s">
        <v>308</v>
      </c>
      <c r="C127" s="125">
        <v>807</v>
      </c>
      <c r="D127" s="132" t="s">
        <v>279</v>
      </c>
      <c r="E127" s="132" t="s">
        <v>195</v>
      </c>
      <c r="F127" s="156" t="s">
        <v>129</v>
      </c>
      <c r="G127" s="133">
        <v>82.777</v>
      </c>
      <c r="H127" s="133">
        <v>87.457</v>
      </c>
      <c r="I127" s="133">
        <v>87.457</v>
      </c>
      <c r="J127" s="128"/>
    </row>
    <row r="128" spans="1:10" ht="21" customHeight="1">
      <c r="A128" s="121">
        <v>119</v>
      </c>
      <c r="B128" s="154" t="s">
        <v>173</v>
      </c>
      <c r="C128" s="125">
        <v>807</v>
      </c>
      <c r="D128" s="146" t="s">
        <v>280</v>
      </c>
      <c r="E128" s="146"/>
      <c r="F128" s="146"/>
      <c r="G128" s="147">
        <f>G132</f>
        <v>191.35</v>
      </c>
      <c r="H128" s="147">
        <f>H132</f>
        <v>181.384</v>
      </c>
      <c r="I128" s="147">
        <f>I132</f>
        <v>181.384</v>
      </c>
      <c r="J128" s="159"/>
    </row>
    <row r="129" spans="1:10" ht="18" customHeight="1">
      <c r="A129" s="121">
        <v>120</v>
      </c>
      <c r="B129" s="131" t="s">
        <v>174</v>
      </c>
      <c r="C129" s="125">
        <v>807</v>
      </c>
      <c r="D129" s="132" t="s">
        <v>281</v>
      </c>
      <c r="E129" s="132"/>
      <c r="F129" s="132"/>
      <c r="G129" s="133">
        <f>G128</f>
        <v>191.35</v>
      </c>
      <c r="H129" s="133">
        <f>H128</f>
        <v>181.384</v>
      </c>
      <c r="I129" s="133">
        <f>I128</f>
        <v>181.384</v>
      </c>
      <c r="J129" s="128"/>
    </row>
    <row r="130" spans="1:10" ht="63" customHeight="1">
      <c r="A130" s="121">
        <v>121</v>
      </c>
      <c r="B130" s="131" t="s">
        <v>75</v>
      </c>
      <c r="C130" s="125">
        <v>807</v>
      </c>
      <c r="D130" s="132" t="s">
        <v>281</v>
      </c>
      <c r="E130" s="132" t="s">
        <v>175</v>
      </c>
      <c r="F130" s="132"/>
      <c r="G130" s="133">
        <f>G132</f>
        <v>191.35</v>
      </c>
      <c r="H130" s="133">
        <f>H132</f>
        <v>181.384</v>
      </c>
      <c r="I130" s="133">
        <f>I132</f>
        <v>181.384</v>
      </c>
      <c r="J130" s="128"/>
    </row>
    <row r="131" spans="1:10" ht="93.75" customHeight="1">
      <c r="A131" s="121">
        <v>122</v>
      </c>
      <c r="B131" s="151" t="s">
        <v>76</v>
      </c>
      <c r="C131" s="125">
        <v>807</v>
      </c>
      <c r="D131" s="132" t="s">
        <v>281</v>
      </c>
      <c r="E131" s="132" t="s">
        <v>190</v>
      </c>
      <c r="F131" s="132"/>
      <c r="G131" s="133">
        <v>191.35</v>
      </c>
      <c r="H131" s="133">
        <v>181.384</v>
      </c>
      <c r="I131" s="133">
        <v>181.384</v>
      </c>
      <c r="J131" s="128"/>
    </row>
    <row r="132" spans="1:10" ht="45.75" customHeight="1">
      <c r="A132" s="121">
        <v>123</v>
      </c>
      <c r="B132" s="151" t="s">
        <v>17</v>
      </c>
      <c r="C132" s="125">
        <v>807</v>
      </c>
      <c r="D132" s="132" t="s">
        <v>281</v>
      </c>
      <c r="E132" s="132" t="s">
        <v>190</v>
      </c>
      <c r="F132" s="132" t="s">
        <v>162</v>
      </c>
      <c r="G132" s="133">
        <v>191.35</v>
      </c>
      <c r="H132" s="133">
        <v>181.384</v>
      </c>
      <c r="I132" s="133">
        <v>181.384</v>
      </c>
      <c r="J132" s="128"/>
    </row>
    <row r="133" spans="1:10" ht="27" customHeight="1">
      <c r="A133" s="121">
        <v>124</v>
      </c>
      <c r="B133" s="151" t="s">
        <v>164</v>
      </c>
      <c r="C133" s="125">
        <v>807</v>
      </c>
      <c r="D133" s="132" t="s">
        <v>281</v>
      </c>
      <c r="E133" s="132" t="s">
        <v>190</v>
      </c>
      <c r="F133" s="156" t="s">
        <v>134</v>
      </c>
      <c r="G133" s="133">
        <v>191.35</v>
      </c>
      <c r="H133" s="133">
        <v>181.384</v>
      </c>
      <c r="I133" s="133">
        <v>181.384</v>
      </c>
      <c r="J133" s="128"/>
    </row>
    <row r="134" spans="1:10" ht="33" customHeight="1">
      <c r="A134" s="121">
        <v>125</v>
      </c>
      <c r="B134" s="160" t="s">
        <v>22</v>
      </c>
      <c r="C134" s="160"/>
      <c r="D134" s="161"/>
      <c r="E134" s="161"/>
      <c r="F134" s="161"/>
      <c r="G134" s="133"/>
      <c r="H134" s="133">
        <v>203.42</v>
      </c>
      <c r="I134" s="133">
        <v>406.839</v>
      </c>
      <c r="J134" s="128"/>
    </row>
    <row r="135" spans="1:10" ht="19.5" customHeight="1">
      <c r="A135" s="365"/>
      <c r="B135" s="365"/>
      <c r="C135" s="365"/>
      <c r="D135" s="365"/>
      <c r="E135" s="365"/>
      <c r="F135" s="365"/>
      <c r="G135" s="162">
        <f>G11+G56+G63+G73+G86+G105+G128+G134</f>
        <v>8663.114000000001</v>
      </c>
      <c r="H135" s="162">
        <f>H11+H56+H63+H73+H86+H105+H128+H134</f>
        <v>8224.029</v>
      </c>
      <c r="I135" s="162">
        <f>I11+I56+I63+I73+I86+I105+I128+I134</f>
        <v>8221.329</v>
      </c>
      <c r="J135" s="128"/>
    </row>
    <row r="136" ht="33" customHeight="1">
      <c r="J136" s="128"/>
    </row>
    <row r="137" spans="8:10" ht="33" customHeight="1">
      <c r="H137" s="164"/>
      <c r="I137" s="164"/>
      <c r="J137" s="128"/>
    </row>
    <row r="138" ht="33" customHeight="1">
      <c r="J138" s="128"/>
    </row>
    <row r="139" ht="33" customHeight="1">
      <c r="J139" s="128"/>
    </row>
    <row r="140" ht="33" customHeight="1">
      <c r="J140" s="128"/>
    </row>
  </sheetData>
  <mergeCells count="5">
    <mergeCell ref="A135:F135"/>
    <mergeCell ref="E1:I1"/>
    <mergeCell ref="D2:I2"/>
    <mergeCell ref="B3:I3"/>
    <mergeCell ref="B6:I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2" r:id="rId1"/>
  <rowBreaks count="6" manualBreakCount="6">
    <brk id="26" max="16383" man="1"/>
    <brk id="51" max="16383" man="1"/>
    <brk id="69" max="16383" man="1"/>
    <brk id="82" max="16383" man="1"/>
    <brk id="96" max="16383" man="1"/>
    <brk id="11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136"/>
  <sheetViews>
    <sheetView view="pageBreakPreview" zoomScale="75" zoomScaleSheetLayoutView="75" workbookViewId="0" topLeftCell="A31">
      <selection activeCell="O41" sqref="O41"/>
    </sheetView>
  </sheetViews>
  <sheetFormatPr defaultColWidth="9.140625" defaultRowHeight="33" customHeight="1"/>
  <cols>
    <col min="1" max="1" width="9.140625" style="112" customWidth="1"/>
    <col min="2" max="2" width="44.57421875" style="112" customWidth="1"/>
    <col min="3" max="3" width="8.8515625" style="112" customWidth="1"/>
    <col min="4" max="4" width="12.140625" style="112" customWidth="1"/>
    <col min="5" max="5" width="8.00390625" style="112" customWidth="1"/>
    <col min="6" max="6" width="12.57421875" style="112" customWidth="1"/>
    <col min="7" max="7" width="11.8515625" style="112" customWidth="1"/>
    <col min="8" max="8" width="13.00390625" style="112" customWidth="1"/>
    <col min="9" max="16384" width="9.140625" style="112" customWidth="1"/>
  </cols>
  <sheetData>
    <row r="1" spans="3:8" s="110" customFormat="1" ht="33" customHeight="1">
      <c r="C1" s="111"/>
      <c r="D1" s="366" t="s">
        <v>321</v>
      </c>
      <c r="E1" s="366"/>
      <c r="F1" s="366"/>
      <c r="G1" s="366"/>
      <c r="H1" s="366"/>
    </row>
    <row r="2" spans="3:8" s="110" customFormat="1" ht="19.5" customHeight="1">
      <c r="C2" s="366" t="s">
        <v>108</v>
      </c>
      <c r="D2" s="366"/>
      <c r="E2" s="366"/>
      <c r="F2" s="366"/>
      <c r="G2" s="366"/>
      <c r="H2" s="366"/>
    </row>
    <row r="3" spans="2:8" s="110" customFormat="1" ht="18.75" customHeight="1">
      <c r="B3" s="366" t="s">
        <v>58</v>
      </c>
      <c r="C3" s="366"/>
      <c r="D3" s="366"/>
      <c r="E3" s="366"/>
      <c r="F3" s="366"/>
      <c r="G3" s="366"/>
      <c r="H3" s="366"/>
    </row>
    <row r="4" spans="3:8" ht="20.25" customHeight="1">
      <c r="C4" s="113"/>
      <c r="E4" s="113"/>
      <c r="F4" s="324" t="s">
        <v>403</v>
      </c>
      <c r="H4" s="114"/>
    </row>
    <row r="5" spans="3:6" ht="20.25" customHeight="1">
      <c r="C5" s="113"/>
      <c r="D5" s="115"/>
      <c r="E5" s="113"/>
      <c r="F5" s="113"/>
    </row>
    <row r="6" spans="3:6" ht="12.75" customHeight="1">
      <c r="C6" s="113"/>
      <c r="D6" s="115"/>
      <c r="E6" s="113"/>
      <c r="F6" s="113"/>
    </row>
    <row r="7" spans="1:8" ht="54.75" customHeight="1">
      <c r="A7" s="367" t="s">
        <v>332</v>
      </c>
      <c r="B7" s="367"/>
      <c r="C7" s="367"/>
      <c r="D7" s="367"/>
      <c r="E7" s="367"/>
      <c r="F7" s="367"/>
      <c r="G7" s="367"/>
      <c r="H7" s="367"/>
    </row>
    <row r="8" ht="22.5" customHeight="1">
      <c r="H8" s="114" t="s">
        <v>178</v>
      </c>
    </row>
    <row r="9" spans="1:8" ht="83.25" customHeight="1">
      <c r="A9" s="116" t="s">
        <v>112</v>
      </c>
      <c r="B9" s="117" t="s">
        <v>113</v>
      </c>
      <c r="C9" s="291" t="s">
        <v>296</v>
      </c>
      <c r="D9" s="118" t="s">
        <v>144</v>
      </c>
      <c r="E9" s="118" t="s">
        <v>145</v>
      </c>
      <c r="F9" s="119" t="s">
        <v>19</v>
      </c>
      <c r="G9" s="119" t="s">
        <v>20</v>
      </c>
      <c r="H9" s="119" t="s">
        <v>56</v>
      </c>
    </row>
    <row r="10" spans="1:8" s="120" customFormat="1" ht="21.75" customHeight="1">
      <c r="A10" s="117">
        <v>1</v>
      </c>
      <c r="B10" s="117">
        <v>2</v>
      </c>
      <c r="C10" s="117">
        <v>3</v>
      </c>
      <c r="D10" s="117">
        <v>4</v>
      </c>
      <c r="E10" s="117">
        <v>5</v>
      </c>
      <c r="F10" s="117">
        <v>6</v>
      </c>
      <c r="G10" s="117">
        <v>7</v>
      </c>
      <c r="H10" s="117">
        <v>8</v>
      </c>
    </row>
    <row r="11" spans="1:8" ht="29.25" customHeight="1">
      <c r="A11" s="121">
        <v>1</v>
      </c>
      <c r="B11" s="122" t="s">
        <v>120</v>
      </c>
      <c r="C11" s="123" t="s">
        <v>288</v>
      </c>
      <c r="D11" s="123"/>
      <c r="E11" s="123"/>
      <c r="F11" s="124">
        <f>F12+F18+F44+F50+F35+F39</f>
        <v>4495.517000000001</v>
      </c>
      <c r="G11" s="124">
        <f>G12+G18+G44+G50</f>
        <v>4387.756</v>
      </c>
      <c r="H11" s="124">
        <f>H12+H18+H44+H50</f>
        <v>4387.756</v>
      </c>
    </row>
    <row r="12" spans="1:9" ht="48" customHeight="1">
      <c r="A12" s="121">
        <v>2</v>
      </c>
      <c r="B12" s="125" t="s">
        <v>146</v>
      </c>
      <c r="C12" s="126" t="s">
        <v>290</v>
      </c>
      <c r="D12" s="126"/>
      <c r="E12" s="126"/>
      <c r="F12" s="127">
        <f>F17</f>
        <v>620.428</v>
      </c>
      <c r="G12" s="127">
        <f>G17</f>
        <v>620.428</v>
      </c>
      <c r="H12" s="127">
        <f>H17</f>
        <v>620.428</v>
      </c>
      <c r="I12" s="128"/>
    </row>
    <row r="13" spans="1:9" ht="18" customHeight="1">
      <c r="A13" s="121">
        <v>3</v>
      </c>
      <c r="B13" s="125" t="s">
        <v>138</v>
      </c>
      <c r="C13" s="126" t="s">
        <v>290</v>
      </c>
      <c r="D13" s="126" t="s">
        <v>176</v>
      </c>
      <c r="E13" s="126"/>
      <c r="F13" s="127">
        <f>F14</f>
        <v>620.428</v>
      </c>
      <c r="G13" s="127">
        <f>G17</f>
        <v>620.428</v>
      </c>
      <c r="H13" s="127">
        <v>620.428</v>
      </c>
      <c r="I13" s="128"/>
    </row>
    <row r="14" spans="1:9" ht="33" customHeight="1">
      <c r="A14" s="121">
        <v>4</v>
      </c>
      <c r="B14" s="125" t="s">
        <v>147</v>
      </c>
      <c r="C14" s="126" t="s">
        <v>290</v>
      </c>
      <c r="D14" s="126" t="s">
        <v>177</v>
      </c>
      <c r="E14" s="126"/>
      <c r="F14" s="127">
        <f>F15</f>
        <v>620.428</v>
      </c>
      <c r="G14" s="127">
        <f>G13</f>
        <v>620.428</v>
      </c>
      <c r="H14" s="127">
        <v>620.428</v>
      </c>
      <c r="I14" s="128"/>
    </row>
    <row r="15" spans="1:9" ht="23.25" customHeight="1">
      <c r="A15" s="121">
        <v>5</v>
      </c>
      <c r="B15" s="125" t="s">
        <v>121</v>
      </c>
      <c r="C15" s="126" t="s">
        <v>290</v>
      </c>
      <c r="D15" s="126" t="s">
        <v>53</v>
      </c>
      <c r="E15" s="126"/>
      <c r="F15" s="127">
        <f>F17</f>
        <v>620.428</v>
      </c>
      <c r="G15" s="127">
        <f>G17</f>
        <v>620.428</v>
      </c>
      <c r="H15" s="127">
        <f>H17</f>
        <v>620.428</v>
      </c>
      <c r="I15" s="128"/>
    </row>
    <row r="16" spans="1:9" ht="90" customHeight="1">
      <c r="A16" s="121">
        <v>6</v>
      </c>
      <c r="B16" s="125" t="s">
        <v>152</v>
      </c>
      <c r="C16" s="126" t="s">
        <v>290</v>
      </c>
      <c r="D16" s="126" t="s">
        <v>53</v>
      </c>
      <c r="E16" s="129" t="s">
        <v>139</v>
      </c>
      <c r="F16" s="127">
        <f>F15</f>
        <v>620.428</v>
      </c>
      <c r="G16" s="127">
        <f>G15</f>
        <v>620.428</v>
      </c>
      <c r="H16" s="127">
        <f>H15</f>
        <v>620.428</v>
      </c>
      <c r="I16" s="128"/>
    </row>
    <row r="17" spans="1:9" ht="33" customHeight="1">
      <c r="A17" s="121">
        <v>7</v>
      </c>
      <c r="B17" s="125" t="s">
        <v>148</v>
      </c>
      <c r="C17" s="126" t="s">
        <v>290</v>
      </c>
      <c r="D17" s="126" t="s">
        <v>53</v>
      </c>
      <c r="E17" s="126" t="s">
        <v>135</v>
      </c>
      <c r="F17" s="127">
        <v>620.428</v>
      </c>
      <c r="G17" s="127">
        <v>620.428</v>
      </c>
      <c r="H17" s="127">
        <v>620.428</v>
      </c>
      <c r="I17" s="128"/>
    </row>
    <row r="18" spans="1:9" ht="74.25" customHeight="1">
      <c r="A18" s="121">
        <v>8</v>
      </c>
      <c r="B18" s="122" t="s">
        <v>149</v>
      </c>
      <c r="C18" s="123" t="s">
        <v>289</v>
      </c>
      <c r="D18" s="123"/>
      <c r="E18" s="123"/>
      <c r="F18" s="130">
        <f>F19+F29</f>
        <v>3800.645</v>
      </c>
      <c r="G18" s="130">
        <f>G19+G29+G35</f>
        <v>3760.11</v>
      </c>
      <c r="H18" s="130">
        <f>H19+H29+H35</f>
        <v>3760.11</v>
      </c>
      <c r="I18" s="128"/>
    </row>
    <row r="19" spans="1:9" ht="20.25" customHeight="1">
      <c r="A19" s="121">
        <v>9</v>
      </c>
      <c r="B19" s="131" t="s">
        <v>150</v>
      </c>
      <c r="C19" s="132" t="s">
        <v>289</v>
      </c>
      <c r="D19" s="132" t="s">
        <v>191</v>
      </c>
      <c r="E19" s="132"/>
      <c r="F19" s="133">
        <f aca="true" t="shared" si="0" ref="F19:H20">F20</f>
        <v>3800.145</v>
      </c>
      <c r="G19" s="133">
        <f t="shared" si="0"/>
        <v>3759.61</v>
      </c>
      <c r="H19" s="133">
        <f t="shared" si="0"/>
        <v>3759.61</v>
      </c>
      <c r="I19" s="128"/>
    </row>
    <row r="20" spans="1:9" ht="33" customHeight="1">
      <c r="A20" s="121">
        <v>10</v>
      </c>
      <c r="B20" s="131" t="s">
        <v>147</v>
      </c>
      <c r="C20" s="132" t="s">
        <v>289</v>
      </c>
      <c r="D20" s="132" t="s">
        <v>192</v>
      </c>
      <c r="E20" s="132"/>
      <c r="F20" s="133">
        <f>F21</f>
        <v>3800.145</v>
      </c>
      <c r="G20" s="133">
        <f t="shared" si="0"/>
        <v>3759.61</v>
      </c>
      <c r="H20" s="133">
        <f t="shared" si="0"/>
        <v>3759.61</v>
      </c>
      <c r="I20" s="128"/>
    </row>
    <row r="21" spans="1:9" ht="63.75" customHeight="1">
      <c r="A21" s="121">
        <v>11</v>
      </c>
      <c r="B21" s="134" t="s">
        <v>151</v>
      </c>
      <c r="C21" s="132" t="s">
        <v>289</v>
      </c>
      <c r="D21" s="132" t="s">
        <v>0</v>
      </c>
      <c r="E21" s="132"/>
      <c r="F21" s="133">
        <f>F23+F25+F26</f>
        <v>3800.145</v>
      </c>
      <c r="G21" s="133">
        <f>G23+G25+G28</f>
        <v>3759.61</v>
      </c>
      <c r="H21" s="133">
        <f>H23+H25+H28</f>
        <v>3759.61</v>
      </c>
      <c r="I21" s="128"/>
    </row>
    <row r="22" spans="1:9" ht="96.75" customHeight="1">
      <c r="A22" s="121">
        <v>12</v>
      </c>
      <c r="B22" s="134" t="s">
        <v>152</v>
      </c>
      <c r="C22" s="132" t="s">
        <v>289</v>
      </c>
      <c r="D22" s="132" t="s">
        <v>0</v>
      </c>
      <c r="E22" s="132" t="s">
        <v>139</v>
      </c>
      <c r="F22" s="133">
        <f>F23</f>
        <v>1915.3329999999999</v>
      </c>
      <c r="G22" s="133">
        <f>G23</f>
        <v>2138.602</v>
      </c>
      <c r="H22" s="133">
        <f>H23</f>
        <v>2138.602</v>
      </c>
      <c r="I22" s="128"/>
    </row>
    <row r="23" spans="1:9" ht="32.25" customHeight="1">
      <c r="A23" s="121">
        <v>13</v>
      </c>
      <c r="B23" s="134" t="s">
        <v>148</v>
      </c>
      <c r="C23" s="132" t="s">
        <v>289</v>
      </c>
      <c r="D23" s="132" t="s">
        <v>0</v>
      </c>
      <c r="E23" s="132" t="s">
        <v>135</v>
      </c>
      <c r="F23" s="133">
        <f>2137.352-132.271-5.402-19.589-2.921-61.836</f>
        <v>1915.3329999999999</v>
      </c>
      <c r="G23" s="133">
        <v>2138.602</v>
      </c>
      <c r="H23" s="133">
        <v>2138.602</v>
      </c>
      <c r="I23" s="128"/>
    </row>
    <row r="24" spans="1:9" ht="33" customHeight="1">
      <c r="A24" s="121">
        <v>14</v>
      </c>
      <c r="B24" s="134" t="s">
        <v>309</v>
      </c>
      <c r="C24" s="132" t="s">
        <v>289</v>
      </c>
      <c r="D24" s="132" t="s">
        <v>0</v>
      </c>
      <c r="E24" s="132" t="s">
        <v>140</v>
      </c>
      <c r="F24" s="133">
        <f>F25</f>
        <v>1860.829</v>
      </c>
      <c r="G24" s="133">
        <f>G25</f>
        <v>1617.208</v>
      </c>
      <c r="H24" s="133">
        <f>H25</f>
        <v>1617.208</v>
      </c>
      <c r="I24" s="128"/>
    </row>
    <row r="25" spans="1:9" ht="48.75" customHeight="1">
      <c r="A25" s="121">
        <v>15</v>
      </c>
      <c r="B25" s="134" t="s">
        <v>308</v>
      </c>
      <c r="C25" s="132" t="s">
        <v>289</v>
      </c>
      <c r="D25" s="132" t="s">
        <v>0</v>
      </c>
      <c r="E25" s="132" t="s">
        <v>129</v>
      </c>
      <c r="F25" s="133">
        <v>1860.829</v>
      </c>
      <c r="G25" s="133">
        <f>1617.208</f>
        <v>1617.208</v>
      </c>
      <c r="H25" s="133">
        <f>1617.208</f>
        <v>1617.208</v>
      </c>
      <c r="I25" s="128"/>
    </row>
    <row r="26" spans="1:9" ht="19.5" customHeight="1">
      <c r="A26" s="121">
        <v>16</v>
      </c>
      <c r="B26" s="134" t="s">
        <v>156</v>
      </c>
      <c r="C26" s="132" t="s">
        <v>289</v>
      </c>
      <c r="D26" s="132" t="s">
        <v>0</v>
      </c>
      <c r="E26" s="132" t="s">
        <v>157</v>
      </c>
      <c r="F26" s="133">
        <f>F28+F27</f>
        <v>23.982999999999997</v>
      </c>
      <c r="G26" s="133">
        <f>G28</f>
        <v>3.8</v>
      </c>
      <c r="H26" s="133">
        <f>H28</f>
        <v>3.8</v>
      </c>
      <c r="I26" s="128"/>
    </row>
    <row r="27" spans="1:9" ht="19.5" customHeight="1">
      <c r="A27" s="121">
        <v>17</v>
      </c>
      <c r="B27" s="134" t="s">
        <v>306</v>
      </c>
      <c r="C27" s="132" t="s">
        <v>289</v>
      </c>
      <c r="D27" s="132" t="s">
        <v>0</v>
      </c>
      <c r="E27" s="132" t="s">
        <v>305</v>
      </c>
      <c r="F27" s="133">
        <v>19.589</v>
      </c>
      <c r="G27" s="133"/>
      <c r="H27" s="133"/>
      <c r="I27" s="128"/>
    </row>
    <row r="28" spans="1:9" ht="33" customHeight="1">
      <c r="A28" s="121">
        <v>18</v>
      </c>
      <c r="B28" s="134" t="s">
        <v>158</v>
      </c>
      <c r="C28" s="132" t="s">
        <v>289</v>
      </c>
      <c r="D28" s="132" t="s">
        <v>0</v>
      </c>
      <c r="E28" s="132" t="s">
        <v>136</v>
      </c>
      <c r="F28" s="133">
        <v>4.394</v>
      </c>
      <c r="G28" s="133">
        <v>3.8</v>
      </c>
      <c r="H28" s="133">
        <v>3.8</v>
      </c>
      <c r="I28" s="128"/>
    </row>
    <row r="29" spans="1:9" ht="57.75" customHeight="1">
      <c r="A29" s="121">
        <v>19</v>
      </c>
      <c r="B29" s="134" t="s">
        <v>64</v>
      </c>
      <c r="C29" s="132" t="s">
        <v>289</v>
      </c>
      <c r="D29" s="132" t="s">
        <v>167</v>
      </c>
      <c r="E29" s="132"/>
      <c r="F29" s="133">
        <f>F31</f>
        <v>0.5</v>
      </c>
      <c r="G29" s="133">
        <f>G31</f>
        <v>0.5</v>
      </c>
      <c r="H29" s="133">
        <f>H31</f>
        <v>0.5</v>
      </c>
      <c r="I29" s="128"/>
    </row>
    <row r="30" spans="1:9" ht="68.25" customHeight="1">
      <c r="A30" s="121">
        <v>20</v>
      </c>
      <c r="B30" s="135" t="s">
        <v>328</v>
      </c>
      <c r="C30" s="132" t="s">
        <v>289</v>
      </c>
      <c r="D30" s="132" t="s">
        <v>28</v>
      </c>
      <c r="E30" s="132"/>
      <c r="F30" s="133">
        <v>0.5</v>
      </c>
      <c r="G30" s="133">
        <v>0.5</v>
      </c>
      <c r="H30" s="133">
        <v>0.5</v>
      </c>
      <c r="I30" s="128"/>
    </row>
    <row r="31" spans="1:8" s="138" customFormat="1" ht="156" customHeight="1">
      <c r="A31" s="121">
        <v>21</v>
      </c>
      <c r="B31" s="135" t="s">
        <v>77</v>
      </c>
      <c r="C31" s="132" t="s">
        <v>289</v>
      </c>
      <c r="D31" s="136" t="s">
        <v>14</v>
      </c>
      <c r="E31" s="136"/>
      <c r="F31" s="137">
        <v>0.5</v>
      </c>
      <c r="G31" s="137">
        <v>0.5</v>
      </c>
      <c r="H31" s="137">
        <v>0.5</v>
      </c>
    </row>
    <row r="32" spans="1:8" s="138" customFormat="1" ht="32.25" customHeight="1">
      <c r="A32" s="121">
        <v>22</v>
      </c>
      <c r="B32" s="134" t="s">
        <v>309</v>
      </c>
      <c r="C32" s="132" t="s">
        <v>289</v>
      </c>
      <c r="D32" s="136" t="s">
        <v>14</v>
      </c>
      <c r="E32" s="136" t="s">
        <v>140</v>
      </c>
      <c r="F32" s="137">
        <v>0.5</v>
      </c>
      <c r="G32" s="137">
        <v>0.5</v>
      </c>
      <c r="H32" s="137">
        <v>0.5</v>
      </c>
    </row>
    <row r="33" spans="1:8" s="138" customFormat="1" ht="50.25" customHeight="1">
      <c r="A33" s="121">
        <v>23</v>
      </c>
      <c r="B33" s="134" t="s">
        <v>308</v>
      </c>
      <c r="C33" s="132" t="s">
        <v>289</v>
      </c>
      <c r="D33" s="136" t="s">
        <v>14</v>
      </c>
      <c r="E33" s="136" t="s">
        <v>129</v>
      </c>
      <c r="F33" s="137">
        <v>0.5</v>
      </c>
      <c r="G33" s="137">
        <v>0.5</v>
      </c>
      <c r="H33" s="137">
        <v>0.5</v>
      </c>
    </row>
    <row r="34" spans="1:8" s="138" customFormat="1" ht="66" customHeight="1">
      <c r="A34" s="121">
        <v>24</v>
      </c>
      <c r="B34" s="140" t="s">
        <v>100</v>
      </c>
      <c r="C34" s="139" t="s">
        <v>291</v>
      </c>
      <c r="D34" s="136"/>
      <c r="E34" s="136"/>
      <c r="F34" s="137">
        <v>5.402</v>
      </c>
      <c r="G34" s="137"/>
      <c r="H34" s="137"/>
    </row>
    <row r="35" spans="1:9" ht="20.25" customHeight="1">
      <c r="A35" s="121">
        <v>25</v>
      </c>
      <c r="B35" s="134" t="s">
        <v>188</v>
      </c>
      <c r="C35" s="139" t="s">
        <v>291</v>
      </c>
      <c r="D35" s="139" t="s">
        <v>270</v>
      </c>
      <c r="E35" s="139"/>
      <c r="F35" s="133">
        <f>F36</f>
        <v>5.402</v>
      </c>
      <c r="G35" s="137"/>
      <c r="H35" s="137"/>
      <c r="I35" s="128"/>
    </row>
    <row r="36" spans="1:9" ht="79.5" customHeight="1">
      <c r="A36" s="121">
        <v>26</v>
      </c>
      <c r="B36" s="140" t="s">
        <v>269</v>
      </c>
      <c r="C36" s="139" t="s">
        <v>291</v>
      </c>
      <c r="D36" s="139" t="s">
        <v>268</v>
      </c>
      <c r="E36" s="139"/>
      <c r="F36" s="133">
        <f>F37</f>
        <v>5.402</v>
      </c>
      <c r="G36" s="137"/>
      <c r="H36" s="137"/>
      <c r="I36" s="128"/>
    </row>
    <row r="37" spans="1:9" ht="18.75" customHeight="1">
      <c r="A37" s="121">
        <v>27</v>
      </c>
      <c r="B37" s="140" t="s">
        <v>122</v>
      </c>
      <c r="C37" s="139" t="s">
        <v>291</v>
      </c>
      <c r="D37" s="139" t="s">
        <v>268</v>
      </c>
      <c r="E37" s="139" t="s">
        <v>160</v>
      </c>
      <c r="F37" s="133">
        <f>F38</f>
        <v>5.402</v>
      </c>
      <c r="G37" s="137"/>
      <c r="H37" s="137"/>
      <c r="I37" s="128"/>
    </row>
    <row r="38" spans="1:9" ht="17.25" customHeight="1">
      <c r="A38" s="121">
        <v>28</v>
      </c>
      <c r="B38" s="140" t="s">
        <v>128</v>
      </c>
      <c r="C38" s="139" t="s">
        <v>291</v>
      </c>
      <c r="D38" s="139" t="s">
        <v>268</v>
      </c>
      <c r="E38" s="139" t="s">
        <v>131</v>
      </c>
      <c r="F38" s="133">
        <v>5.402</v>
      </c>
      <c r="G38" s="133">
        <v>0</v>
      </c>
      <c r="H38" s="133">
        <v>0</v>
      </c>
      <c r="I38" s="128"/>
    </row>
    <row r="39" spans="1:9" ht="50.25" customHeight="1">
      <c r="A39" s="328">
        <v>29</v>
      </c>
      <c r="B39" s="149" t="s">
        <v>410</v>
      </c>
      <c r="C39" s="329" t="s">
        <v>408</v>
      </c>
      <c r="D39" s="329"/>
      <c r="E39" s="329"/>
      <c r="F39" s="147">
        <f>F40</f>
        <v>61.836</v>
      </c>
      <c r="G39" s="147"/>
      <c r="H39" s="147"/>
      <c r="I39" s="128"/>
    </row>
    <row r="40" spans="1:9" ht="15.75" customHeight="1">
      <c r="A40" s="328">
        <v>30</v>
      </c>
      <c r="B40" s="330" t="s">
        <v>188</v>
      </c>
      <c r="C40" s="329" t="s">
        <v>408</v>
      </c>
      <c r="D40" s="146" t="s">
        <v>414</v>
      </c>
      <c r="E40" s="329"/>
      <c r="F40" s="147">
        <f>F41</f>
        <v>61.836</v>
      </c>
      <c r="G40" s="147"/>
      <c r="H40" s="147"/>
      <c r="I40" s="128"/>
    </row>
    <row r="41" spans="1:9" ht="35.25" customHeight="1">
      <c r="A41" s="328">
        <v>31</v>
      </c>
      <c r="B41" s="330" t="s">
        <v>410</v>
      </c>
      <c r="C41" s="329" t="s">
        <v>408</v>
      </c>
      <c r="D41" s="146" t="s">
        <v>411</v>
      </c>
      <c r="E41" s="329"/>
      <c r="F41" s="147">
        <f>F42</f>
        <v>61.836</v>
      </c>
      <c r="G41" s="147"/>
      <c r="H41" s="147"/>
      <c r="I41" s="128"/>
    </row>
    <row r="42" spans="1:9" ht="33.75" customHeight="1">
      <c r="A42" s="328">
        <v>32</v>
      </c>
      <c r="B42" s="330" t="s">
        <v>156</v>
      </c>
      <c r="C42" s="329" t="s">
        <v>408</v>
      </c>
      <c r="D42" s="146" t="s">
        <v>411</v>
      </c>
      <c r="E42" s="329" t="s">
        <v>157</v>
      </c>
      <c r="F42" s="147">
        <f>F43</f>
        <v>61.836</v>
      </c>
      <c r="G42" s="147"/>
      <c r="H42" s="147"/>
      <c r="I42" s="128"/>
    </row>
    <row r="43" spans="1:9" ht="16.5" customHeight="1">
      <c r="A43" s="121">
        <v>33</v>
      </c>
      <c r="B43" s="140" t="s">
        <v>413</v>
      </c>
      <c r="C43" s="139" t="s">
        <v>408</v>
      </c>
      <c r="D43" s="132" t="s">
        <v>411</v>
      </c>
      <c r="E43" s="139" t="s">
        <v>412</v>
      </c>
      <c r="F43" s="133">
        <v>61.836</v>
      </c>
      <c r="G43" s="133"/>
      <c r="H43" s="133"/>
      <c r="I43" s="128"/>
    </row>
    <row r="44" spans="1:9" ht="18" customHeight="1">
      <c r="A44" s="121">
        <v>29</v>
      </c>
      <c r="B44" s="134" t="s">
        <v>130</v>
      </c>
      <c r="C44" s="132" t="s">
        <v>292</v>
      </c>
      <c r="D44" s="132"/>
      <c r="E44" s="141"/>
      <c r="F44" s="133">
        <f>F45</f>
        <v>5</v>
      </c>
      <c r="G44" s="133">
        <f aca="true" t="shared" si="1" ref="G44:H48">G45</f>
        <v>5</v>
      </c>
      <c r="H44" s="133">
        <f t="shared" si="1"/>
        <v>5</v>
      </c>
      <c r="I44" s="128"/>
    </row>
    <row r="45" spans="1:9" ht="15.75" customHeight="1">
      <c r="A45" s="121">
        <v>30</v>
      </c>
      <c r="B45" s="140" t="s">
        <v>138</v>
      </c>
      <c r="C45" s="132" t="s">
        <v>292</v>
      </c>
      <c r="D45" s="132" t="s">
        <v>176</v>
      </c>
      <c r="E45" s="141"/>
      <c r="F45" s="133">
        <f>F46</f>
        <v>5</v>
      </c>
      <c r="G45" s="133">
        <f t="shared" si="1"/>
        <v>5</v>
      </c>
      <c r="H45" s="133">
        <f t="shared" si="1"/>
        <v>5</v>
      </c>
      <c r="I45" s="128"/>
    </row>
    <row r="46" spans="1:9" ht="15" customHeight="1">
      <c r="A46" s="121">
        <v>31</v>
      </c>
      <c r="B46" s="142" t="s">
        <v>3</v>
      </c>
      <c r="C46" s="132" t="s">
        <v>292</v>
      </c>
      <c r="D46" s="132" t="s">
        <v>1</v>
      </c>
      <c r="E46" s="141"/>
      <c r="F46" s="133">
        <f>F48</f>
        <v>5</v>
      </c>
      <c r="G46" s="133">
        <f>G48</f>
        <v>5</v>
      </c>
      <c r="H46" s="133">
        <f>H48</f>
        <v>5</v>
      </c>
      <c r="I46" s="128"/>
    </row>
    <row r="47" spans="1:9" ht="33.75" customHeight="1">
      <c r="A47" s="121">
        <v>32</v>
      </c>
      <c r="B47" s="143" t="s">
        <v>25</v>
      </c>
      <c r="C47" s="132" t="s">
        <v>292</v>
      </c>
      <c r="D47" s="132" t="s">
        <v>2</v>
      </c>
      <c r="E47" s="141"/>
      <c r="F47" s="133">
        <f>F48</f>
        <v>5</v>
      </c>
      <c r="G47" s="133">
        <f>G48</f>
        <v>5</v>
      </c>
      <c r="H47" s="133">
        <f>H48</f>
        <v>5</v>
      </c>
      <c r="I47" s="128"/>
    </row>
    <row r="48" spans="1:9" ht="16.5" customHeight="1">
      <c r="A48" s="121">
        <v>33</v>
      </c>
      <c r="B48" s="134" t="s">
        <v>156</v>
      </c>
      <c r="C48" s="132" t="s">
        <v>292</v>
      </c>
      <c r="D48" s="139" t="s">
        <v>2</v>
      </c>
      <c r="E48" s="144">
        <v>800</v>
      </c>
      <c r="F48" s="133">
        <f>F49</f>
        <v>5</v>
      </c>
      <c r="G48" s="133">
        <f t="shared" si="1"/>
        <v>5</v>
      </c>
      <c r="H48" s="133">
        <f t="shared" si="1"/>
        <v>5</v>
      </c>
      <c r="I48" s="128"/>
    </row>
    <row r="49" spans="1:9" ht="18" customHeight="1">
      <c r="A49" s="121">
        <v>34</v>
      </c>
      <c r="B49" s="142" t="s">
        <v>185</v>
      </c>
      <c r="C49" s="132" t="s">
        <v>292</v>
      </c>
      <c r="D49" s="132" t="s">
        <v>2</v>
      </c>
      <c r="E49" s="141">
        <v>870</v>
      </c>
      <c r="F49" s="133">
        <v>5</v>
      </c>
      <c r="G49" s="133">
        <v>5</v>
      </c>
      <c r="H49" s="133">
        <v>5</v>
      </c>
      <c r="I49" s="128"/>
    </row>
    <row r="50" spans="1:9" ht="15" customHeight="1">
      <c r="A50" s="121">
        <v>35</v>
      </c>
      <c r="B50" s="145" t="s">
        <v>159</v>
      </c>
      <c r="C50" s="146" t="s">
        <v>293</v>
      </c>
      <c r="D50" s="146"/>
      <c r="E50" s="146"/>
      <c r="F50" s="147">
        <f>F51</f>
        <v>2.206</v>
      </c>
      <c r="G50" s="147">
        <f aca="true" t="shared" si="2" ref="G50:H54">G51</f>
        <v>2.218</v>
      </c>
      <c r="H50" s="147">
        <f t="shared" si="2"/>
        <v>2.218</v>
      </c>
      <c r="I50" s="128"/>
    </row>
    <row r="51" spans="1:9" ht="13.5" customHeight="1">
      <c r="A51" s="121">
        <v>36</v>
      </c>
      <c r="B51" s="148" t="s">
        <v>150</v>
      </c>
      <c r="C51" s="132" t="s">
        <v>293</v>
      </c>
      <c r="D51" s="132" t="s">
        <v>176</v>
      </c>
      <c r="E51" s="132"/>
      <c r="F51" s="133">
        <f>F52</f>
        <v>2.206</v>
      </c>
      <c r="G51" s="133">
        <f t="shared" si="2"/>
        <v>2.218</v>
      </c>
      <c r="H51" s="133">
        <f t="shared" si="2"/>
        <v>2.218</v>
      </c>
      <c r="I51" s="128"/>
    </row>
    <row r="52" spans="1:9" ht="66" customHeight="1">
      <c r="A52" s="121">
        <v>37</v>
      </c>
      <c r="B52" s="143" t="s">
        <v>6</v>
      </c>
      <c r="C52" s="132" t="s">
        <v>293</v>
      </c>
      <c r="D52" s="132" t="s">
        <v>4</v>
      </c>
      <c r="E52" s="132"/>
      <c r="F52" s="133">
        <f>F53</f>
        <v>2.206</v>
      </c>
      <c r="G52" s="133">
        <f t="shared" si="2"/>
        <v>2.218</v>
      </c>
      <c r="H52" s="133">
        <f t="shared" si="2"/>
        <v>2.218</v>
      </c>
      <c r="I52" s="128"/>
    </row>
    <row r="53" spans="1:9" ht="79.5" customHeight="1">
      <c r="A53" s="121">
        <v>38</v>
      </c>
      <c r="B53" s="143" t="s">
        <v>205</v>
      </c>
      <c r="C53" s="132" t="s">
        <v>293</v>
      </c>
      <c r="D53" s="132" t="s">
        <v>5</v>
      </c>
      <c r="E53" s="132"/>
      <c r="F53" s="133">
        <f>F54</f>
        <v>2.206</v>
      </c>
      <c r="G53" s="133">
        <f t="shared" si="2"/>
        <v>2.218</v>
      </c>
      <c r="H53" s="133">
        <f t="shared" si="2"/>
        <v>2.218</v>
      </c>
      <c r="I53" s="128"/>
    </row>
    <row r="54" spans="1:9" ht="33" customHeight="1">
      <c r="A54" s="121">
        <v>39</v>
      </c>
      <c r="B54" s="134" t="s">
        <v>309</v>
      </c>
      <c r="C54" s="132" t="s">
        <v>293</v>
      </c>
      <c r="D54" s="132" t="s">
        <v>5</v>
      </c>
      <c r="E54" s="132" t="s">
        <v>140</v>
      </c>
      <c r="F54" s="133">
        <f>F55</f>
        <v>2.206</v>
      </c>
      <c r="G54" s="133">
        <f t="shared" si="2"/>
        <v>2.218</v>
      </c>
      <c r="H54" s="133">
        <f t="shared" si="2"/>
        <v>2.218</v>
      </c>
      <c r="I54" s="128"/>
    </row>
    <row r="55" spans="1:9" ht="45.75" customHeight="1">
      <c r="A55" s="121">
        <v>40</v>
      </c>
      <c r="B55" s="134" t="s">
        <v>308</v>
      </c>
      <c r="C55" s="132" t="s">
        <v>293</v>
      </c>
      <c r="D55" s="132" t="s">
        <v>5</v>
      </c>
      <c r="E55" s="132" t="s">
        <v>129</v>
      </c>
      <c r="F55" s="137">
        <v>2.206</v>
      </c>
      <c r="G55" s="137">
        <v>2.218</v>
      </c>
      <c r="H55" s="137">
        <v>2.218</v>
      </c>
      <c r="I55" s="128"/>
    </row>
    <row r="56" spans="1:9" ht="26.25" customHeight="1">
      <c r="A56" s="121">
        <v>41</v>
      </c>
      <c r="B56" s="149" t="s">
        <v>170</v>
      </c>
      <c r="C56" s="146" t="s">
        <v>294</v>
      </c>
      <c r="D56" s="146"/>
      <c r="E56" s="146"/>
      <c r="F56" s="147">
        <f>F62</f>
        <v>76.446</v>
      </c>
      <c r="G56" s="147">
        <f>G62</f>
        <v>85</v>
      </c>
      <c r="H56" s="147">
        <f>H62</f>
        <v>82.3</v>
      </c>
      <c r="I56" s="128"/>
    </row>
    <row r="57" spans="1:9" ht="33" customHeight="1">
      <c r="A57" s="121">
        <v>42</v>
      </c>
      <c r="B57" s="134" t="s">
        <v>171</v>
      </c>
      <c r="C57" s="132" t="s">
        <v>295</v>
      </c>
      <c r="D57" s="146"/>
      <c r="E57" s="146"/>
      <c r="F57" s="133">
        <f>F59</f>
        <v>76.446</v>
      </c>
      <c r="G57" s="133">
        <f>G59</f>
        <v>85</v>
      </c>
      <c r="H57" s="133">
        <f>H59</f>
        <v>82.3</v>
      </c>
      <c r="I57" s="128"/>
    </row>
    <row r="58" spans="1:9" ht="24" customHeight="1">
      <c r="A58" s="121">
        <v>43</v>
      </c>
      <c r="B58" s="134" t="s">
        <v>184</v>
      </c>
      <c r="C58" s="132" t="s">
        <v>295</v>
      </c>
      <c r="D58" s="132" t="s">
        <v>176</v>
      </c>
      <c r="E58" s="146"/>
      <c r="F58" s="150">
        <v>83.5</v>
      </c>
      <c r="G58" s="150">
        <v>85</v>
      </c>
      <c r="H58" s="150">
        <v>82.3</v>
      </c>
      <c r="I58" s="128"/>
    </row>
    <row r="59" spans="1:9" ht="65.25" customHeight="1">
      <c r="A59" s="121">
        <v>44</v>
      </c>
      <c r="B59" s="143" t="s">
        <v>6</v>
      </c>
      <c r="C59" s="132" t="s">
        <v>295</v>
      </c>
      <c r="D59" s="132" t="s">
        <v>4</v>
      </c>
      <c r="E59" s="146"/>
      <c r="F59" s="133">
        <f>F60</f>
        <v>76.446</v>
      </c>
      <c r="G59" s="133">
        <f aca="true" t="shared" si="3" ref="G59:H61">G60</f>
        <v>85</v>
      </c>
      <c r="H59" s="133">
        <f t="shared" si="3"/>
        <v>82.3</v>
      </c>
      <c r="I59" s="128"/>
    </row>
    <row r="60" spans="1:9" ht="63" customHeight="1">
      <c r="A60" s="121">
        <v>45</v>
      </c>
      <c r="B60" s="134" t="s">
        <v>172</v>
      </c>
      <c r="C60" s="132" t="s">
        <v>295</v>
      </c>
      <c r="D60" s="132" t="s">
        <v>7</v>
      </c>
      <c r="E60" s="146"/>
      <c r="F60" s="133">
        <f>F61</f>
        <v>76.446</v>
      </c>
      <c r="G60" s="133">
        <f t="shared" si="3"/>
        <v>85</v>
      </c>
      <c r="H60" s="133">
        <f t="shared" si="3"/>
        <v>82.3</v>
      </c>
      <c r="I60" s="128"/>
    </row>
    <row r="61" spans="1:9" ht="98.25" customHeight="1">
      <c r="A61" s="121">
        <v>46</v>
      </c>
      <c r="B61" s="134" t="s">
        <v>152</v>
      </c>
      <c r="C61" s="132" t="s">
        <v>295</v>
      </c>
      <c r="D61" s="132" t="s">
        <v>7</v>
      </c>
      <c r="E61" s="132" t="s">
        <v>139</v>
      </c>
      <c r="F61" s="133">
        <f>F62</f>
        <v>76.446</v>
      </c>
      <c r="G61" s="133">
        <f t="shared" si="3"/>
        <v>85</v>
      </c>
      <c r="H61" s="133">
        <f t="shared" si="3"/>
        <v>82.3</v>
      </c>
      <c r="I61" s="128"/>
    </row>
    <row r="62" spans="1:9" ht="40.5" customHeight="1">
      <c r="A62" s="121">
        <v>47</v>
      </c>
      <c r="B62" s="134" t="s">
        <v>148</v>
      </c>
      <c r="C62" s="132" t="s">
        <v>295</v>
      </c>
      <c r="D62" s="132" t="s">
        <v>7</v>
      </c>
      <c r="E62" s="132" t="s">
        <v>135</v>
      </c>
      <c r="F62" s="150">
        <f>83.5-7.054</f>
        <v>76.446</v>
      </c>
      <c r="G62" s="150">
        <v>85</v>
      </c>
      <c r="H62" s="150">
        <v>82.3</v>
      </c>
      <c r="I62" s="128"/>
    </row>
    <row r="63" spans="1:9" ht="33" customHeight="1">
      <c r="A63" s="121">
        <v>48</v>
      </c>
      <c r="B63" s="149" t="s">
        <v>126</v>
      </c>
      <c r="C63" s="146" t="s">
        <v>282</v>
      </c>
      <c r="D63" s="132"/>
      <c r="E63" s="132"/>
      <c r="F63" s="147">
        <f>F66</f>
        <v>2.2560000000000002</v>
      </c>
      <c r="G63" s="147">
        <f>G66</f>
        <v>2.2560000000000002</v>
      </c>
      <c r="H63" s="147">
        <f>H66</f>
        <v>2.2560000000000002</v>
      </c>
      <c r="I63" s="128"/>
    </row>
    <row r="64" spans="1:9" ht="33" customHeight="1">
      <c r="A64" s="121">
        <v>49</v>
      </c>
      <c r="B64" s="134" t="s">
        <v>187</v>
      </c>
      <c r="C64" s="132" t="s">
        <v>283</v>
      </c>
      <c r="D64" s="132"/>
      <c r="E64" s="132"/>
      <c r="F64" s="133">
        <f aca="true" t="shared" si="4" ref="F64:H68">F65</f>
        <v>2.2560000000000002</v>
      </c>
      <c r="G64" s="133">
        <f t="shared" si="4"/>
        <v>2.2560000000000002</v>
      </c>
      <c r="H64" s="133">
        <f t="shared" si="4"/>
        <v>2.2560000000000002</v>
      </c>
      <c r="I64" s="128"/>
    </row>
    <row r="65" spans="1:9" ht="69" customHeight="1">
      <c r="A65" s="121">
        <v>50</v>
      </c>
      <c r="B65" s="134" t="s">
        <v>64</v>
      </c>
      <c r="C65" s="132" t="s">
        <v>283</v>
      </c>
      <c r="D65" s="132" t="s">
        <v>167</v>
      </c>
      <c r="E65" s="132"/>
      <c r="F65" s="133">
        <f t="shared" si="4"/>
        <v>2.2560000000000002</v>
      </c>
      <c r="G65" s="133">
        <f t="shared" si="4"/>
        <v>2.2560000000000002</v>
      </c>
      <c r="H65" s="133">
        <f t="shared" si="4"/>
        <v>2.2560000000000002</v>
      </c>
      <c r="I65" s="128"/>
    </row>
    <row r="66" spans="1:9" ht="64.5" customHeight="1">
      <c r="A66" s="121">
        <v>51</v>
      </c>
      <c r="B66" s="134" t="s">
        <v>63</v>
      </c>
      <c r="C66" s="132" t="s">
        <v>283</v>
      </c>
      <c r="D66" s="132" t="s">
        <v>168</v>
      </c>
      <c r="E66" s="132"/>
      <c r="F66" s="133">
        <f>F67+F70</f>
        <v>2.2560000000000002</v>
      </c>
      <c r="G66" s="133">
        <f>G67+G70</f>
        <v>2.2560000000000002</v>
      </c>
      <c r="H66" s="133">
        <f>H67+H70</f>
        <v>2.2560000000000002</v>
      </c>
      <c r="I66" s="128"/>
    </row>
    <row r="67" spans="1:9" ht="129" customHeight="1">
      <c r="A67" s="121">
        <v>52</v>
      </c>
      <c r="B67" s="131" t="s">
        <v>78</v>
      </c>
      <c r="C67" s="132" t="s">
        <v>283</v>
      </c>
      <c r="D67" s="132" t="s">
        <v>21</v>
      </c>
      <c r="E67" s="132"/>
      <c r="F67" s="133">
        <f>F68</f>
        <v>1.776</v>
      </c>
      <c r="G67" s="133">
        <f t="shared" si="4"/>
        <v>1.776</v>
      </c>
      <c r="H67" s="133">
        <f t="shared" si="4"/>
        <v>1.776</v>
      </c>
      <c r="I67" s="128"/>
    </row>
    <row r="68" spans="1:9" ht="33" customHeight="1">
      <c r="A68" s="121">
        <v>53</v>
      </c>
      <c r="B68" s="134" t="s">
        <v>309</v>
      </c>
      <c r="C68" s="132" t="s">
        <v>283</v>
      </c>
      <c r="D68" s="132" t="s">
        <v>21</v>
      </c>
      <c r="E68" s="132" t="s">
        <v>140</v>
      </c>
      <c r="F68" s="133">
        <f>F69</f>
        <v>1.776</v>
      </c>
      <c r="G68" s="133">
        <f t="shared" si="4"/>
        <v>1.776</v>
      </c>
      <c r="H68" s="133">
        <f t="shared" si="4"/>
        <v>1.776</v>
      </c>
      <c r="I68" s="128"/>
    </row>
    <row r="69" spans="1:9" ht="51.75" customHeight="1">
      <c r="A69" s="121">
        <v>54</v>
      </c>
      <c r="B69" s="134" t="s">
        <v>308</v>
      </c>
      <c r="C69" s="132" t="s">
        <v>283</v>
      </c>
      <c r="D69" s="132" t="s">
        <v>21</v>
      </c>
      <c r="E69" s="132" t="s">
        <v>129</v>
      </c>
      <c r="F69" s="133">
        <v>1.776</v>
      </c>
      <c r="G69" s="133">
        <v>1.776</v>
      </c>
      <c r="H69" s="133">
        <v>1.776</v>
      </c>
      <c r="I69" s="128"/>
    </row>
    <row r="70" spans="1:9" s="153" customFormat="1" ht="141.75" customHeight="1">
      <c r="A70" s="121">
        <v>55</v>
      </c>
      <c r="B70" s="151" t="s">
        <v>203</v>
      </c>
      <c r="C70" s="132" t="s">
        <v>283</v>
      </c>
      <c r="D70" s="139" t="s">
        <v>23</v>
      </c>
      <c r="E70" s="139"/>
      <c r="F70" s="133">
        <f aca="true" t="shared" si="5" ref="F70:H71">F71</f>
        <v>0.48</v>
      </c>
      <c r="G70" s="133">
        <f t="shared" si="5"/>
        <v>0.48</v>
      </c>
      <c r="H70" s="133">
        <f t="shared" si="5"/>
        <v>0.48</v>
      </c>
      <c r="I70" s="152"/>
    </row>
    <row r="71" spans="1:9" s="153" customFormat="1" ht="33" customHeight="1">
      <c r="A71" s="121">
        <v>56</v>
      </c>
      <c r="B71" s="140" t="s">
        <v>309</v>
      </c>
      <c r="C71" s="132" t="s">
        <v>283</v>
      </c>
      <c r="D71" s="139" t="s">
        <v>23</v>
      </c>
      <c r="E71" s="139" t="s">
        <v>140</v>
      </c>
      <c r="F71" s="133">
        <f t="shared" si="5"/>
        <v>0.48</v>
      </c>
      <c r="G71" s="133">
        <f t="shared" si="5"/>
        <v>0.48</v>
      </c>
      <c r="H71" s="133">
        <f t="shared" si="5"/>
        <v>0.48</v>
      </c>
      <c r="I71" s="152"/>
    </row>
    <row r="72" spans="1:9" s="153" customFormat="1" ht="53.25" customHeight="1">
      <c r="A72" s="121">
        <v>57</v>
      </c>
      <c r="B72" s="140" t="s">
        <v>308</v>
      </c>
      <c r="C72" s="132" t="s">
        <v>283</v>
      </c>
      <c r="D72" s="139" t="s">
        <v>23</v>
      </c>
      <c r="E72" s="139" t="s">
        <v>129</v>
      </c>
      <c r="F72" s="133">
        <v>0.48</v>
      </c>
      <c r="G72" s="133">
        <v>0.48</v>
      </c>
      <c r="H72" s="133">
        <v>0.48</v>
      </c>
      <c r="I72" s="152"/>
    </row>
    <row r="73" spans="1:9" ht="17.25" customHeight="1">
      <c r="A73" s="121">
        <v>58</v>
      </c>
      <c r="B73" s="149" t="s">
        <v>15</v>
      </c>
      <c r="C73" s="146" t="s">
        <v>284</v>
      </c>
      <c r="D73" s="132"/>
      <c r="E73" s="132"/>
      <c r="F73" s="147">
        <f aca="true" t="shared" si="6" ref="F73:H75">F74</f>
        <v>467.176</v>
      </c>
      <c r="G73" s="147">
        <f t="shared" si="6"/>
        <v>84.77600000000001</v>
      </c>
      <c r="H73" s="147">
        <f t="shared" si="6"/>
        <v>71.376</v>
      </c>
      <c r="I73" s="128"/>
    </row>
    <row r="74" spans="1:9" ht="23.25" customHeight="1">
      <c r="A74" s="121">
        <v>59</v>
      </c>
      <c r="B74" s="154" t="s">
        <v>166</v>
      </c>
      <c r="C74" s="132" t="s">
        <v>285</v>
      </c>
      <c r="D74" s="146"/>
      <c r="E74" s="146"/>
      <c r="F74" s="147">
        <f t="shared" si="6"/>
        <v>467.176</v>
      </c>
      <c r="G74" s="147">
        <f t="shared" si="6"/>
        <v>84.77600000000001</v>
      </c>
      <c r="H74" s="147">
        <f t="shared" si="6"/>
        <v>71.376</v>
      </c>
      <c r="I74" s="128"/>
    </row>
    <row r="75" spans="1:9" ht="63.75" customHeight="1">
      <c r="A75" s="121">
        <v>60</v>
      </c>
      <c r="B75" s="134" t="s">
        <v>64</v>
      </c>
      <c r="C75" s="132" t="s">
        <v>285</v>
      </c>
      <c r="D75" s="132" t="s">
        <v>167</v>
      </c>
      <c r="E75" s="132"/>
      <c r="F75" s="133">
        <f t="shared" si="6"/>
        <v>467.176</v>
      </c>
      <c r="G75" s="133">
        <f t="shared" si="6"/>
        <v>84.77600000000001</v>
      </c>
      <c r="H75" s="133">
        <f t="shared" si="6"/>
        <v>71.376</v>
      </c>
      <c r="I75" s="128"/>
    </row>
    <row r="76" spans="1:9" ht="62.25" customHeight="1">
      <c r="A76" s="121">
        <v>61</v>
      </c>
      <c r="B76" s="131" t="s">
        <v>79</v>
      </c>
      <c r="C76" s="132" t="s">
        <v>285</v>
      </c>
      <c r="D76" s="132" t="s">
        <v>169</v>
      </c>
      <c r="E76" s="132"/>
      <c r="F76" s="133">
        <f>F80+F77+F83</f>
        <v>467.176</v>
      </c>
      <c r="G76" s="133">
        <f>G80+G77</f>
        <v>84.77600000000001</v>
      </c>
      <c r="H76" s="133">
        <f>H80+H77</f>
        <v>71.376</v>
      </c>
      <c r="I76" s="128"/>
    </row>
    <row r="77" spans="1:9" s="153" customFormat="1" ht="150.75" customHeight="1">
      <c r="A77" s="121">
        <v>62</v>
      </c>
      <c r="B77" s="151" t="s">
        <v>80</v>
      </c>
      <c r="C77" s="132" t="s">
        <v>285</v>
      </c>
      <c r="D77" s="139" t="s">
        <v>209</v>
      </c>
      <c r="E77" s="139"/>
      <c r="F77" s="133">
        <f aca="true" t="shared" si="7" ref="F77:H78">F78</f>
        <v>0.395</v>
      </c>
      <c r="G77" s="133">
        <f t="shared" si="7"/>
        <v>0.376</v>
      </c>
      <c r="H77" s="133">
        <f t="shared" si="7"/>
        <v>0.376</v>
      </c>
      <c r="I77" s="152"/>
    </row>
    <row r="78" spans="1:9" s="153" customFormat="1" ht="34.5" customHeight="1">
      <c r="A78" s="121">
        <v>63</v>
      </c>
      <c r="B78" s="140" t="s">
        <v>309</v>
      </c>
      <c r="C78" s="132" t="s">
        <v>285</v>
      </c>
      <c r="D78" s="139" t="s">
        <v>209</v>
      </c>
      <c r="E78" s="139" t="s">
        <v>140</v>
      </c>
      <c r="F78" s="133">
        <f t="shared" si="7"/>
        <v>0.395</v>
      </c>
      <c r="G78" s="133">
        <f t="shared" si="7"/>
        <v>0.376</v>
      </c>
      <c r="H78" s="133">
        <f t="shared" si="7"/>
        <v>0.376</v>
      </c>
      <c r="I78" s="152"/>
    </row>
    <row r="79" spans="1:9" s="153" customFormat="1" ht="45" customHeight="1">
      <c r="A79" s="121">
        <v>64</v>
      </c>
      <c r="B79" s="140" t="s">
        <v>308</v>
      </c>
      <c r="C79" s="132" t="s">
        <v>285</v>
      </c>
      <c r="D79" s="139" t="s">
        <v>209</v>
      </c>
      <c r="E79" s="139" t="s">
        <v>129</v>
      </c>
      <c r="F79" s="133">
        <f>0.376+0.019</f>
        <v>0.395</v>
      </c>
      <c r="G79" s="133">
        <f>0.376</f>
        <v>0.376</v>
      </c>
      <c r="H79" s="133">
        <f>0.376</f>
        <v>0.376</v>
      </c>
      <c r="I79" s="152"/>
    </row>
    <row r="80" spans="1:9" ht="155.25" customHeight="1">
      <c r="A80" s="121">
        <v>65</v>
      </c>
      <c r="B80" s="131" t="s">
        <v>81</v>
      </c>
      <c r="C80" s="132" t="s">
        <v>285</v>
      </c>
      <c r="D80" s="132" t="s">
        <v>210</v>
      </c>
      <c r="E80" s="132"/>
      <c r="F80" s="133">
        <f aca="true" t="shared" si="8" ref="F80:H81">F81</f>
        <v>72.381</v>
      </c>
      <c r="G80" s="133">
        <f t="shared" si="8"/>
        <v>84.4</v>
      </c>
      <c r="H80" s="133">
        <f t="shared" si="8"/>
        <v>71</v>
      </c>
      <c r="I80" s="128"/>
    </row>
    <row r="81" spans="1:9" ht="38.25" customHeight="1">
      <c r="A81" s="121">
        <v>66</v>
      </c>
      <c r="B81" s="140" t="s">
        <v>309</v>
      </c>
      <c r="C81" s="132" t="s">
        <v>285</v>
      </c>
      <c r="D81" s="132" t="s">
        <v>210</v>
      </c>
      <c r="E81" s="139" t="s">
        <v>140</v>
      </c>
      <c r="F81" s="133">
        <f t="shared" si="8"/>
        <v>72.381</v>
      </c>
      <c r="G81" s="133">
        <f t="shared" si="8"/>
        <v>84.4</v>
      </c>
      <c r="H81" s="133">
        <f t="shared" si="8"/>
        <v>71</v>
      </c>
      <c r="I81" s="128"/>
    </row>
    <row r="82" spans="1:9" ht="48.75" customHeight="1">
      <c r="A82" s="121">
        <v>67</v>
      </c>
      <c r="B82" s="134" t="s">
        <v>308</v>
      </c>
      <c r="C82" s="132" t="s">
        <v>285</v>
      </c>
      <c r="D82" s="132" t="s">
        <v>210</v>
      </c>
      <c r="E82" s="132" t="s">
        <v>129</v>
      </c>
      <c r="F82" s="133">
        <f>72.4-0.019</f>
        <v>72.381</v>
      </c>
      <c r="G82" s="133">
        <v>84.4</v>
      </c>
      <c r="H82" s="133">
        <v>71</v>
      </c>
      <c r="I82" s="128"/>
    </row>
    <row r="83" spans="1:8" s="266" customFormat="1" ht="161.25" customHeight="1">
      <c r="A83" s="121">
        <v>68</v>
      </c>
      <c r="B83" s="262" t="s">
        <v>327</v>
      </c>
      <c r="C83" s="132" t="s">
        <v>285</v>
      </c>
      <c r="D83" s="264" t="s">
        <v>267</v>
      </c>
      <c r="E83" s="264"/>
      <c r="F83" s="265">
        <f aca="true" t="shared" si="9" ref="F83:H84">F84</f>
        <v>394.4</v>
      </c>
      <c r="G83" s="265">
        <f t="shared" si="9"/>
        <v>0</v>
      </c>
      <c r="H83" s="265">
        <f t="shared" si="9"/>
        <v>0</v>
      </c>
    </row>
    <row r="84" spans="1:8" s="266" customFormat="1" ht="36" customHeight="1">
      <c r="A84" s="121">
        <v>69</v>
      </c>
      <c r="B84" s="267" t="s">
        <v>309</v>
      </c>
      <c r="C84" s="132" t="s">
        <v>285</v>
      </c>
      <c r="D84" s="264" t="s">
        <v>267</v>
      </c>
      <c r="E84" s="269" t="s">
        <v>140</v>
      </c>
      <c r="F84" s="265">
        <f t="shared" si="9"/>
        <v>394.4</v>
      </c>
      <c r="G84" s="265">
        <f t="shared" si="9"/>
        <v>0</v>
      </c>
      <c r="H84" s="265">
        <f t="shared" si="9"/>
        <v>0</v>
      </c>
    </row>
    <row r="85" spans="1:8" s="266" customFormat="1" ht="55.5" customHeight="1">
      <c r="A85" s="121">
        <v>70</v>
      </c>
      <c r="B85" s="270" t="s">
        <v>308</v>
      </c>
      <c r="C85" s="132" t="s">
        <v>285</v>
      </c>
      <c r="D85" s="264" t="s">
        <v>267</v>
      </c>
      <c r="E85" s="264" t="s">
        <v>129</v>
      </c>
      <c r="F85" s="265">
        <v>394.4</v>
      </c>
      <c r="G85" s="265">
        <v>0</v>
      </c>
      <c r="H85" s="265">
        <v>0</v>
      </c>
    </row>
    <row r="86" spans="1:9" ht="18.75" customHeight="1">
      <c r="A86" s="121">
        <v>71</v>
      </c>
      <c r="B86" s="149" t="s">
        <v>125</v>
      </c>
      <c r="C86" s="146" t="s">
        <v>286</v>
      </c>
      <c r="D86" s="146"/>
      <c r="E86" s="146"/>
      <c r="F86" s="147">
        <f>F87+F99</f>
        <v>347.517</v>
      </c>
      <c r="G86" s="147">
        <f aca="true" t="shared" si="10" ref="F86:H88">G87</f>
        <v>344.596</v>
      </c>
      <c r="H86" s="147">
        <f t="shared" si="10"/>
        <v>344.596</v>
      </c>
      <c r="I86" s="128"/>
    </row>
    <row r="87" spans="1:9" ht="19.5" customHeight="1">
      <c r="A87" s="121">
        <v>72</v>
      </c>
      <c r="B87" s="134" t="s">
        <v>127</v>
      </c>
      <c r="C87" s="132" t="s">
        <v>287</v>
      </c>
      <c r="D87" s="132"/>
      <c r="E87" s="132"/>
      <c r="F87" s="133">
        <f t="shared" si="10"/>
        <v>344.596</v>
      </c>
      <c r="G87" s="133">
        <f t="shared" si="10"/>
        <v>344.596</v>
      </c>
      <c r="H87" s="133">
        <f t="shared" si="10"/>
        <v>344.596</v>
      </c>
      <c r="I87" s="128"/>
    </row>
    <row r="88" spans="1:9" ht="48.75" customHeight="1">
      <c r="A88" s="121">
        <v>73</v>
      </c>
      <c r="B88" s="134" t="s">
        <v>64</v>
      </c>
      <c r="C88" s="132" t="s">
        <v>287</v>
      </c>
      <c r="D88" s="132" t="s">
        <v>167</v>
      </c>
      <c r="E88" s="132"/>
      <c r="F88" s="133">
        <f>F89</f>
        <v>344.596</v>
      </c>
      <c r="G88" s="133">
        <f t="shared" si="10"/>
        <v>344.596</v>
      </c>
      <c r="H88" s="133">
        <f t="shared" si="10"/>
        <v>344.596</v>
      </c>
      <c r="I88" s="128"/>
    </row>
    <row r="89" spans="1:9" ht="44.25" customHeight="1">
      <c r="A89" s="121">
        <v>74</v>
      </c>
      <c r="B89" s="131" t="s">
        <v>69</v>
      </c>
      <c r="C89" s="132" t="s">
        <v>287</v>
      </c>
      <c r="D89" s="132" t="s">
        <v>9</v>
      </c>
      <c r="E89" s="132"/>
      <c r="F89" s="133">
        <f>F90+F93+F96</f>
        <v>344.596</v>
      </c>
      <c r="G89" s="133">
        <f>G90+G93+G96</f>
        <v>344.596</v>
      </c>
      <c r="H89" s="133">
        <f>H90+H93+H96</f>
        <v>344.596</v>
      </c>
      <c r="I89" s="128"/>
    </row>
    <row r="90" spans="1:9" ht="98.25" customHeight="1">
      <c r="A90" s="121">
        <v>75</v>
      </c>
      <c r="B90" s="134" t="s">
        <v>70</v>
      </c>
      <c r="C90" s="132" t="s">
        <v>287</v>
      </c>
      <c r="D90" s="132" t="s">
        <v>11</v>
      </c>
      <c r="E90" s="132"/>
      <c r="F90" s="133">
        <f aca="true" t="shared" si="11" ref="F90:H91">F91</f>
        <v>293.475</v>
      </c>
      <c r="G90" s="133">
        <f t="shared" si="11"/>
        <v>293.475</v>
      </c>
      <c r="H90" s="133">
        <f t="shared" si="11"/>
        <v>293.475</v>
      </c>
      <c r="I90" s="128"/>
    </row>
    <row r="91" spans="1:9" ht="15" customHeight="1">
      <c r="A91" s="121">
        <v>76</v>
      </c>
      <c r="B91" s="134" t="s">
        <v>156</v>
      </c>
      <c r="C91" s="132" t="s">
        <v>287</v>
      </c>
      <c r="D91" s="132" t="s">
        <v>11</v>
      </c>
      <c r="E91" s="132" t="s">
        <v>157</v>
      </c>
      <c r="F91" s="133">
        <f t="shared" si="11"/>
        <v>293.475</v>
      </c>
      <c r="G91" s="133">
        <f t="shared" si="11"/>
        <v>293.475</v>
      </c>
      <c r="H91" s="133">
        <f t="shared" si="11"/>
        <v>293.475</v>
      </c>
      <c r="I91" s="128"/>
    </row>
    <row r="92" spans="1:9" ht="60.75" customHeight="1">
      <c r="A92" s="121">
        <v>77</v>
      </c>
      <c r="B92" s="131" t="s">
        <v>10</v>
      </c>
      <c r="C92" s="132" t="s">
        <v>287</v>
      </c>
      <c r="D92" s="132" t="s">
        <v>11</v>
      </c>
      <c r="E92" s="132" t="s">
        <v>137</v>
      </c>
      <c r="F92" s="133">
        <v>293.475</v>
      </c>
      <c r="G92" s="133">
        <v>293.475</v>
      </c>
      <c r="H92" s="133">
        <v>293.475</v>
      </c>
      <c r="I92" s="128"/>
    </row>
    <row r="93" spans="1:9" ht="109.5" customHeight="1">
      <c r="A93" s="121">
        <v>78</v>
      </c>
      <c r="B93" s="131" t="s">
        <v>82</v>
      </c>
      <c r="C93" s="132" t="s">
        <v>287</v>
      </c>
      <c r="D93" s="132" t="s">
        <v>12</v>
      </c>
      <c r="E93" s="132"/>
      <c r="F93" s="133">
        <f>F95</f>
        <v>0.5</v>
      </c>
      <c r="G93" s="133">
        <f>G95</f>
        <v>0.5</v>
      </c>
      <c r="H93" s="133">
        <f>H95</f>
        <v>0.5</v>
      </c>
      <c r="I93" s="128"/>
    </row>
    <row r="94" spans="1:9" ht="24.75" customHeight="1">
      <c r="A94" s="121">
        <v>79</v>
      </c>
      <c r="B94" s="134" t="s">
        <v>156</v>
      </c>
      <c r="C94" s="132" t="s">
        <v>287</v>
      </c>
      <c r="D94" s="132" t="s">
        <v>12</v>
      </c>
      <c r="E94" s="132" t="s">
        <v>157</v>
      </c>
      <c r="F94" s="133">
        <f>F95</f>
        <v>0.5</v>
      </c>
      <c r="G94" s="133">
        <f>G95</f>
        <v>0.5</v>
      </c>
      <c r="H94" s="133">
        <f>H95</f>
        <v>0.5</v>
      </c>
      <c r="I94" s="128"/>
    </row>
    <row r="95" spans="1:9" ht="59.25" customHeight="1">
      <c r="A95" s="121">
        <v>80</v>
      </c>
      <c r="B95" s="131" t="s">
        <v>10</v>
      </c>
      <c r="C95" s="132" t="s">
        <v>287</v>
      </c>
      <c r="D95" s="132" t="s">
        <v>12</v>
      </c>
      <c r="E95" s="132" t="s">
        <v>137</v>
      </c>
      <c r="F95" s="133">
        <v>0.5</v>
      </c>
      <c r="G95" s="133">
        <v>0.5</v>
      </c>
      <c r="H95" s="133">
        <v>0.5</v>
      </c>
      <c r="I95" s="128"/>
    </row>
    <row r="96" spans="1:9" s="153" customFormat="1" ht="124.5" customHeight="1">
      <c r="A96" s="121">
        <v>81</v>
      </c>
      <c r="B96" s="151" t="s">
        <v>72</v>
      </c>
      <c r="C96" s="132" t="s">
        <v>287</v>
      </c>
      <c r="D96" s="139" t="s">
        <v>211</v>
      </c>
      <c r="E96" s="139"/>
      <c r="F96" s="133">
        <f aca="true" t="shared" si="12" ref="F96:H97">F97</f>
        <v>50.621</v>
      </c>
      <c r="G96" s="133">
        <f t="shared" si="12"/>
        <v>50.621</v>
      </c>
      <c r="H96" s="133">
        <f t="shared" si="12"/>
        <v>50.621</v>
      </c>
      <c r="I96" s="152"/>
    </row>
    <row r="97" spans="1:9" s="153" customFormat="1" ht="16.5" customHeight="1">
      <c r="A97" s="121">
        <v>82</v>
      </c>
      <c r="B97" s="140" t="s">
        <v>156</v>
      </c>
      <c r="C97" s="132" t="s">
        <v>287</v>
      </c>
      <c r="D97" s="139" t="s">
        <v>211</v>
      </c>
      <c r="E97" s="139" t="s">
        <v>157</v>
      </c>
      <c r="F97" s="133">
        <f t="shared" si="12"/>
        <v>50.621</v>
      </c>
      <c r="G97" s="133">
        <f t="shared" si="12"/>
        <v>50.621</v>
      </c>
      <c r="H97" s="133">
        <f t="shared" si="12"/>
        <v>50.621</v>
      </c>
      <c r="I97" s="152"/>
    </row>
    <row r="98" spans="1:9" s="153" customFormat="1" ht="64.5" customHeight="1">
      <c r="A98" s="121">
        <v>83</v>
      </c>
      <c r="B98" s="151" t="s">
        <v>10</v>
      </c>
      <c r="C98" s="132" t="s">
        <v>287</v>
      </c>
      <c r="D98" s="139" t="s">
        <v>211</v>
      </c>
      <c r="E98" s="139" t="s">
        <v>137</v>
      </c>
      <c r="F98" s="133">
        <f>50.621</f>
        <v>50.621</v>
      </c>
      <c r="G98" s="133">
        <v>50.621</v>
      </c>
      <c r="H98" s="133">
        <v>50.621</v>
      </c>
      <c r="I98" s="152"/>
    </row>
    <row r="99" spans="1:9" ht="38.25" customHeight="1">
      <c r="A99" s="121">
        <v>84</v>
      </c>
      <c r="B99" s="134" t="s">
        <v>402</v>
      </c>
      <c r="C99" s="132" t="s">
        <v>401</v>
      </c>
      <c r="D99" s="132"/>
      <c r="E99" s="132"/>
      <c r="F99" s="133">
        <f aca="true" t="shared" si="13" ref="F99">F100</f>
        <v>2.921</v>
      </c>
      <c r="G99" s="133"/>
      <c r="H99" s="133"/>
      <c r="I99" s="128"/>
    </row>
    <row r="100" spans="1:9" ht="30.75" customHeight="1">
      <c r="A100" s="121">
        <v>85</v>
      </c>
      <c r="B100" s="134" t="s">
        <v>138</v>
      </c>
      <c r="C100" s="132" t="s">
        <v>401</v>
      </c>
      <c r="D100" s="132" t="s">
        <v>176</v>
      </c>
      <c r="E100" s="132"/>
      <c r="F100" s="133">
        <f>F101</f>
        <v>2.921</v>
      </c>
      <c r="G100" s="133"/>
      <c r="H100" s="133"/>
      <c r="I100" s="128"/>
    </row>
    <row r="101" spans="1:9" ht="30" customHeight="1">
      <c r="A101" s="121">
        <v>86</v>
      </c>
      <c r="B101" s="134" t="s">
        <v>188</v>
      </c>
      <c r="C101" s="132" t="s">
        <v>401</v>
      </c>
      <c r="D101" s="132" t="s">
        <v>405</v>
      </c>
      <c r="E101" s="132"/>
      <c r="F101" s="133">
        <f>F102</f>
        <v>2.921</v>
      </c>
      <c r="G101" s="133"/>
      <c r="H101" s="133"/>
      <c r="I101" s="128"/>
    </row>
    <row r="102" spans="1:9" ht="36" customHeight="1">
      <c r="A102" s="121">
        <v>87</v>
      </c>
      <c r="B102" s="177" t="s">
        <v>404</v>
      </c>
      <c r="C102" s="132" t="s">
        <v>401</v>
      </c>
      <c r="D102" s="132" t="s">
        <v>406</v>
      </c>
      <c r="E102" s="132"/>
      <c r="F102" s="133">
        <f aca="true" t="shared" si="14" ref="F102:F103">F103</f>
        <v>2.921</v>
      </c>
      <c r="G102" s="133"/>
      <c r="H102" s="133"/>
      <c r="I102" s="128"/>
    </row>
    <row r="103" spans="1:9" ht="36.75" customHeight="1">
      <c r="A103" s="121">
        <v>88</v>
      </c>
      <c r="B103" s="134" t="s">
        <v>309</v>
      </c>
      <c r="C103" s="132" t="s">
        <v>401</v>
      </c>
      <c r="D103" s="132" t="s">
        <v>406</v>
      </c>
      <c r="E103" s="132" t="s">
        <v>140</v>
      </c>
      <c r="F103" s="133">
        <f t="shared" si="14"/>
        <v>2.921</v>
      </c>
      <c r="G103" s="133"/>
      <c r="H103" s="133"/>
      <c r="I103" s="128"/>
    </row>
    <row r="104" spans="1:9" ht="60.75" customHeight="1">
      <c r="A104" s="121">
        <v>89</v>
      </c>
      <c r="B104" s="131" t="s">
        <v>308</v>
      </c>
      <c r="C104" s="132" t="s">
        <v>401</v>
      </c>
      <c r="D104" s="132" t="s">
        <v>406</v>
      </c>
      <c r="E104" s="132" t="s">
        <v>129</v>
      </c>
      <c r="F104" s="133">
        <v>2.921</v>
      </c>
      <c r="G104" s="133"/>
      <c r="H104" s="133"/>
      <c r="I104" s="128"/>
    </row>
    <row r="105" spans="1:9" ht="33" customHeight="1">
      <c r="A105" s="121">
        <v>90</v>
      </c>
      <c r="B105" s="154" t="s">
        <v>123</v>
      </c>
      <c r="C105" s="146" t="s">
        <v>277</v>
      </c>
      <c r="D105" s="146"/>
      <c r="E105" s="146"/>
      <c r="F105" s="147">
        <f>F106+F121</f>
        <v>3082.8520000000003</v>
      </c>
      <c r="G105" s="147">
        <f>G106+G121</f>
        <v>2934.841</v>
      </c>
      <c r="H105" s="147">
        <f>H106+H121</f>
        <v>2744.822</v>
      </c>
      <c r="I105" s="128"/>
    </row>
    <row r="106" spans="1:9" ht="13.5" customHeight="1">
      <c r="A106" s="121">
        <v>91</v>
      </c>
      <c r="B106" s="134" t="s">
        <v>124</v>
      </c>
      <c r="C106" s="132" t="s">
        <v>278</v>
      </c>
      <c r="D106" s="132"/>
      <c r="E106" s="132"/>
      <c r="F106" s="133">
        <f>F107+F114</f>
        <v>2208.483</v>
      </c>
      <c r="G106" s="133">
        <f>G107+G114</f>
        <v>1993.999</v>
      </c>
      <c r="H106" s="133">
        <f>H107+H114</f>
        <v>1803.98</v>
      </c>
      <c r="I106" s="128"/>
    </row>
    <row r="107" spans="1:9" ht="58.5" customHeight="1">
      <c r="A107" s="121">
        <v>92</v>
      </c>
      <c r="B107" s="155" t="s">
        <v>329</v>
      </c>
      <c r="C107" s="132" t="s">
        <v>278</v>
      </c>
      <c r="D107" s="139" t="s">
        <v>141</v>
      </c>
      <c r="E107" s="139"/>
      <c r="F107" s="133">
        <v>1742.593</v>
      </c>
      <c r="G107" s="133">
        <v>1527.173</v>
      </c>
      <c r="H107" s="133">
        <v>1337.154</v>
      </c>
      <c r="I107" s="128"/>
    </row>
    <row r="108" spans="1:9" ht="54" customHeight="1">
      <c r="A108" s="121">
        <v>93</v>
      </c>
      <c r="B108" s="140" t="s">
        <v>13</v>
      </c>
      <c r="C108" s="132" t="s">
        <v>278</v>
      </c>
      <c r="D108" s="139" t="s">
        <v>142</v>
      </c>
      <c r="E108" s="139"/>
      <c r="F108" s="133">
        <f>F109+F112</f>
        <v>1742.5929999999998</v>
      </c>
      <c r="G108" s="133">
        <f aca="true" t="shared" si="15" ref="G108:H108">G109+G112</f>
        <v>1527.173</v>
      </c>
      <c r="H108" s="133">
        <f t="shared" si="15"/>
        <v>1337.154</v>
      </c>
      <c r="I108" s="128"/>
    </row>
    <row r="109" spans="1:9" ht="127.5" customHeight="1">
      <c r="A109" s="121">
        <v>94</v>
      </c>
      <c r="B109" s="155" t="s">
        <v>73</v>
      </c>
      <c r="C109" s="132" t="s">
        <v>278</v>
      </c>
      <c r="D109" s="139" t="s">
        <v>132</v>
      </c>
      <c r="E109" s="139"/>
      <c r="F109" s="133">
        <f>F110</f>
        <v>1722.389</v>
      </c>
      <c r="G109" s="133">
        <v>1527.173</v>
      </c>
      <c r="H109" s="133">
        <v>1337.154</v>
      </c>
      <c r="I109" s="128"/>
    </row>
    <row r="110" spans="1:9" ht="52.5" customHeight="1">
      <c r="A110" s="121">
        <v>95</v>
      </c>
      <c r="B110" s="151" t="s">
        <v>17</v>
      </c>
      <c r="C110" s="132" t="s">
        <v>278</v>
      </c>
      <c r="D110" s="139" t="s">
        <v>132</v>
      </c>
      <c r="E110" s="139" t="s">
        <v>162</v>
      </c>
      <c r="F110" s="133">
        <f>F111</f>
        <v>1722.389</v>
      </c>
      <c r="G110" s="133">
        <v>1527.173</v>
      </c>
      <c r="H110" s="133">
        <v>1337.154</v>
      </c>
      <c r="I110" s="128"/>
    </row>
    <row r="111" spans="1:9" ht="33" customHeight="1">
      <c r="A111" s="121">
        <v>96</v>
      </c>
      <c r="B111" s="151" t="s">
        <v>164</v>
      </c>
      <c r="C111" s="132" t="s">
        <v>278</v>
      </c>
      <c r="D111" s="139" t="s">
        <v>132</v>
      </c>
      <c r="E111" s="139" t="s">
        <v>134</v>
      </c>
      <c r="F111" s="133">
        <v>1722.389</v>
      </c>
      <c r="G111" s="133">
        <v>1527.173</v>
      </c>
      <c r="H111" s="133">
        <v>1337.154</v>
      </c>
      <c r="I111" s="128"/>
    </row>
    <row r="112" spans="1:9" ht="52.5" customHeight="1">
      <c r="A112" s="121">
        <v>97</v>
      </c>
      <c r="B112" s="151" t="s">
        <v>17</v>
      </c>
      <c r="C112" s="132" t="s">
        <v>278</v>
      </c>
      <c r="D112" s="139" t="s">
        <v>212</v>
      </c>
      <c r="E112" s="139" t="s">
        <v>162</v>
      </c>
      <c r="F112" s="133">
        <v>20.204</v>
      </c>
      <c r="G112" s="133"/>
      <c r="H112" s="133"/>
      <c r="I112" s="128"/>
    </row>
    <row r="113" spans="1:9" ht="33" customHeight="1">
      <c r="A113" s="121">
        <v>98</v>
      </c>
      <c r="B113" s="151" t="s">
        <v>164</v>
      </c>
      <c r="C113" s="132" t="s">
        <v>278</v>
      </c>
      <c r="D113" s="139" t="s">
        <v>212</v>
      </c>
      <c r="E113" s="139" t="s">
        <v>134</v>
      </c>
      <c r="F113" s="133">
        <v>20.204</v>
      </c>
      <c r="G113" s="133"/>
      <c r="H113" s="133"/>
      <c r="I113" s="128"/>
    </row>
    <row r="114" spans="1:9" ht="62.25" customHeight="1">
      <c r="A114" s="121">
        <v>99</v>
      </c>
      <c r="B114" s="131" t="s">
        <v>16</v>
      </c>
      <c r="C114" s="132" t="s">
        <v>278</v>
      </c>
      <c r="D114" s="132" t="s">
        <v>161</v>
      </c>
      <c r="E114" s="132"/>
      <c r="F114" s="133">
        <f>F115+F119</f>
        <v>465.89</v>
      </c>
      <c r="G114" s="133">
        <f>G115</f>
        <v>466.826</v>
      </c>
      <c r="H114" s="133">
        <f>H115</f>
        <v>466.826</v>
      </c>
      <c r="I114" s="128"/>
    </row>
    <row r="115" spans="1:9" ht="133.5" customHeight="1">
      <c r="A115" s="121">
        <v>100</v>
      </c>
      <c r="B115" s="151" t="s">
        <v>74</v>
      </c>
      <c r="C115" s="132" t="s">
        <v>278</v>
      </c>
      <c r="D115" s="132" t="s">
        <v>133</v>
      </c>
      <c r="E115" s="132"/>
      <c r="F115" s="133">
        <f>F116</f>
        <v>464.69</v>
      </c>
      <c r="G115" s="133">
        <v>466.826</v>
      </c>
      <c r="H115" s="133">
        <v>466.826</v>
      </c>
      <c r="I115" s="128"/>
    </row>
    <row r="116" spans="1:9" ht="55.5" customHeight="1">
      <c r="A116" s="121">
        <v>101</v>
      </c>
      <c r="B116" s="151" t="s">
        <v>17</v>
      </c>
      <c r="C116" s="132" t="s">
        <v>278</v>
      </c>
      <c r="D116" s="132" t="s">
        <v>133</v>
      </c>
      <c r="E116" s="156" t="s">
        <v>162</v>
      </c>
      <c r="F116" s="133">
        <f>F117</f>
        <v>464.69</v>
      </c>
      <c r="G116" s="133">
        <v>466.826</v>
      </c>
      <c r="H116" s="133">
        <v>466.826</v>
      </c>
      <c r="I116" s="128"/>
    </row>
    <row r="117" spans="1:9" ht="33" customHeight="1">
      <c r="A117" s="121">
        <v>102</v>
      </c>
      <c r="B117" s="151" t="s">
        <v>164</v>
      </c>
      <c r="C117" s="132" t="s">
        <v>278</v>
      </c>
      <c r="D117" s="132" t="s">
        <v>133</v>
      </c>
      <c r="E117" s="156" t="s">
        <v>134</v>
      </c>
      <c r="F117" s="133">
        <v>464.69</v>
      </c>
      <c r="G117" s="133">
        <v>466.826</v>
      </c>
      <c r="H117" s="133">
        <v>466.826</v>
      </c>
      <c r="I117" s="128"/>
    </row>
    <row r="118" spans="1:9" ht="199.5" customHeight="1">
      <c r="A118" s="121">
        <v>103</v>
      </c>
      <c r="B118" s="151" t="s">
        <v>304</v>
      </c>
      <c r="C118" s="132" t="s">
        <v>278</v>
      </c>
      <c r="D118" s="132" t="s">
        <v>275</v>
      </c>
      <c r="E118" s="156"/>
      <c r="F118" s="133">
        <v>1.2</v>
      </c>
      <c r="G118" s="133"/>
      <c r="H118" s="133"/>
      <c r="I118" s="128"/>
    </row>
    <row r="119" spans="1:9" ht="55.5" customHeight="1">
      <c r="A119" s="121">
        <v>104</v>
      </c>
      <c r="B119" s="151" t="s">
        <v>17</v>
      </c>
      <c r="C119" s="132" t="s">
        <v>278</v>
      </c>
      <c r="D119" s="132" t="s">
        <v>275</v>
      </c>
      <c r="E119" s="156" t="s">
        <v>162</v>
      </c>
      <c r="F119" s="133">
        <v>1.2</v>
      </c>
      <c r="G119" s="133"/>
      <c r="H119" s="133"/>
      <c r="I119" s="128"/>
    </row>
    <row r="120" spans="1:9" ht="33" customHeight="1">
      <c r="A120" s="121">
        <v>105</v>
      </c>
      <c r="B120" s="151" t="s">
        <v>164</v>
      </c>
      <c r="C120" s="132" t="s">
        <v>278</v>
      </c>
      <c r="D120" s="132" t="s">
        <v>275</v>
      </c>
      <c r="E120" s="156" t="s">
        <v>134</v>
      </c>
      <c r="F120" s="133">
        <v>1.2</v>
      </c>
      <c r="G120" s="133"/>
      <c r="H120" s="133"/>
      <c r="I120" s="128"/>
    </row>
    <row r="121" spans="1:9" ht="46.5" customHeight="1">
      <c r="A121" s="121">
        <v>106</v>
      </c>
      <c r="B121" s="151" t="s">
        <v>105</v>
      </c>
      <c r="C121" s="156" t="s">
        <v>279</v>
      </c>
      <c r="D121" s="132"/>
      <c r="E121" s="156"/>
      <c r="F121" s="133">
        <f>F122</f>
        <v>874.369</v>
      </c>
      <c r="G121" s="133">
        <v>940.842</v>
      </c>
      <c r="H121" s="133">
        <v>940.842</v>
      </c>
      <c r="I121" s="128"/>
    </row>
    <row r="122" spans="1:9" ht="51" customHeight="1">
      <c r="A122" s="121">
        <v>107</v>
      </c>
      <c r="B122" s="151" t="s">
        <v>193</v>
      </c>
      <c r="C122" s="156" t="s">
        <v>279</v>
      </c>
      <c r="D122" s="132" t="s">
        <v>194</v>
      </c>
      <c r="E122" s="156"/>
      <c r="F122" s="133">
        <f>F123</f>
        <v>874.369</v>
      </c>
      <c r="G122" s="133">
        <v>940.842</v>
      </c>
      <c r="H122" s="133">
        <v>940.842</v>
      </c>
      <c r="I122" s="128"/>
    </row>
    <row r="123" spans="1:9" ht="78.75" customHeight="1">
      <c r="A123" s="121">
        <v>108</v>
      </c>
      <c r="B123" s="157" t="s">
        <v>200</v>
      </c>
      <c r="C123" s="156" t="s">
        <v>279</v>
      </c>
      <c r="D123" s="132" t="s">
        <v>195</v>
      </c>
      <c r="E123" s="156"/>
      <c r="F123" s="133">
        <f>F124+F126</f>
        <v>874.369</v>
      </c>
      <c r="G123" s="133">
        <v>940.842</v>
      </c>
      <c r="H123" s="133">
        <v>940.842</v>
      </c>
      <c r="I123" s="128"/>
    </row>
    <row r="124" spans="1:9" ht="93.75" customHeight="1">
      <c r="A124" s="121">
        <v>109</v>
      </c>
      <c r="B124" s="151" t="s">
        <v>196</v>
      </c>
      <c r="C124" s="156" t="s">
        <v>279</v>
      </c>
      <c r="D124" s="132" t="s">
        <v>195</v>
      </c>
      <c r="E124" s="156" t="s">
        <v>139</v>
      </c>
      <c r="F124" s="133">
        <f>853.385-61.793</f>
        <v>791.592</v>
      </c>
      <c r="G124" s="133">
        <v>853.385</v>
      </c>
      <c r="H124" s="133">
        <v>853.385</v>
      </c>
      <c r="I124" s="128"/>
    </row>
    <row r="125" spans="1:9" ht="33" customHeight="1">
      <c r="A125" s="121">
        <v>110</v>
      </c>
      <c r="B125" s="158" t="s">
        <v>197</v>
      </c>
      <c r="C125" s="156" t="s">
        <v>279</v>
      </c>
      <c r="D125" s="132" t="s">
        <v>195</v>
      </c>
      <c r="E125" s="156" t="s">
        <v>109</v>
      </c>
      <c r="F125" s="133">
        <f>853.385-61.793</f>
        <v>791.592</v>
      </c>
      <c r="G125" s="133">
        <v>853.385</v>
      </c>
      <c r="H125" s="133">
        <v>853.385</v>
      </c>
      <c r="I125" s="128"/>
    </row>
    <row r="126" spans="1:9" ht="33" customHeight="1">
      <c r="A126" s="121">
        <v>111</v>
      </c>
      <c r="B126" s="140" t="s">
        <v>154</v>
      </c>
      <c r="C126" s="156" t="s">
        <v>279</v>
      </c>
      <c r="D126" s="132" t="s">
        <v>195</v>
      </c>
      <c r="E126" s="156" t="s">
        <v>140</v>
      </c>
      <c r="F126" s="133">
        <f>F127</f>
        <v>82.777</v>
      </c>
      <c r="G126" s="133">
        <v>87.457</v>
      </c>
      <c r="H126" s="133">
        <v>87.457</v>
      </c>
      <c r="I126" s="128"/>
    </row>
    <row r="127" spans="1:9" ht="33" customHeight="1">
      <c r="A127" s="121">
        <v>112</v>
      </c>
      <c r="B127" s="140" t="s">
        <v>8</v>
      </c>
      <c r="C127" s="156" t="s">
        <v>279</v>
      </c>
      <c r="D127" s="132" t="s">
        <v>195</v>
      </c>
      <c r="E127" s="156" t="s">
        <v>129</v>
      </c>
      <c r="F127" s="133">
        <v>82.777</v>
      </c>
      <c r="G127" s="133">
        <v>87.457</v>
      </c>
      <c r="H127" s="133">
        <v>87.457</v>
      </c>
      <c r="I127" s="128"/>
    </row>
    <row r="128" spans="1:9" ht="33" customHeight="1">
      <c r="A128" s="121">
        <v>113</v>
      </c>
      <c r="B128" s="154" t="s">
        <v>173</v>
      </c>
      <c r="C128" s="146" t="s">
        <v>280</v>
      </c>
      <c r="D128" s="146"/>
      <c r="E128" s="146"/>
      <c r="F128" s="147">
        <f>F132</f>
        <v>191.35</v>
      </c>
      <c r="G128" s="147">
        <f>G132</f>
        <v>181.384</v>
      </c>
      <c r="H128" s="147">
        <f>H132</f>
        <v>181.384</v>
      </c>
      <c r="I128" s="159"/>
    </row>
    <row r="129" spans="1:9" ht="33" customHeight="1">
      <c r="A129" s="121">
        <v>114</v>
      </c>
      <c r="B129" s="131" t="s">
        <v>174</v>
      </c>
      <c r="C129" s="132" t="s">
        <v>281</v>
      </c>
      <c r="D129" s="132"/>
      <c r="E129" s="132"/>
      <c r="F129" s="133">
        <f>F128</f>
        <v>191.35</v>
      </c>
      <c r="G129" s="133">
        <f>G128</f>
        <v>181.384</v>
      </c>
      <c r="H129" s="133">
        <f>H128</f>
        <v>181.384</v>
      </c>
      <c r="I129" s="128"/>
    </row>
    <row r="130" spans="1:9" ht="66.75" customHeight="1">
      <c r="A130" s="121">
        <v>115</v>
      </c>
      <c r="B130" s="131" t="s">
        <v>330</v>
      </c>
      <c r="C130" s="132" t="s">
        <v>281</v>
      </c>
      <c r="D130" s="132" t="s">
        <v>175</v>
      </c>
      <c r="E130" s="132"/>
      <c r="F130" s="133">
        <f>F132</f>
        <v>191.35</v>
      </c>
      <c r="G130" s="133">
        <f>G132</f>
        <v>181.384</v>
      </c>
      <c r="H130" s="133">
        <f>H132</f>
        <v>181.384</v>
      </c>
      <c r="I130" s="128"/>
    </row>
    <row r="131" spans="1:9" ht="91.5" customHeight="1">
      <c r="A131" s="121">
        <v>116</v>
      </c>
      <c r="B131" s="151" t="s">
        <v>76</v>
      </c>
      <c r="C131" s="132" t="s">
        <v>281</v>
      </c>
      <c r="D131" s="132" t="s">
        <v>190</v>
      </c>
      <c r="E131" s="132"/>
      <c r="F131" s="133">
        <f>F132</f>
        <v>191.35</v>
      </c>
      <c r="G131" s="133">
        <v>181.384</v>
      </c>
      <c r="H131" s="133">
        <v>181.384</v>
      </c>
      <c r="I131" s="128"/>
    </row>
    <row r="132" spans="1:9" ht="59.25" customHeight="1">
      <c r="A132" s="121">
        <v>117</v>
      </c>
      <c r="B132" s="151" t="s">
        <v>17</v>
      </c>
      <c r="C132" s="132" t="s">
        <v>281</v>
      </c>
      <c r="D132" s="132" t="s">
        <v>190</v>
      </c>
      <c r="E132" s="132" t="s">
        <v>162</v>
      </c>
      <c r="F132" s="133">
        <f>F133</f>
        <v>191.35</v>
      </c>
      <c r="G132" s="133">
        <v>181.384</v>
      </c>
      <c r="H132" s="133">
        <v>181.384</v>
      </c>
      <c r="I132" s="128"/>
    </row>
    <row r="133" spans="1:9" ht="33" customHeight="1">
      <c r="A133" s="121">
        <v>118</v>
      </c>
      <c r="B133" s="151" t="s">
        <v>164</v>
      </c>
      <c r="C133" s="132" t="s">
        <v>281</v>
      </c>
      <c r="D133" s="132" t="s">
        <v>190</v>
      </c>
      <c r="E133" s="156" t="s">
        <v>134</v>
      </c>
      <c r="F133" s="133">
        <v>191.35</v>
      </c>
      <c r="G133" s="133">
        <v>181.384</v>
      </c>
      <c r="H133" s="133">
        <v>181.384</v>
      </c>
      <c r="I133" s="128"/>
    </row>
    <row r="134" spans="1:9" ht="33" customHeight="1">
      <c r="A134" s="121">
        <v>119</v>
      </c>
      <c r="B134" s="160" t="s">
        <v>22</v>
      </c>
      <c r="C134" s="161"/>
      <c r="D134" s="161"/>
      <c r="E134" s="161"/>
      <c r="F134" s="133"/>
      <c r="G134" s="133">
        <v>203.42</v>
      </c>
      <c r="H134" s="133">
        <v>406.839</v>
      </c>
      <c r="I134" s="128"/>
    </row>
    <row r="135" spans="1:9" ht="33" customHeight="1">
      <c r="A135" s="368" t="s">
        <v>107</v>
      </c>
      <c r="B135" s="369"/>
      <c r="C135" s="369"/>
      <c r="D135" s="369"/>
      <c r="E135" s="369"/>
      <c r="F135" s="162">
        <f>F11+F56+F63+F73+F86+F105+F128+F134</f>
        <v>8663.114000000001</v>
      </c>
      <c r="G135" s="162">
        <f>G11+G56+G63+G73+G86+G105+G128+G134</f>
        <v>8224.029</v>
      </c>
      <c r="H135" s="162">
        <f>H11+H56+H63+H73+H86+H105+H128+H134</f>
        <v>8221.329000000002</v>
      </c>
      <c r="I135" s="163"/>
    </row>
    <row r="136" spans="6:8" ht="33" customHeight="1">
      <c r="F136" s="164"/>
      <c r="G136" s="164"/>
      <c r="H136" s="164"/>
    </row>
  </sheetData>
  <mergeCells count="5">
    <mergeCell ref="A135:E135"/>
    <mergeCell ref="D1:H1"/>
    <mergeCell ref="C2:H2"/>
    <mergeCell ref="B3:H3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6" r:id="rId3"/>
  <rowBreaks count="4" manualBreakCount="4">
    <brk id="33" max="16383" man="1"/>
    <brk id="67" max="16383" man="1"/>
    <brk id="85" max="16383" man="1"/>
    <brk id="110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I160"/>
  <sheetViews>
    <sheetView tabSelected="1" view="pageBreakPreview" zoomScaleSheetLayoutView="100" workbookViewId="0" topLeftCell="A121">
      <selection activeCell="K138" sqref="K138"/>
    </sheetView>
  </sheetViews>
  <sheetFormatPr defaultColWidth="9.140625" defaultRowHeight="15"/>
  <cols>
    <col min="1" max="1" width="6.00390625" style="12" customWidth="1"/>
    <col min="2" max="2" width="38.8515625" style="12" customWidth="1"/>
    <col min="3" max="4" width="9.140625" style="12" customWidth="1"/>
    <col min="5" max="5" width="9.140625" style="276" customWidth="1"/>
    <col min="6" max="6" width="9.140625" style="12" customWidth="1"/>
    <col min="7" max="7" width="11.00390625" style="12" bestFit="1" customWidth="1"/>
    <col min="8" max="16384" width="9.140625" style="12" customWidth="1"/>
  </cols>
  <sheetData>
    <row r="2" spans="1:7" ht="15">
      <c r="A2" s="370" t="s">
        <v>322</v>
      </c>
      <c r="B2" s="370"/>
      <c r="C2" s="370"/>
      <c r="D2" s="370"/>
      <c r="E2" s="370"/>
      <c r="F2" s="370"/>
      <c r="G2" s="370"/>
    </row>
    <row r="3" spans="1:8" ht="15">
      <c r="A3" s="15"/>
      <c r="B3" s="15"/>
      <c r="C3" s="370" t="s">
        <v>108</v>
      </c>
      <c r="D3" s="370"/>
      <c r="E3" s="370"/>
      <c r="F3" s="370"/>
      <c r="G3" s="370"/>
      <c r="H3" s="370"/>
    </row>
    <row r="4" spans="1:8" ht="15">
      <c r="A4" s="370" t="s">
        <v>58</v>
      </c>
      <c r="B4" s="370"/>
      <c r="C4" s="370"/>
      <c r="D4" s="370"/>
      <c r="E4" s="370"/>
      <c r="F4" s="370"/>
      <c r="G4" s="370"/>
      <c r="H4" s="370"/>
    </row>
    <row r="5" spans="1:8" ht="15">
      <c r="A5" s="1"/>
      <c r="B5" s="1"/>
      <c r="C5" s="1"/>
      <c r="E5" s="275"/>
      <c r="F5" s="325" t="s">
        <v>407</v>
      </c>
      <c r="G5" s="1"/>
      <c r="H5" s="272"/>
    </row>
    <row r="6" spans="1:8" ht="60" customHeight="1">
      <c r="A6" s="371" t="s">
        <v>331</v>
      </c>
      <c r="B6" s="371"/>
      <c r="C6" s="371"/>
      <c r="D6" s="371"/>
      <c r="E6" s="371"/>
      <c r="F6" s="371"/>
      <c r="G6" s="371"/>
      <c r="H6" s="371"/>
    </row>
    <row r="8" ht="13.5" thickBot="1">
      <c r="G8" s="1" t="s">
        <v>178</v>
      </c>
    </row>
    <row r="9" spans="1:9" ht="42" customHeight="1" thickBot="1">
      <c r="A9" s="2" t="s">
        <v>112</v>
      </c>
      <c r="B9" s="3" t="s">
        <v>179</v>
      </c>
      <c r="C9" s="2" t="s">
        <v>143</v>
      </c>
      <c r="D9" s="4" t="s">
        <v>144</v>
      </c>
      <c r="E9" s="277" t="s">
        <v>145</v>
      </c>
      <c r="F9" s="4" t="s">
        <v>276</v>
      </c>
      <c r="G9" s="39" t="s">
        <v>19</v>
      </c>
      <c r="H9" s="39" t="s">
        <v>20</v>
      </c>
      <c r="I9" s="39" t="s">
        <v>56</v>
      </c>
    </row>
    <row r="10" spans="1:9" ht="13.5" thickBot="1">
      <c r="A10" s="5">
        <v>1</v>
      </c>
      <c r="B10" s="6">
        <v>2</v>
      </c>
      <c r="C10" s="7" t="s">
        <v>180</v>
      </c>
      <c r="D10" s="7" t="s">
        <v>181</v>
      </c>
      <c r="E10" s="274" t="s">
        <v>182</v>
      </c>
      <c r="F10" s="7" t="s">
        <v>183</v>
      </c>
      <c r="G10" s="7" t="s">
        <v>297</v>
      </c>
      <c r="H10" s="7" t="s">
        <v>298</v>
      </c>
      <c r="I10" s="7" t="s">
        <v>299</v>
      </c>
    </row>
    <row r="11" spans="1:9" ht="64.5" customHeight="1">
      <c r="A11" s="57">
        <v>1</v>
      </c>
      <c r="B11" s="16" t="s">
        <v>83</v>
      </c>
      <c r="C11" s="17">
        <v>807</v>
      </c>
      <c r="D11" s="18" t="s">
        <v>141</v>
      </c>
      <c r="E11" s="278"/>
      <c r="F11" s="18"/>
      <c r="G11" s="19">
        <f>G22+G33+G28+G17</f>
        <v>2208.4829999999997</v>
      </c>
      <c r="H11" s="19">
        <f>H22+H33+H28+H17</f>
        <v>1993.999</v>
      </c>
      <c r="I11" s="19">
        <f>I22+I33+I28+I17</f>
        <v>1803.98</v>
      </c>
    </row>
    <row r="12" spans="1:9" ht="42" customHeight="1">
      <c r="A12" s="57">
        <v>2</v>
      </c>
      <c r="B12" s="21" t="s">
        <v>13</v>
      </c>
      <c r="C12" s="17">
        <v>807</v>
      </c>
      <c r="D12" s="22" t="s">
        <v>142</v>
      </c>
      <c r="E12" s="279"/>
      <c r="F12" s="22"/>
      <c r="G12" s="19">
        <v>1742.593</v>
      </c>
      <c r="H12" s="19">
        <v>1527.173</v>
      </c>
      <c r="I12" s="19">
        <v>1337.154</v>
      </c>
    </row>
    <row r="13" spans="1:9" ht="102">
      <c r="A13" s="57">
        <v>3</v>
      </c>
      <c r="B13" s="20" t="s">
        <v>73</v>
      </c>
      <c r="C13" s="17">
        <v>807</v>
      </c>
      <c r="D13" s="22" t="s">
        <v>132</v>
      </c>
      <c r="E13" s="279"/>
      <c r="F13" s="22"/>
      <c r="G13" s="19">
        <v>1742.593</v>
      </c>
      <c r="H13" s="19">
        <v>1527.173</v>
      </c>
      <c r="I13" s="19">
        <v>1337.154</v>
      </c>
    </row>
    <row r="14" spans="1:9" ht="38.25">
      <c r="A14" s="57">
        <v>4</v>
      </c>
      <c r="B14" s="20" t="s">
        <v>163</v>
      </c>
      <c r="C14" s="17">
        <v>807</v>
      </c>
      <c r="D14" s="22" t="s">
        <v>132</v>
      </c>
      <c r="E14" s="280" t="s">
        <v>162</v>
      </c>
      <c r="F14" s="23"/>
      <c r="G14" s="19">
        <v>1722.389</v>
      </c>
      <c r="H14" s="19">
        <v>1527.173</v>
      </c>
      <c r="I14" s="19">
        <v>1337.154</v>
      </c>
    </row>
    <row r="15" spans="1:9" ht="15">
      <c r="A15" s="57">
        <v>5</v>
      </c>
      <c r="B15" s="20" t="s">
        <v>164</v>
      </c>
      <c r="C15" s="17">
        <v>807</v>
      </c>
      <c r="D15" s="22" t="s">
        <v>132</v>
      </c>
      <c r="E15" s="280" t="s">
        <v>134</v>
      </c>
      <c r="F15" s="23"/>
      <c r="G15" s="19">
        <v>1722.389</v>
      </c>
      <c r="H15" s="19">
        <v>1527.173</v>
      </c>
      <c r="I15" s="19">
        <v>1337.154</v>
      </c>
    </row>
    <row r="16" spans="1:9" ht="25.5">
      <c r="A16" s="57">
        <v>6</v>
      </c>
      <c r="B16" s="21" t="s">
        <v>123</v>
      </c>
      <c r="C16" s="17">
        <v>807</v>
      </c>
      <c r="D16" s="22" t="s">
        <v>132</v>
      </c>
      <c r="E16" s="280" t="s">
        <v>134</v>
      </c>
      <c r="F16" s="22" t="s">
        <v>277</v>
      </c>
      <c r="G16" s="19">
        <f aca="true" t="shared" si="0" ref="G16:I17">G15</f>
        <v>1722.389</v>
      </c>
      <c r="H16" s="19">
        <f t="shared" si="0"/>
        <v>1527.173</v>
      </c>
      <c r="I16" s="19">
        <f t="shared" si="0"/>
        <v>1337.154</v>
      </c>
    </row>
    <row r="17" spans="1:9" ht="15">
      <c r="A17" s="57">
        <v>7</v>
      </c>
      <c r="B17" s="26" t="s">
        <v>124</v>
      </c>
      <c r="C17" s="17">
        <v>807</v>
      </c>
      <c r="D17" s="22" t="s">
        <v>132</v>
      </c>
      <c r="E17" s="280" t="s">
        <v>134</v>
      </c>
      <c r="F17" s="22" t="s">
        <v>278</v>
      </c>
      <c r="G17" s="19">
        <f t="shared" si="0"/>
        <v>1722.389</v>
      </c>
      <c r="H17" s="19">
        <f t="shared" si="0"/>
        <v>1527.173</v>
      </c>
      <c r="I17" s="19">
        <f t="shared" si="0"/>
        <v>1337.154</v>
      </c>
    </row>
    <row r="18" spans="1:9" ht="102">
      <c r="A18" s="57">
        <v>8</v>
      </c>
      <c r="B18" s="20" t="s">
        <v>73</v>
      </c>
      <c r="C18" s="17">
        <v>807</v>
      </c>
      <c r="D18" s="22" t="s">
        <v>212</v>
      </c>
      <c r="E18" s="279"/>
      <c r="F18" s="22"/>
      <c r="G18" s="19">
        <f>G19</f>
        <v>20.204</v>
      </c>
      <c r="H18" s="19"/>
      <c r="I18" s="19"/>
    </row>
    <row r="19" spans="1:9" ht="38.25">
      <c r="A19" s="57">
        <v>9</v>
      </c>
      <c r="B19" s="20" t="s">
        <v>163</v>
      </c>
      <c r="C19" s="17">
        <v>807</v>
      </c>
      <c r="D19" s="22" t="s">
        <v>212</v>
      </c>
      <c r="E19" s="280" t="s">
        <v>162</v>
      </c>
      <c r="F19" s="23"/>
      <c r="G19" s="19">
        <f>G20</f>
        <v>20.204</v>
      </c>
      <c r="H19" s="19"/>
      <c r="I19" s="19"/>
    </row>
    <row r="20" spans="1:9" ht="15">
      <c r="A20" s="57">
        <v>10</v>
      </c>
      <c r="B20" s="20" t="s">
        <v>164</v>
      </c>
      <c r="C20" s="17">
        <v>807</v>
      </c>
      <c r="D20" s="22" t="s">
        <v>212</v>
      </c>
      <c r="E20" s="280" t="s">
        <v>134</v>
      </c>
      <c r="F20" s="23"/>
      <c r="G20" s="19">
        <v>20.204</v>
      </c>
      <c r="H20" s="19"/>
      <c r="I20" s="19"/>
    </row>
    <row r="21" spans="1:9" ht="25.5">
      <c r="A21" s="57">
        <v>11</v>
      </c>
      <c r="B21" s="21" t="s">
        <v>123</v>
      </c>
      <c r="C21" s="17">
        <v>807</v>
      </c>
      <c r="D21" s="22" t="s">
        <v>212</v>
      </c>
      <c r="E21" s="280" t="s">
        <v>134</v>
      </c>
      <c r="F21" s="22" t="s">
        <v>277</v>
      </c>
      <c r="G21" s="19">
        <v>20.204</v>
      </c>
      <c r="H21" s="19"/>
      <c r="I21" s="19"/>
    </row>
    <row r="22" spans="1:9" ht="15">
      <c r="A22" s="57">
        <v>12</v>
      </c>
      <c r="B22" s="26" t="s">
        <v>124</v>
      </c>
      <c r="C22" s="17">
        <v>807</v>
      </c>
      <c r="D22" s="22" t="s">
        <v>212</v>
      </c>
      <c r="E22" s="280" t="s">
        <v>134</v>
      </c>
      <c r="F22" s="22" t="s">
        <v>278</v>
      </c>
      <c r="G22" s="19">
        <v>20.204</v>
      </c>
      <c r="H22" s="19"/>
      <c r="I22" s="19"/>
    </row>
    <row r="23" spans="1:9" ht="36.75" customHeight="1">
      <c r="A23" s="57">
        <v>13</v>
      </c>
      <c r="B23" s="27" t="s">
        <v>16</v>
      </c>
      <c r="C23" s="17">
        <v>807</v>
      </c>
      <c r="D23" s="18" t="s">
        <v>161</v>
      </c>
      <c r="E23" s="278"/>
      <c r="F23" s="18"/>
      <c r="G23" s="19">
        <f>G29+G24</f>
        <v>465.89</v>
      </c>
      <c r="H23" s="19">
        <f>H30</f>
        <v>0</v>
      </c>
      <c r="I23" s="19">
        <f>I30</f>
        <v>0</v>
      </c>
    </row>
    <row r="24" spans="1:9" ht="114.75">
      <c r="A24" s="57">
        <v>14</v>
      </c>
      <c r="B24" s="20" t="s">
        <v>74</v>
      </c>
      <c r="C24" s="17">
        <v>807</v>
      </c>
      <c r="D24" s="18" t="s">
        <v>133</v>
      </c>
      <c r="E24" s="278"/>
      <c r="F24" s="18"/>
      <c r="G24" s="19">
        <f>G25</f>
        <v>464.69</v>
      </c>
      <c r="H24" s="19">
        <f>H25</f>
        <v>466.826</v>
      </c>
      <c r="I24" s="19">
        <f>I25</f>
        <v>466.826</v>
      </c>
    </row>
    <row r="25" spans="1:9" ht="38.25">
      <c r="A25" s="57">
        <v>15</v>
      </c>
      <c r="B25" s="20" t="s">
        <v>163</v>
      </c>
      <c r="C25" s="17">
        <v>807</v>
      </c>
      <c r="D25" s="18" t="s">
        <v>133</v>
      </c>
      <c r="E25" s="278" t="s">
        <v>162</v>
      </c>
      <c r="F25" s="24"/>
      <c r="G25" s="19">
        <f>G26</f>
        <v>464.69</v>
      </c>
      <c r="H25" s="19">
        <v>466.826</v>
      </c>
      <c r="I25" s="19">
        <v>466.826</v>
      </c>
    </row>
    <row r="26" spans="1:9" ht="15">
      <c r="A26" s="57">
        <v>16</v>
      </c>
      <c r="B26" s="20" t="s">
        <v>164</v>
      </c>
      <c r="C26" s="17">
        <v>807</v>
      </c>
      <c r="D26" s="18" t="s">
        <v>133</v>
      </c>
      <c r="E26" s="278" t="s">
        <v>134</v>
      </c>
      <c r="F26" s="24"/>
      <c r="G26" s="19">
        <v>464.69</v>
      </c>
      <c r="H26" s="19">
        <v>466.826</v>
      </c>
      <c r="I26" s="19">
        <v>466.826</v>
      </c>
    </row>
    <row r="27" spans="1:9" ht="25.5">
      <c r="A27" s="57">
        <v>17</v>
      </c>
      <c r="B27" s="21" t="s">
        <v>123</v>
      </c>
      <c r="C27" s="17">
        <v>807</v>
      </c>
      <c r="D27" s="18" t="s">
        <v>133</v>
      </c>
      <c r="E27" s="278" t="s">
        <v>134</v>
      </c>
      <c r="F27" s="22" t="s">
        <v>277</v>
      </c>
      <c r="G27" s="19">
        <f>G25</f>
        <v>464.69</v>
      </c>
      <c r="H27" s="19">
        <f>H25</f>
        <v>466.826</v>
      </c>
      <c r="I27" s="19">
        <f>I25</f>
        <v>466.826</v>
      </c>
    </row>
    <row r="28" spans="1:9" ht="15">
      <c r="A28" s="57">
        <v>18</v>
      </c>
      <c r="B28" s="26" t="s">
        <v>18</v>
      </c>
      <c r="C28" s="17">
        <v>807</v>
      </c>
      <c r="D28" s="18" t="s">
        <v>133</v>
      </c>
      <c r="E28" s="278" t="s">
        <v>134</v>
      </c>
      <c r="F28" s="22" t="s">
        <v>278</v>
      </c>
      <c r="G28" s="19">
        <f>G27</f>
        <v>464.69</v>
      </c>
      <c r="H28" s="19">
        <f>H27</f>
        <v>466.826</v>
      </c>
      <c r="I28" s="19">
        <f>I27</f>
        <v>466.826</v>
      </c>
    </row>
    <row r="29" spans="1:9" ht="105" customHeight="1">
      <c r="A29" s="57">
        <v>19</v>
      </c>
      <c r="B29" s="20" t="s">
        <v>304</v>
      </c>
      <c r="C29" s="17">
        <v>807</v>
      </c>
      <c r="D29" s="18" t="s">
        <v>275</v>
      </c>
      <c r="E29" s="278"/>
      <c r="F29" s="18"/>
      <c r="G29" s="19">
        <f>G30</f>
        <v>1.2</v>
      </c>
      <c r="H29" s="19"/>
      <c r="I29" s="19"/>
    </row>
    <row r="30" spans="1:9" ht="38.25">
      <c r="A30" s="57">
        <v>20</v>
      </c>
      <c r="B30" s="20" t="s">
        <v>163</v>
      </c>
      <c r="C30" s="17">
        <v>807</v>
      </c>
      <c r="D30" s="18" t="s">
        <v>275</v>
      </c>
      <c r="E30" s="278" t="s">
        <v>162</v>
      </c>
      <c r="F30" s="24"/>
      <c r="G30" s="19">
        <v>1.2</v>
      </c>
      <c r="H30" s="19"/>
      <c r="I30" s="19"/>
    </row>
    <row r="31" spans="1:9" ht="15">
      <c r="A31" s="57">
        <v>21</v>
      </c>
      <c r="B31" s="20" t="s">
        <v>164</v>
      </c>
      <c r="C31" s="17">
        <v>807</v>
      </c>
      <c r="D31" s="18" t="s">
        <v>275</v>
      </c>
      <c r="E31" s="278" t="s">
        <v>134</v>
      </c>
      <c r="F31" s="24"/>
      <c r="G31" s="19">
        <f>G30</f>
        <v>1.2</v>
      </c>
      <c r="H31" s="19"/>
      <c r="I31" s="19"/>
    </row>
    <row r="32" spans="1:9" ht="25.5">
      <c r="A32" s="57">
        <v>22</v>
      </c>
      <c r="B32" s="21" t="s">
        <v>123</v>
      </c>
      <c r="C32" s="17">
        <v>807</v>
      </c>
      <c r="D32" s="18" t="s">
        <v>275</v>
      </c>
      <c r="E32" s="278" t="s">
        <v>134</v>
      </c>
      <c r="F32" s="22" t="s">
        <v>277</v>
      </c>
      <c r="G32" s="19">
        <f>G30</f>
        <v>1.2</v>
      </c>
      <c r="H32" s="19"/>
      <c r="I32" s="19"/>
    </row>
    <row r="33" spans="1:9" ht="15">
      <c r="A33" s="57">
        <v>23</v>
      </c>
      <c r="B33" s="26" t="s">
        <v>18</v>
      </c>
      <c r="C33" s="17">
        <v>807</v>
      </c>
      <c r="D33" s="18" t="s">
        <v>275</v>
      </c>
      <c r="E33" s="278" t="s">
        <v>134</v>
      </c>
      <c r="F33" s="22" t="s">
        <v>278</v>
      </c>
      <c r="G33" s="19">
        <f>G32</f>
        <v>1.2</v>
      </c>
      <c r="H33" s="19"/>
      <c r="I33" s="19"/>
    </row>
    <row r="34" spans="1:9" ht="38.25">
      <c r="A34" s="57">
        <v>24</v>
      </c>
      <c r="B34" s="51" t="s">
        <v>193</v>
      </c>
      <c r="C34" s="28">
        <v>807</v>
      </c>
      <c r="D34" s="18" t="s">
        <v>194</v>
      </c>
      <c r="E34" s="278"/>
      <c r="F34" s="18"/>
      <c r="G34" s="19">
        <f>G35</f>
        <v>874.369</v>
      </c>
      <c r="H34" s="19">
        <v>940.842</v>
      </c>
      <c r="I34" s="19">
        <v>940.842</v>
      </c>
    </row>
    <row r="35" spans="1:9" ht="89.25">
      <c r="A35" s="57">
        <v>25</v>
      </c>
      <c r="B35" s="108" t="s">
        <v>200</v>
      </c>
      <c r="C35" s="28">
        <v>807</v>
      </c>
      <c r="D35" s="18" t="s">
        <v>195</v>
      </c>
      <c r="E35" s="278"/>
      <c r="F35" s="18"/>
      <c r="G35" s="19">
        <f>G36+G40</f>
        <v>874.369</v>
      </c>
      <c r="H35" s="19">
        <v>940.842</v>
      </c>
      <c r="I35" s="19">
        <v>940.842</v>
      </c>
    </row>
    <row r="36" spans="1:9" ht="76.5">
      <c r="A36" s="57">
        <v>26</v>
      </c>
      <c r="B36" s="51" t="s">
        <v>196</v>
      </c>
      <c r="C36" s="28">
        <v>807</v>
      </c>
      <c r="D36" s="18" t="s">
        <v>195</v>
      </c>
      <c r="E36" s="278" t="s">
        <v>139</v>
      </c>
      <c r="F36" s="24"/>
      <c r="G36" s="19">
        <f>G37</f>
        <v>791.592</v>
      </c>
      <c r="H36" s="19">
        <v>853.385</v>
      </c>
      <c r="I36" s="19">
        <v>853.385</v>
      </c>
    </row>
    <row r="37" spans="1:9" ht="25.5">
      <c r="A37" s="57">
        <v>27</v>
      </c>
      <c r="B37" s="109" t="s">
        <v>197</v>
      </c>
      <c r="C37" s="28">
        <v>807</v>
      </c>
      <c r="D37" s="18" t="s">
        <v>195</v>
      </c>
      <c r="E37" s="278" t="s">
        <v>198</v>
      </c>
      <c r="F37" s="24"/>
      <c r="G37" s="19">
        <f>G38</f>
        <v>791.592</v>
      </c>
      <c r="H37" s="19">
        <v>853.385</v>
      </c>
      <c r="I37" s="19">
        <v>853.385</v>
      </c>
    </row>
    <row r="38" spans="1:9" ht="25.5">
      <c r="A38" s="57">
        <v>28</v>
      </c>
      <c r="B38" s="21" t="s">
        <v>123</v>
      </c>
      <c r="C38" s="28">
        <v>807</v>
      </c>
      <c r="D38" s="18" t="s">
        <v>195</v>
      </c>
      <c r="E38" s="278" t="s">
        <v>109</v>
      </c>
      <c r="F38" s="22" t="s">
        <v>277</v>
      </c>
      <c r="G38" s="19">
        <f>853.385-61.793</f>
        <v>791.592</v>
      </c>
      <c r="H38" s="19">
        <v>853.385</v>
      </c>
      <c r="I38" s="19">
        <v>853.385</v>
      </c>
    </row>
    <row r="39" spans="1:9" ht="38.25">
      <c r="A39" s="57">
        <v>29</v>
      </c>
      <c r="B39" s="26" t="s">
        <v>105</v>
      </c>
      <c r="C39" s="28">
        <v>807</v>
      </c>
      <c r="D39" s="18" t="s">
        <v>195</v>
      </c>
      <c r="E39" s="278" t="s">
        <v>109</v>
      </c>
      <c r="F39" s="22" t="s">
        <v>279</v>
      </c>
      <c r="G39" s="19">
        <f>853.385-61.793</f>
        <v>791.592</v>
      </c>
      <c r="H39" s="19">
        <v>853.385</v>
      </c>
      <c r="I39" s="19">
        <v>853.385</v>
      </c>
    </row>
    <row r="40" spans="1:9" ht="25.5">
      <c r="A40" s="57">
        <v>30</v>
      </c>
      <c r="B40" s="52" t="s">
        <v>309</v>
      </c>
      <c r="C40" s="28">
        <v>807</v>
      </c>
      <c r="D40" s="18" t="s">
        <v>195</v>
      </c>
      <c r="E40" s="278" t="s">
        <v>140</v>
      </c>
      <c r="F40" s="24"/>
      <c r="G40" s="19">
        <v>82.777</v>
      </c>
      <c r="H40" s="19">
        <v>87.457</v>
      </c>
      <c r="I40" s="19">
        <v>87.457</v>
      </c>
    </row>
    <row r="41" spans="1:9" ht="38.25">
      <c r="A41" s="57">
        <v>31</v>
      </c>
      <c r="B41" s="52" t="s">
        <v>308</v>
      </c>
      <c r="C41" s="28">
        <v>807</v>
      </c>
      <c r="D41" s="18" t="s">
        <v>195</v>
      </c>
      <c r="E41" s="278" t="s">
        <v>199</v>
      </c>
      <c r="F41" s="24"/>
      <c r="G41" s="19">
        <v>82.777</v>
      </c>
      <c r="H41" s="19">
        <v>87.457</v>
      </c>
      <c r="I41" s="19">
        <v>87.457</v>
      </c>
    </row>
    <row r="42" spans="1:9" ht="25.5">
      <c r="A42" s="57">
        <v>32</v>
      </c>
      <c r="B42" s="21" t="s">
        <v>123</v>
      </c>
      <c r="C42" s="28">
        <v>807</v>
      </c>
      <c r="D42" s="18" t="s">
        <v>195</v>
      </c>
      <c r="E42" s="278" t="s">
        <v>199</v>
      </c>
      <c r="F42" s="22" t="s">
        <v>277</v>
      </c>
      <c r="G42" s="19">
        <v>82.777</v>
      </c>
      <c r="H42" s="19">
        <v>87.457</v>
      </c>
      <c r="I42" s="19">
        <v>87.457</v>
      </c>
    </row>
    <row r="43" spans="1:9" ht="38.25">
      <c r="A43" s="57">
        <v>33</v>
      </c>
      <c r="B43" s="26" t="s">
        <v>105</v>
      </c>
      <c r="C43" s="28">
        <v>807</v>
      </c>
      <c r="D43" s="18" t="s">
        <v>195</v>
      </c>
      <c r="E43" s="278" t="s">
        <v>199</v>
      </c>
      <c r="F43" s="22" t="s">
        <v>279</v>
      </c>
      <c r="G43" s="19">
        <v>82.777</v>
      </c>
      <c r="H43" s="19">
        <v>87.457</v>
      </c>
      <c r="I43" s="19">
        <v>87.457</v>
      </c>
    </row>
    <row r="44" spans="1:9" ht="51">
      <c r="A44" s="57">
        <v>34</v>
      </c>
      <c r="B44" s="21" t="s">
        <v>75</v>
      </c>
      <c r="C44" s="17">
        <v>807</v>
      </c>
      <c r="D44" s="22" t="s">
        <v>175</v>
      </c>
      <c r="E44" s="279"/>
      <c r="F44" s="22"/>
      <c r="G44" s="19">
        <f>G45</f>
        <v>191.35</v>
      </c>
      <c r="H44" s="19">
        <f>H46</f>
        <v>181.384</v>
      </c>
      <c r="I44" s="19">
        <f>I46</f>
        <v>181.384</v>
      </c>
    </row>
    <row r="45" spans="1:9" ht="54" customHeight="1">
      <c r="A45" s="57">
        <v>35</v>
      </c>
      <c r="B45" s="20" t="s">
        <v>84</v>
      </c>
      <c r="C45" s="17">
        <v>807</v>
      </c>
      <c r="D45" s="22" t="s">
        <v>190</v>
      </c>
      <c r="E45" s="279"/>
      <c r="F45" s="22"/>
      <c r="G45" s="19">
        <f>G46</f>
        <v>191.35</v>
      </c>
      <c r="H45" s="19">
        <f>H46</f>
        <v>181.384</v>
      </c>
      <c r="I45" s="19">
        <f>I46</f>
        <v>181.384</v>
      </c>
    </row>
    <row r="46" spans="1:9" ht="38.25">
      <c r="A46" s="57">
        <v>36</v>
      </c>
      <c r="B46" s="20" t="s">
        <v>163</v>
      </c>
      <c r="C46" s="17">
        <v>807</v>
      </c>
      <c r="D46" s="22" t="s">
        <v>190</v>
      </c>
      <c r="E46" s="279" t="s">
        <v>162</v>
      </c>
      <c r="F46" s="22"/>
      <c r="G46" s="19">
        <f>G47</f>
        <v>191.35</v>
      </c>
      <c r="H46" s="19">
        <v>181.384</v>
      </c>
      <c r="I46" s="19">
        <v>181.384</v>
      </c>
    </row>
    <row r="47" spans="1:9" ht="15">
      <c r="A47" s="57">
        <v>37</v>
      </c>
      <c r="B47" s="20" t="s">
        <v>164</v>
      </c>
      <c r="C47" s="17">
        <v>807</v>
      </c>
      <c r="D47" s="22" t="s">
        <v>190</v>
      </c>
      <c r="E47" s="279" t="s">
        <v>134</v>
      </c>
      <c r="F47" s="22"/>
      <c r="G47" s="19">
        <f>G48</f>
        <v>191.35</v>
      </c>
      <c r="H47" s="19">
        <v>181.384</v>
      </c>
      <c r="I47" s="19">
        <v>181.384</v>
      </c>
    </row>
    <row r="48" spans="1:9" ht="15">
      <c r="A48" s="57">
        <v>38</v>
      </c>
      <c r="B48" s="21" t="s">
        <v>173</v>
      </c>
      <c r="C48" s="17">
        <v>807</v>
      </c>
      <c r="D48" s="22" t="s">
        <v>190</v>
      </c>
      <c r="E48" s="279" t="s">
        <v>134</v>
      </c>
      <c r="F48" s="22" t="s">
        <v>280</v>
      </c>
      <c r="G48" s="19">
        <f>G49</f>
        <v>191.35</v>
      </c>
      <c r="H48" s="19">
        <v>181.384</v>
      </c>
      <c r="I48" s="19">
        <v>181.384</v>
      </c>
    </row>
    <row r="49" spans="1:9" ht="15">
      <c r="A49" s="57">
        <v>39</v>
      </c>
      <c r="B49" s="21" t="s">
        <v>174</v>
      </c>
      <c r="C49" s="17">
        <v>807</v>
      </c>
      <c r="D49" s="22" t="s">
        <v>190</v>
      </c>
      <c r="E49" s="279" t="s">
        <v>134</v>
      </c>
      <c r="F49" s="22" t="s">
        <v>281</v>
      </c>
      <c r="G49" s="19">
        <v>191.35</v>
      </c>
      <c r="H49" s="19">
        <v>181.384</v>
      </c>
      <c r="I49" s="19">
        <v>181.384</v>
      </c>
    </row>
    <row r="50" spans="1:9" ht="48" customHeight="1">
      <c r="A50" s="57">
        <v>40</v>
      </c>
      <c r="B50" s="26" t="s">
        <v>64</v>
      </c>
      <c r="C50" s="17">
        <v>807</v>
      </c>
      <c r="D50" s="14" t="s">
        <v>167</v>
      </c>
      <c r="E50" s="279"/>
      <c r="F50" s="22"/>
      <c r="G50" s="19">
        <f>G51+G62+G78</f>
        <v>814.028</v>
      </c>
      <c r="H50" s="19">
        <f>H51+H62+H78</f>
        <v>431.62800000000004</v>
      </c>
      <c r="I50" s="19">
        <f>I51+I62+I78</f>
        <v>418.228</v>
      </c>
    </row>
    <row r="51" spans="1:9" ht="38.25">
      <c r="A51" s="57">
        <v>41</v>
      </c>
      <c r="B51" s="26" t="s">
        <v>63</v>
      </c>
      <c r="C51" s="17">
        <v>807</v>
      </c>
      <c r="D51" s="14" t="s">
        <v>168</v>
      </c>
      <c r="E51" s="279"/>
      <c r="F51" s="22"/>
      <c r="G51" s="13">
        <f>G52+G57</f>
        <v>2.2560000000000002</v>
      </c>
      <c r="H51" s="13">
        <f>H52+H57</f>
        <v>2.2560000000000002</v>
      </c>
      <c r="I51" s="13">
        <f>I52+I57</f>
        <v>2.2560000000000002</v>
      </c>
    </row>
    <row r="52" spans="1:9" ht="78.75" customHeight="1">
      <c r="A52" s="57">
        <v>42</v>
      </c>
      <c r="B52" s="21" t="s">
        <v>85</v>
      </c>
      <c r="C52" s="17">
        <v>807</v>
      </c>
      <c r="D52" s="14" t="s">
        <v>21</v>
      </c>
      <c r="E52" s="279"/>
      <c r="F52" s="22"/>
      <c r="G52" s="13">
        <v>1.776</v>
      </c>
      <c r="H52" s="13">
        <v>1.776</v>
      </c>
      <c r="I52" s="13">
        <v>1.776</v>
      </c>
    </row>
    <row r="53" spans="1:9" ht="25.5">
      <c r="A53" s="57">
        <v>43</v>
      </c>
      <c r="B53" s="26" t="s">
        <v>309</v>
      </c>
      <c r="C53" s="17">
        <v>807</v>
      </c>
      <c r="D53" s="14" t="s">
        <v>21</v>
      </c>
      <c r="E53" s="279" t="s">
        <v>140</v>
      </c>
      <c r="F53" s="22"/>
      <c r="G53" s="13">
        <v>1.776</v>
      </c>
      <c r="H53" s="13">
        <v>1.776</v>
      </c>
      <c r="I53" s="13">
        <v>1.776</v>
      </c>
    </row>
    <row r="54" spans="1:9" ht="38.25">
      <c r="A54" s="57">
        <v>44</v>
      </c>
      <c r="B54" s="26" t="s">
        <v>308</v>
      </c>
      <c r="C54" s="17">
        <v>807</v>
      </c>
      <c r="D54" s="14" t="s">
        <v>21</v>
      </c>
      <c r="E54" s="279" t="s">
        <v>129</v>
      </c>
      <c r="F54" s="22"/>
      <c r="G54" s="13">
        <v>1.776</v>
      </c>
      <c r="H54" s="13">
        <v>1.776</v>
      </c>
      <c r="I54" s="13">
        <v>1.776</v>
      </c>
    </row>
    <row r="55" spans="1:9" ht="25.5">
      <c r="A55" s="57">
        <v>45</v>
      </c>
      <c r="B55" s="26" t="s">
        <v>126</v>
      </c>
      <c r="C55" s="17">
        <v>807</v>
      </c>
      <c r="D55" s="14" t="s">
        <v>21</v>
      </c>
      <c r="E55" s="279" t="s">
        <v>129</v>
      </c>
      <c r="F55" s="22" t="s">
        <v>282</v>
      </c>
      <c r="G55" s="19">
        <f aca="true" t="shared" si="1" ref="G55:I56">G54</f>
        <v>1.776</v>
      </c>
      <c r="H55" s="19">
        <f t="shared" si="1"/>
        <v>1.776</v>
      </c>
      <c r="I55" s="19">
        <f t="shared" si="1"/>
        <v>1.776</v>
      </c>
    </row>
    <row r="56" spans="1:9" ht="25.5">
      <c r="A56" s="57">
        <v>46</v>
      </c>
      <c r="B56" s="26" t="s">
        <v>187</v>
      </c>
      <c r="C56" s="17">
        <v>807</v>
      </c>
      <c r="D56" s="14" t="s">
        <v>21</v>
      </c>
      <c r="E56" s="279" t="s">
        <v>129</v>
      </c>
      <c r="F56" s="22" t="s">
        <v>283</v>
      </c>
      <c r="G56" s="19">
        <f t="shared" si="1"/>
        <v>1.776</v>
      </c>
      <c r="H56" s="19">
        <f t="shared" si="1"/>
        <v>1.776</v>
      </c>
      <c r="I56" s="19">
        <f t="shared" si="1"/>
        <v>1.776</v>
      </c>
    </row>
    <row r="57" spans="1:9" s="41" customFormat="1" ht="81.75" customHeight="1">
      <c r="A57" s="57">
        <v>47</v>
      </c>
      <c r="B57" s="51" t="s">
        <v>86</v>
      </c>
      <c r="C57" s="53">
        <v>807</v>
      </c>
      <c r="D57" s="42" t="s">
        <v>23</v>
      </c>
      <c r="E57" s="281"/>
      <c r="F57" s="40"/>
      <c r="G57" s="13">
        <v>0.48</v>
      </c>
      <c r="H57" s="13">
        <v>0.48</v>
      </c>
      <c r="I57" s="13">
        <v>0.48</v>
      </c>
    </row>
    <row r="58" spans="1:9" s="41" customFormat="1" ht="28.5" customHeight="1">
      <c r="A58" s="57">
        <v>48</v>
      </c>
      <c r="B58" s="52" t="s">
        <v>309</v>
      </c>
      <c r="C58" s="53">
        <v>807</v>
      </c>
      <c r="D58" s="42" t="s">
        <v>23</v>
      </c>
      <c r="E58" s="279" t="s">
        <v>140</v>
      </c>
      <c r="F58" s="40"/>
      <c r="G58" s="13">
        <v>0.48</v>
      </c>
      <c r="H58" s="13">
        <v>0.48</v>
      </c>
      <c r="I58" s="13">
        <v>0.48</v>
      </c>
    </row>
    <row r="59" spans="1:9" s="41" customFormat="1" ht="27" customHeight="1">
      <c r="A59" s="57">
        <v>49</v>
      </c>
      <c r="B59" s="52" t="s">
        <v>308</v>
      </c>
      <c r="C59" s="53">
        <v>807</v>
      </c>
      <c r="D59" s="42" t="s">
        <v>23</v>
      </c>
      <c r="E59" s="279" t="s">
        <v>129</v>
      </c>
      <c r="F59" s="40"/>
      <c r="G59" s="13">
        <v>0.48</v>
      </c>
      <c r="H59" s="13">
        <v>0.48</v>
      </c>
      <c r="I59" s="13">
        <v>0.48</v>
      </c>
    </row>
    <row r="60" spans="1:9" ht="20.25" customHeight="1">
      <c r="A60" s="57">
        <v>50</v>
      </c>
      <c r="B60" s="26" t="s">
        <v>126</v>
      </c>
      <c r="C60" s="17">
        <v>807</v>
      </c>
      <c r="D60" s="42" t="s">
        <v>23</v>
      </c>
      <c r="E60" s="279" t="s">
        <v>129</v>
      </c>
      <c r="F60" s="22" t="s">
        <v>282</v>
      </c>
      <c r="G60" s="19">
        <f>G51</f>
        <v>2.2560000000000002</v>
      </c>
      <c r="H60" s="19">
        <f>G60*1.05</f>
        <v>2.3688000000000002</v>
      </c>
      <c r="I60" s="19">
        <f>H60*1.05</f>
        <v>2.4872400000000003</v>
      </c>
    </row>
    <row r="61" spans="1:9" ht="25.5">
      <c r="A61" s="57">
        <v>51</v>
      </c>
      <c r="B61" s="26" t="s">
        <v>187</v>
      </c>
      <c r="C61" s="17">
        <v>807</v>
      </c>
      <c r="D61" s="42" t="s">
        <v>23</v>
      </c>
      <c r="E61" s="279" t="s">
        <v>129</v>
      </c>
      <c r="F61" s="22" t="s">
        <v>283</v>
      </c>
      <c r="G61" s="19">
        <f>G60</f>
        <v>2.2560000000000002</v>
      </c>
      <c r="H61" s="19">
        <f>G61*1.05</f>
        <v>2.3688000000000002</v>
      </c>
      <c r="I61" s="19">
        <f>H61*1.05</f>
        <v>2.4872400000000003</v>
      </c>
    </row>
    <row r="62" spans="1:9" ht="38.25">
      <c r="A62" s="57">
        <v>52</v>
      </c>
      <c r="B62" s="21" t="s">
        <v>79</v>
      </c>
      <c r="C62" s="17">
        <v>807</v>
      </c>
      <c r="D62" s="42" t="s">
        <v>169</v>
      </c>
      <c r="E62" s="279"/>
      <c r="F62" s="22"/>
      <c r="G62" s="19">
        <f>G63+G68+G73</f>
        <v>467.176</v>
      </c>
      <c r="H62" s="19">
        <f>H63+H68</f>
        <v>84.77600000000001</v>
      </c>
      <c r="I62" s="19">
        <f>I63+I68</f>
        <v>71.376</v>
      </c>
    </row>
    <row r="63" spans="1:9" ht="126.75" customHeight="1">
      <c r="A63" s="57">
        <v>53</v>
      </c>
      <c r="B63" s="21" t="s">
        <v>87</v>
      </c>
      <c r="C63" s="17">
        <v>807</v>
      </c>
      <c r="D63" s="42" t="s">
        <v>209</v>
      </c>
      <c r="E63" s="279"/>
      <c r="F63" s="22"/>
      <c r="G63" s="13">
        <f>G64</f>
        <v>0.395</v>
      </c>
      <c r="H63" s="13">
        <f aca="true" t="shared" si="2" ref="H63:I65">0.376</f>
        <v>0.376</v>
      </c>
      <c r="I63" s="13">
        <f t="shared" si="2"/>
        <v>0.376</v>
      </c>
    </row>
    <row r="64" spans="1:9" ht="25.5">
      <c r="A64" s="57">
        <v>54</v>
      </c>
      <c r="B64" s="26" t="s">
        <v>309</v>
      </c>
      <c r="C64" s="17">
        <v>807</v>
      </c>
      <c r="D64" s="42" t="s">
        <v>209</v>
      </c>
      <c r="E64" s="279" t="s">
        <v>140</v>
      </c>
      <c r="F64" s="22"/>
      <c r="G64" s="13">
        <f>G65</f>
        <v>0.395</v>
      </c>
      <c r="H64" s="13">
        <f t="shared" si="2"/>
        <v>0.376</v>
      </c>
      <c r="I64" s="13">
        <f t="shared" si="2"/>
        <v>0.376</v>
      </c>
    </row>
    <row r="65" spans="1:9" ht="38.25">
      <c r="A65" s="57">
        <v>55</v>
      </c>
      <c r="B65" s="26" t="s">
        <v>308</v>
      </c>
      <c r="C65" s="17">
        <v>807</v>
      </c>
      <c r="D65" s="42" t="s">
        <v>209</v>
      </c>
      <c r="E65" s="279" t="s">
        <v>129</v>
      </c>
      <c r="F65" s="22"/>
      <c r="G65" s="13">
        <f>0.376+0.019</f>
        <v>0.395</v>
      </c>
      <c r="H65" s="13">
        <f t="shared" si="2"/>
        <v>0.376</v>
      </c>
      <c r="I65" s="13">
        <f t="shared" si="2"/>
        <v>0.376</v>
      </c>
    </row>
    <row r="66" spans="1:9" ht="15.75">
      <c r="A66" s="57">
        <v>56</v>
      </c>
      <c r="B66" s="9" t="s">
        <v>15</v>
      </c>
      <c r="C66" s="17">
        <v>807</v>
      </c>
      <c r="D66" s="42" t="s">
        <v>209</v>
      </c>
      <c r="E66" s="279" t="s">
        <v>129</v>
      </c>
      <c r="F66" s="22" t="s">
        <v>284</v>
      </c>
      <c r="G66" s="19">
        <f aca="true" t="shared" si="3" ref="G66:I67">G65</f>
        <v>0.395</v>
      </c>
      <c r="H66" s="19">
        <f t="shared" si="3"/>
        <v>0.376</v>
      </c>
      <c r="I66" s="19">
        <f t="shared" si="3"/>
        <v>0.376</v>
      </c>
    </row>
    <row r="67" spans="1:9" ht="15">
      <c r="A67" s="57">
        <v>57</v>
      </c>
      <c r="B67" s="21" t="s">
        <v>166</v>
      </c>
      <c r="C67" s="17">
        <v>807</v>
      </c>
      <c r="D67" s="42" t="s">
        <v>209</v>
      </c>
      <c r="E67" s="279" t="s">
        <v>129</v>
      </c>
      <c r="F67" s="22" t="s">
        <v>285</v>
      </c>
      <c r="G67" s="19">
        <f t="shared" si="3"/>
        <v>0.395</v>
      </c>
      <c r="H67" s="19">
        <f t="shared" si="3"/>
        <v>0.376</v>
      </c>
      <c r="I67" s="19">
        <f t="shared" si="3"/>
        <v>0.376</v>
      </c>
    </row>
    <row r="68" spans="1:9" ht="76.5" customHeight="1">
      <c r="A68" s="57">
        <v>58</v>
      </c>
      <c r="B68" s="43" t="s">
        <v>88</v>
      </c>
      <c r="C68" s="17">
        <v>807</v>
      </c>
      <c r="D68" s="14" t="s">
        <v>210</v>
      </c>
      <c r="E68" s="279"/>
      <c r="F68" s="22"/>
      <c r="G68" s="13">
        <f>72.4-0.019</f>
        <v>72.381</v>
      </c>
      <c r="H68" s="13">
        <v>84.4</v>
      </c>
      <c r="I68" s="13">
        <v>71</v>
      </c>
    </row>
    <row r="69" spans="1:9" ht="25.5">
      <c r="A69" s="57">
        <v>59</v>
      </c>
      <c r="B69" s="26" t="s">
        <v>309</v>
      </c>
      <c r="C69" s="17">
        <v>807</v>
      </c>
      <c r="D69" s="14" t="s">
        <v>210</v>
      </c>
      <c r="E69" s="279" t="s">
        <v>140</v>
      </c>
      <c r="F69" s="22"/>
      <c r="G69" s="13">
        <f>G68</f>
        <v>72.381</v>
      </c>
      <c r="H69" s="13">
        <v>84.4</v>
      </c>
      <c r="I69" s="13">
        <v>71</v>
      </c>
    </row>
    <row r="70" spans="1:9" ht="38.25">
      <c r="A70" s="57">
        <v>60</v>
      </c>
      <c r="B70" s="26" t="s">
        <v>308</v>
      </c>
      <c r="C70" s="17">
        <v>807</v>
      </c>
      <c r="D70" s="14" t="s">
        <v>210</v>
      </c>
      <c r="E70" s="279" t="s">
        <v>129</v>
      </c>
      <c r="F70" s="22"/>
      <c r="G70" s="13">
        <f>G69</f>
        <v>72.381</v>
      </c>
      <c r="H70" s="13">
        <v>84.4</v>
      </c>
      <c r="I70" s="13">
        <v>71</v>
      </c>
    </row>
    <row r="71" spans="1:9" ht="15">
      <c r="A71" s="57">
        <v>61</v>
      </c>
      <c r="B71" s="21" t="s">
        <v>166</v>
      </c>
      <c r="C71" s="17">
        <v>807</v>
      </c>
      <c r="D71" s="14" t="s">
        <v>210</v>
      </c>
      <c r="E71" s="279" t="s">
        <v>129</v>
      </c>
      <c r="F71" s="22" t="s">
        <v>285</v>
      </c>
      <c r="G71" s="19">
        <f aca="true" t="shared" si="4" ref="G71:I72">G70</f>
        <v>72.381</v>
      </c>
      <c r="H71" s="19">
        <f t="shared" si="4"/>
        <v>84.4</v>
      </c>
      <c r="I71" s="19">
        <f t="shared" si="4"/>
        <v>71</v>
      </c>
    </row>
    <row r="72" spans="1:9" ht="15">
      <c r="A72" s="57">
        <v>62</v>
      </c>
      <c r="B72" s="21" t="s">
        <v>15</v>
      </c>
      <c r="C72" s="17">
        <v>807</v>
      </c>
      <c r="D72" s="14" t="s">
        <v>210</v>
      </c>
      <c r="E72" s="279" t="s">
        <v>129</v>
      </c>
      <c r="F72" s="22" t="s">
        <v>284</v>
      </c>
      <c r="G72" s="19">
        <f>G71</f>
        <v>72.381</v>
      </c>
      <c r="H72" s="19">
        <f t="shared" si="4"/>
        <v>84.4</v>
      </c>
      <c r="I72" s="19">
        <f t="shared" si="4"/>
        <v>71</v>
      </c>
    </row>
    <row r="73" spans="1:9" s="260" customFormat="1" ht="122.25" customHeight="1">
      <c r="A73" s="57">
        <v>63</v>
      </c>
      <c r="B73" s="271" t="s">
        <v>327</v>
      </c>
      <c r="C73" s="257">
        <v>807</v>
      </c>
      <c r="D73" s="258" t="s">
        <v>267</v>
      </c>
      <c r="E73" s="282"/>
      <c r="F73" s="258"/>
      <c r="G73" s="259">
        <v>394.4</v>
      </c>
      <c r="H73" s="259"/>
      <c r="I73" s="259"/>
    </row>
    <row r="74" spans="1:9" s="260" customFormat="1" ht="25.5">
      <c r="A74" s="57">
        <v>64</v>
      </c>
      <c r="B74" s="261" t="s">
        <v>309</v>
      </c>
      <c r="C74" s="257">
        <v>807</v>
      </c>
      <c r="D74" s="258" t="s">
        <v>267</v>
      </c>
      <c r="E74" s="282" t="s">
        <v>140</v>
      </c>
      <c r="F74" s="258"/>
      <c r="G74" s="259">
        <v>394.4</v>
      </c>
      <c r="H74" s="259"/>
      <c r="I74" s="259"/>
    </row>
    <row r="75" spans="1:9" s="260" customFormat="1" ht="38.25">
      <c r="A75" s="57">
        <v>65</v>
      </c>
      <c r="B75" s="261" t="s">
        <v>308</v>
      </c>
      <c r="C75" s="257">
        <v>807</v>
      </c>
      <c r="D75" s="258" t="s">
        <v>267</v>
      </c>
      <c r="E75" s="282" t="s">
        <v>129</v>
      </c>
      <c r="F75" s="258"/>
      <c r="G75" s="259">
        <v>394.4</v>
      </c>
      <c r="H75" s="259"/>
      <c r="I75" s="259"/>
    </row>
    <row r="76" spans="1:9" s="260" customFormat="1" ht="15">
      <c r="A76" s="57">
        <v>66</v>
      </c>
      <c r="B76" s="256" t="s">
        <v>166</v>
      </c>
      <c r="C76" s="257">
        <v>807</v>
      </c>
      <c r="D76" s="258" t="s">
        <v>267</v>
      </c>
      <c r="E76" s="282" t="s">
        <v>129</v>
      </c>
      <c r="F76" s="258" t="s">
        <v>285</v>
      </c>
      <c r="G76" s="259">
        <f>G75</f>
        <v>394.4</v>
      </c>
      <c r="H76" s="259"/>
      <c r="I76" s="259"/>
    </row>
    <row r="77" spans="1:9" s="260" customFormat="1" ht="15">
      <c r="A77" s="57">
        <v>67</v>
      </c>
      <c r="B77" s="256" t="s">
        <v>15</v>
      </c>
      <c r="C77" s="257">
        <v>807</v>
      </c>
      <c r="D77" s="258" t="s">
        <v>267</v>
      </c>
      <c r="E77" s="282" t="s">
        <v>129</v>
      </c>
      <c r="F77" s="258" t="s">
        <v>284</v>
      </c>
      <c r="G77" s="259">
        <f>G76</f>
        <v>394.4</v>
      </c>
      <c r="H77" s="259"/>
      <c r="I77" s="259"/>
    </row>
    <row r="78" spans="1:9" ht="38.25">
      <c r="A78" s="57">
        <v>68</v>
      </c>
      <c r="B78" s="21" t="s">
        <v>69</v>
      </c>
      <c r="C78" s="17">
        <v>807</v>
      </c>
      <c r="D78" s="14" t="s">
        <v>9</v>
      </c>
      <c r="E78" s="279"/>
      <c r="F78" s="22"/>
      <c r="G78" s="19">
        <f>G79+G84+G89</f>
        <v>344.596</v>
      </c>
      <c r="H78" s="19">
        <f>H79+H84+H89</f>
        <v>344.596</v>
      </c>
      <c r="I78" s="19">
        <f>I79+I84+I89</f>
        <v>344.596</v>
      </c>
    </row>
    <row r="79" spans="1:9" ht="89.25">
      <c r="A79" s="57">
        <v>69</v>
      </c>
      <c r="B79" s="29" t="s">
        <v>89</v>
      </c>
      <c r="C79" s="17">
        <v>807</v>
      </c>
      <c r="D79" s="14" t="s">
        <v>11</v>
      </c>
      <c r="E79" s="279"/>
      <c r="F79" s="22"/>
      <c r="G79" s="13">
        <v>293.475</v>
      </c>
      <c r="H79" s="13">
        <v>293.475</v>
      </c>
      <c r="I79" s="13">
        <v>293.475</v>
      </c>
    </row>
    <row r="80" spans="1:9" ht="15">
      <c r="A80" s="57">
        <v>70</v>
      </c>
      <c r="B80" s="26" t="s">
        <v>156</v>
      </c>
      <c r="C80" s="17">
        <v>807</v>
      </c>
      <c r="D80" s="14" t="s">
        <v>11</v>
      </c>
      <c r="E80" s="279" t="s">
        <v>157</v>
      </c>
      <c r="F80" s="22"/>
      <c r="G80" s="13">
        <v>293.475</v>
      </c>
      <c r="H80" s="13">
        <v>293.475</v>
      </c>
      <c r="I80" s="13">
        <v>293.475</v>
      </c>
    </row>
    <row r="81" spans="1:9" ht="63.75" customHeight="1">
      <c r="A81" s="57">
        <v>71</v>
      </c>
      <c r="B81" s="21" t="s">
        <v>165</v>
      </c>
      <c r="C81" s="17">
        <v>807</v>
      </c>
      <c r="D81" s="14" t="s">
        <v>11</v>
      </c>
      <c r="E81" s="279" t="s">
        <v>137</v>
      </c>
      <c r="F81" s="22"/>
      <c r="G81" s="13">
        <v>293.475</v>
      </c>
      <c r="H81" s="13">
        <v>293.475</v>
      </c>
      <c r="I81" s="13">
        <v>293.475</v>
      </c>
    </row>
    <row r="82" spans="1:9" ht="18" customHeight="1">
      <c r="A82" s="57">
        <v>72</v>
      </c>
      <c r="B82" s="26" t="s">
        <v>125</v>
      </c>
      <c r="C82" s="17">
        <v>807</v>
      </c>
      <c r="D82" s="14" t="s">
        <v>11</v>
      </c>
      <c r="E82" s="279" t="s">
        <v>137</v>
      </c>
      <c r="F82" s="22" t="s">
        <v>286</v>
      </c>
      <c r="G82" s="19">
        <f aca="true" t="shared" si="5" ref="G82:I83">G81</f>
        <v>293.475</v>
      </c>
      <c r="H82" s="19">
        <f t="shared" si="5"/>
        <v>293.475</v>
      </c>
      <c r="I82" s="19">
        <f t="shared" si="5"/>
        <v>293.475</v>
      </c>
    </row>
    <row r="83" spans="1:9" ht="17.25" customHeight="1">
      <c r="A83" s="57">
        <v>73</v>
      </c>
      <c r="B83" s="26" t="s">
        <v>127</v>
      </c>
      <c r="C83" s="17">
        <v>807</v>
      </c>
      <c r="D83" s="14" t="s">
        <v>11</v>
      </c>
      <c r="E83" s="279" t="s">
        <v>137</v>
      </c>
      <c r="F83" s="22" t="s">
        <v>287</v>
      </c>
      <c r="G83" s="19">
        <f t="shared" si="5"/>
        <v>293.475</v>
      </c>
      <c r="H83" s="19">
        <f t="shared" si="5"/>
        <v>293.475</v>
      </c>
      <c r="I83" s="19">
        <f t="shared" si="5"/>
        <v>293.475</v>
      </c>
    </row>
    <row r="84" spans="1:9" ht="66.75" customHeight="1">
      <c r="A84" s="57">
        <v>74</v>
      </c>
      <c r="B84" s="21" t="s">
        <v>90</v>
      </c>
      <c r="C84" s="17">
        <v>807</v>
      </c>
      <c r="D84" s="14" t="s">
        <v>12</v>
      </c>
      <c r="E84" s="279"/>
      <c r="F84" s="22"/>
      <c r="G84" s="13">
        <v>0.5</v>
      </c>
      <c r="H84" s="13">
        <v>0.5</v>
      </c>
      <c r="I84" s="13">
        <v>0.5</v>
      </c>
    </row>
    <row r="85" spans="1:9" ht="15">
      <c r="A85" s="57">
        <v>75</v>
      </c>
      <c r="B85" s="26" t="s">
        <v>156</v>
      </c>
      <c r="C85" s="17">
        <v>807</v>
      </c>
      <c r="D85" s="14" t="s">
        <v>12</v>
      </c>
      <c r="E85" s="279" t="s">
        <v>157</v>
      </c>
      <c r="F85" s="22"/>
      <c r="G85" s="13">
        <v>0.5</v>
      </c>
      <c r="H85" s="13">
        <v>0.5</v>
      </c>
      <c r="I85" s="13">
        <v>0.5</v>
      </c>
    </row>
    <row r="86" spans="1:9" ht="30.75" customHeight="1">
      <c r="A86" s="57">
        <v>76</v>
      </c>
      <c r="B86" s="21" t="s">
        <v>165</v>
      </c>
      <c r="C86" s="17">
        <v>807</v>
      </c>
      <c r="D86" s="14" t="s">
        <v>12</v>
      </c>
      <c r="E86" s="279" t="s">
        <v>137</v>
      </c>
      <c r="F86" s="22"/>
      <c r="G86" s="13">
        <v>0.5</v>
      </c>
      <c r="H86" s="13">
        <v>0.5</v>
      </c>
      <c r="I86" s="13">
        <v>0.5</v>
      </c>
    </row>
    <row r="87" spans="1:9" ht="13.5" customHeight="1">
      <c r="A87" s="57">
        <v>77</v>
      </c>
      <c r="B87" s="26" t="s">
        <v>125</v>
      </c>
      <c r="C87" s="17">
        <v>807</v>
      </c>
      <c r="D87" s="14" t="s">
        <v>12</v>
      </c>
      <c r="E87" s="279" t="s">
        <v>137</v>
      </c>
      <c r="F87" s="22" t="s">
        <v>286</v>
      </c>
      <c r="G87" s="19">
        <f aca="true" t="shared" si="6" ref="G87:I88">G86</f>
        <v>0.5</v>
      </c>
      <c r="H87" s="19">
        <f t="shared" si="6"/>
        <v>0.5</v>
      </c>
      <c r="I87" s="19">
        <f t="shared" si="6"/>
        <v>0.5</v>
      </c>
    </row>
    <row r="88" spans="1:9" ht="12.75" customHeight="1">
      <c r="A88" s="57">
        <v>78</v>
      </c>
      <c r="B88" s="26" t="s">
        <v>127</v>
      </c>
      <c r="C88" s="17">
        <v>807</v>
      </c>
      <c r="D88" s="14" t="s">
        <v>12</v>
      </c>
      <c r="E88" s="279" t="s">
        <v>137</v>
      </c>
      <c r="F88" s="22" t="s">
        <v>287</v>
      </c>
      <c r="G88" s="19">
        <f t="shared" si="6"/>
        <v>0.5</v>
      </c>
      <c r="H88" s="19">
        <f t="shared" si="6"/>
        <v>0.5</v>
      </c>
      <c r="I88" s="19">
        <f t="shared" si="6"/>
        <v>0.5</v>
      </c>
    </row>
    <row r="89" spans="1:9" ht="102">
      <c r="A89" s="57">
        <v>79</v>
      </c>
      <c r="B89" s="21" t="s">
        <v>72</v>
      </c>
      <c r="C89" s="17">
        <v>807</v>
      </c>
      <c r="D89" s="42" t="s">
        <v>211</v>
      </c>
      <c r="E89" s="279"/>
      <c r="F89" s="22"/>
      <c r="G89" s="13">
        <v>50.621</v>
      </c>
      <c r="H89" s="13">
        <v>50.621</v>
      </c>
      <c r="I89" s="13">
        <v>50.621</v>
      </c>
    </row>
    <row r="90" spans="1:9" ht="15">
      <c r="A90" s="57">
        <v>80</v>
      </c>
      <c r="B90" s="26" t="s">
        <v>156</v>
      </c>
      <c r="C90" s="17">
        <v>807</v>
      </c>
      <c r="D90" s="42" t="s">
        <v>211</v>
      </c>
      <c r="E90" s="279" t="s">
        <v>157</v>
      </c>
      <c r="F90" s="22"/>
      <c r="G90" s="13">
        <v>50.621</v>
      </c>
      <c r="H90" s="13">
        <v>50.621</v>
      </c>
      <c r="I90" s="13">
        <v>50.621</v>
      </c>
    </row>
    <row r="91" spans="1:9" ht="29.25" customHeight="1">
      <c r="A91" s="57">
        <v>81</v>
      </c>
      <c r="B91" s="21" t="s">
        <v>165</v>
      </c>
      <c r="C91" s="17">
        <v>807</v>
      </c>
      <c r="D91" s="42" t="s">
        <v>211</v>
      </c>
      <c r="E91" s="279" t="s">
        <v>137</v>
      </c>
      <c r="F91" s="22"/>
      <c r="G91" s="13">
        <f>50.621</f>
        <v>50.621</v>
      </c>
      <c r="H91" s="13">
        <v>50.621</v>
      </c>
      <c r="I91" s="13">
        <v>50.621</v>
      </c>
    </row>
    <row r="92" spans="1:9" s="44" customFormat="1" ht="15">
      <c r="A92" s="57">
        <v>82</v>
      </c>
      <c r="B92" s="26" t="s">
        <v>125</v>
      </c>
      <c r="C92" s="17">
        <v>807</v>
      </c>
      <c r="D92" s="42" t="s">
        <v>211</v>
      </c>
      <c r="E92" s="279" t="s">
        <v>137</v>
      </c>
      <c r="F92" s="22" t="s">
        <v>286</v>
      </c>
      <c r="G92" s="19">
        <f aca="true" t="shared" si="7" ref="G92:I93">G91</f>
        <v>50.621</v>
      </c>
      <c r="H92" s="19">
        <f t="shared" si="7"/>
        <v>50.621</v>
      </c>
      <c r="I92" s="19">
        <f t="shared" si="7"/>
        <v>50.621</v>
      </c>
    </row>
    <row r="93" spans="1:9" s="44" customFormat="1" ht="15">
      <c r="A93" s="57">
        <v>83</v>
      </c>
      <c r="B93" s="26" t="s">
        <v>127</v>
      </c>
      <c r="C93" s="17">
        <v>807</v>
      </c>
      <c r="D93" s="42" t="s">
        <v>211</v>
      </c>
      <c r="E93" s="279" t="s">
        <v>137</v>
      </c>
      <c r="F93" s="22" t="s">
        <v>287</v>
      </c>
      <c r="G93" s="19">
        <f t="shared" si="7"/>
        <v>50.621</v>
      </c>
      <c r="H93" s="19">
        <f t="shared" si="7"/>
        <v>50.621</v>
      </c>
      <c r="I93" s="19">
        <f t="shared" si="7"/>
        <v>50.621</v>
      </c>
    </row>
    <row r="94" spans="1:9" s="44" customFormat="1" ht="51">
      <c r="A94" s="57">
        <v>84</v>
      </c>
      <c r="B94" s="20" t="s">
        <v>91</v>
      </c>
      <c r="C94" s="17">
        <v>807</v>
      </c>
      <c r="D94" s="42" t="s">
        <v>28</v>
      </c>
      <c r="E94" s="279"/>
      <c r="F94" s="22"/>
      <c r="G94" s="19">
        <v>0.5</v>
      </c>
      <c r="H94" s="19">
        <v>0.5</v>
      </c>
      <c r="I94" s="19">
        <v>0.5</v>
      </c>
    </row>
    <row r="95" spans="1:9" s="44" customFormat="1" ht="86.25" customHeight="1">
      <c r="A95" s="57">
        <v>85</v>
      </c>
      <c r="B95" s="20" t="s">
        <v>92</v>
      </c>
      <c r="C95" s="17">
        <v>807</v>
      </c>
      <c r="D95" s="42" t="s">
        <v>28</v>
      </c>
      <c r="E95" s="279"/>
      <c r="F95" s="22"/>
      <c r="G95" s="19">
        <v>0.5</v>
      </c>
      <c r="H95" s="19">
        <v>0.5</v>
      </c>
      <c r="I95" s="19">
        <v>0.5</v>
      </c>
    </row>
    <row r="96" spans="1:9" s="44" customFormat="1" ht="25.5">
      <c r="A96" s="57">
        <v>86</v>
      </c>
      <c r="B96" s="26" t="s">
        <v>309</v>
      </c>
      <c r="C96" s="17">
        <v>807</v>
      </c>
      <c r="D96" s="18" t="s">
        <v>14</v>
      </c>
      <c r="E96" s="278" t="s">
        <v>140</v>
      </c>
      <c r="F96" s="22"/>
      <c r="G96" s="19">
        <v>0.5</v>
      </c>
      <c r="H96" s="19">
        <v>0.5</v>
      </c>
      <c r="I96" s="19">
        <v>0.5</v>
      </c>
    </row>
    <row r="97" spans="1:9" s="44" customFormat="1" ht="24.75" customHeight="1">
      <c r="A97" s="57">
        <v>87</v>
      </c>
      <c r="B97" s="26" t="s">
        <v>8</v>
      </c>
      <c r="C97" s="17">
        <v>807</v>
      </c>
      <c r="D97" s="18" t="s">
        <v>14</v>
      </c>
      <c r="E97" s="278" t="s">
        <v>129</v>
      </c>
      <c r="F97" s="22"/>
      <c r="G97" s="19">
        <v>0.5</v>
      </c>
      <c r="H97" s="19">
        <v>0.5</v>
      </c>
      <c r="I97" s="19">
        <v>0.5</v>
      </c>
    </row>
    <row r="98" spans="1:9" s="44" customFormat="1" ht="15" customHeight="1">
      <c r="A98" s="57">
        <v>88</v>
      </c>
      <c r="B98" s="28" t="s">
        <v>120</v>
      </c>
      <c r="C98" s="17">
        <v>807</v>
      </c>
      <c r="D98" s="18" t="s">
        <v>14</v>
      </c>
      <c r="E98" s="278" t="s">
        <v>129</v>
      </c>
      <c r="F98" s="18" t="s">
        <v>288</v>
      </c>
      <c r="G98" s="19">
        <v>0.5</v>
      </c>
      <c r="H98" s="19">
        <v>0.5</v>
      </c>
      <c r="I98" s="19">
        <v>0.5</v>
      </c>
    </row>
    <row r="99" spans="1:9" s="44" customFormat="1" ht="38.25" customHeight="1">
      <c r="A99" s="57">
        <v>89</v>
      </c>
      <c r="B99" s="28" t="s">
        <v>151</v>
      </c>
      <c r="C99" s="17">
        <v>807</v>
      </c>
      <c r="D99" s="18" t="s">
        <v>14</v>
      </c>
      <c r="E99" s="278" t="s">
        <v>129</v>
      </c>
      <c r="F99" s="18" t="s">
        <v>289</v>
      </c>
      <c r="G99" s="19">
        <v>0.5</v>
      </c>
      <c r="H99" s="19">
        <v>0.5</v>
      </c>
      <c r="I99" s="19">
        <v>0.5</v>
      </c>
    </row>
    <row r="100" spans="1:9" ht="15">
      <c r="A100" s="57">
        <v>90</v>
      </c>
      <c r="B100" s="28" t="s">
        <v>138</v>
      </c>
      <c r="C100" s="17">
        <v>807</v>
      </c>
      <c r="D100" s="37" t="s">
        <v>176</v>
      </c>
      <c r="E100" s="283"/>
      <c r="F100" s="37"/>
      <c r="G100" s="45">
        <f>G101+G124+G136+G142+G153+G130</f>
        <v>4574.384000000001</v>
      </c>
      <c r="H100" s="45">
        <f>H101+H124+H136+H142</f>
        <v>4472.256</v>
      </c>
      <c r="I100" s="45">
        <f>I101+I124+I136+I142</f>
        <v>4469.5560000000005</v>
      </c>
    </row>
    <row r="101" spans="1:9" ht="25.5">
      <c r="A101" s="57">
        <v>91</v>
      </c>
      <c r="B101" s="28" t="s">
        <v>147</v>
      </c>
      <c r="C101" s="17">
        <v>807</v>
      </c>
      <c r="D101" s="37" t="s">
        <v>177</v>
      </c>
      <c r="E101" s="283"/>
      <c r="F101" s="37"/>
      <c r="G101" s="45">
        <f>G103+G107</f>
        <v>4420.573</v>
      </c>
      <c r="H101" s="45">
        <f>H103+H107</f>
        <v>4380.0380000000005</v>
      </c>
      <c r="I101" s="45">
        <f>I103+I107</f>
        <v>4380.0380000000005</v>
      </c>
    </row>
    <row r="102" spans="1:9" ht="15">
      <c r="A102" s="57">
        <v>92</v>
      </c>
      <c r="B102" s="28" t="s">
        <v>121</v>
      </c>
      <c r="C102" s="17">
        <v>807</v>
      </c>
      <c r="D102" s="54" t="s">
        <v>54</v>
      </c>
      <c r="E102" s="283"/>
      <c r="F102" s="37"/>
      <c r="G102" s="45">
        <v>620.428</v>
      </c>
      <c r="H102" s="45">
        <v>620.428</v>
      </c>
      <c r="I102" s="45">
        <v>620.428</v>
      </c>
    </row>
    <row r="103" spans="1:9" ht="76.5">
      <c r="A103" s="57">
        <v>93</v>
      </c>
      <c r="B103" s="28" t="s">
        <v>152</v>
      </c>
      <c r="C103" s="17">
        <v>807</v>
      </c>
      <c r="D103" s="54" t="s">
        <v>54</v>
      </c>
      <c r="E103" s="284" t="s">
        <v>139</v>
      </c>
      <c r="F103" s="37"/>
      <c r="G103" s="45">
        <v>620.428</v>
      </c>
      <c r="H103" s="45">
        <v>620.428</v>
      </c>
      <c r="I103" s="45">
        <v>620.428</v>
      </c>
    </row>
    <row r="104" spans="1:9" ht="25.5">
      <c r="A104" s="57">
        <v>94</v>
      </c>
      <c r="B104" s="28" t="s">
        <v>148</v>
      </c>
      <c r="C104" s="17">
        <v>807</v>
      </c>
      <c r="D104" s="54" t="s">
        <v>54</v>
      </c>
      <c r="E104" s="283" t="s">
        <v>135</v>
      </c>
      <c r="F104" s="37"/>
      <c r="G104" s="45">
        <v>620.428</v>
      </c>
      <c r="H104" s="45">
        <v>620.428</v>
      </c>
      <c r="I104" s="45">
        <v>620.428</v>
      </c>
    </row>
    <row r="105" spans="1:9" ht="15">
      <c r="A105" s="57">
        <v>95</v>
      </c>
      <c r="B105" s="28" t="s">
        <v>120</v>
      </c>
      <c r="C105" s="17">
        <v>807</v>
      </c>
      <c r="D105" s="54" t="s">
        <v>54</v>
      </c>
      <c r="E105" s="283" t="s">
        <v>135</v>
      </c>
      <c r="F105" s="37" t="s">
        <v>288</v>
      </c>
      <c r="G105" s="55">
        <f>G104</f>
        <v>620.428</v>
      </c>
      <c r="H105" s="55">
        <f>H104</f>
        <v>620.428</v>
      </c>
      <c r="I105" s="55">
        <f>I104</f>
        <v>620.428</v>
      </c>
    </row>
    <row r="106" spans="1:9" ht="38.25">
      <c r="A106" s="57">
        <v>96</v>
      </c>
      <c r="B106" s="28" t="s">
        <v>146</v>
      </c>
      <c r="C106" s="17">
        <v>807</v>
      </c>
      <c r="D106" s="54" t="s">
        <v>54</v>
      </c>
      <c r="E106" s="283" t="s">
        <v>135</v>
      </c>
      <c r="F106" s="37" t="s">
        <v>290</v>
      </c>
      <c r="G106" s="45">
        <f>G104</f>
        <v>620.428</v>
      </c>
      <c r="H106" s="45">
        <f>H104</f>
        <v>620.428</v>
      </c>
      <c r="I106" s="45">
        <f>I104</f>
        <v>620.428</v>
      </c>
    </row>
    <row r="107" spans="1:9" ht="51">
      <c r="A107" s="57">
        <v>97</v>
      </c>
      <c r="B107" s="26" t="s">
        <v>151</v>
      </c>
      <c r="C107" s="17">
        <v>807</v>
      </c>
      <c r="D107" s="22" t="s">
        <v>0</v>
      </c>
      <c r="E107" s="279"/>
      <c r="F107" s="22"/>
      <c r="G107" s="19">
        <f>G109</f>
        <v>3800.145</v>
      </c>
      <c r="H107" s="19">
        <f>H109+H120</f>
        <v>3759.61</v>
      </c>
      <c r="I107" s="19">
        <f>I109+I120</f>
        <v>3759.61</v>
      </c>
    </row>
    <row r="108" spans="1:9" ht="76.5">
      <c r="A108" s="57">
        <v>98</v>
      </c>
      <c r="B108" s="26" t="s">
        <v>152</v>
      </c>
      <c r="C108" s="17">
        <v>807</v>
      </c>
      <c r="D108" s="22" t="s">
        <v>0</v>
      </c>
      <c r="E108" s="279" t="s">
        <v>139</v>
      </c>
      <c r="F108" s="22"/>
      <c r="G108" s="19">
        <f>G109</f>
        <v>3800.145</v>
      </c>
      <c r="H108" s="19">
        <f>H109</f>
        <v>3755.81</v>
      </c>
      <c r="I108" s="19">
        <f>I109</f>
        <v>3755.81</v>
      </c>
    </row>
    <row r="109" spans="1:9" ht="38.25">
      <c r="A109" s="57">
        <v>99</v>
      </c>
      <c r="B109" s="26" t="s">
        <v>153</v>
      </c>
      <c r="C109" s="17">
        <v>807</v>
      </c>
      <c r="D109" s="22" t="s">
        <v>0</v>
      </c>
      <c r="E109" s="279" t="s">
        <v>135</v>
      </c>
      <c r="F109" s="22"/>
      <c r="G109" s="13">
        <f>G111+G112+G116</f>
        <v>3800.145</v>
      </c>
      <c r="H109" s="13">
        <f>H111+H112</f>
        <v>3755.81</v>
      </c>
      <c r="I109" s="13">
        <f>I111+I112</f>
        <v>3755.81</v>
      </c>
    </row>
    <row r="110" spans="1:9" ht="15">
      <c r="A110" s="57">
        <v>100</v>
      </c>
      <c r="B110" s="28" t="s">
        <v>120</v>
      </c>
      <c r="C110" s="17">
        <v>807</v>
      </c>
      <c r="D110" s="22" t="s">
        <v>0</v>
      </c>
      <c r="E110" s="283" t="s">
        <v>135</v>
      </c>
      <c r="F110" s="37" t="s">
        <v>288</v>
      </c>
      <c r="G110" s="55">
        <f>G109</f>
        <v>3800.145</v>
      </c>
      <c r="H110" s="55">
        <f>H109</f>
        <v>3755.81</v>
      </c>
      <c r="I110" s="55">
        <f>I109</f>
        <v>3755.81</v>
      </c>
    </row>
    <row r="111" spans="1:9" ht="63.75">
      <c r="A111" s="57">
        <v>101</v>
      </c>
      <c r="B111" s="28" t="s">
        <v>99</v>
      </c>
      <c r="C111" s="17">
        <v>807</v>
      </c>
      <c r="D111" s="22" t="s">
        <v>0</v>
      </c>
      <c r="E111" s="283" t="s">
        <v>135</v>
      </c>
      <c r="F111" s="37" t="s">
        <v>289</v>
      </c>
      <c r="G111" s="13">
        <f>2137.352-5.402-132.271-19.589-2.921-61.836</f>
        <v>1915.3329999999999</v>
      </c>
      <c r="H111" s="13">
        <v>2138.602</v>
      </c>
      <c r="I111" s="13">
        <v>2138.602</v>
      </c>
    </row>
    <row r="112" spans="1:9" ht="25.5">
      <c r="A112" s="57">
        <v>102</v>
      </c>
      <c r="B112" s="26" t="s">
        <v>309</v>
      </c>
      <c r="C112" s="17">
        <v>807</v>
      </c>
      <c r="D112" s="22" t="s">
        <v>0</v>
      </c>
      <c r="E112" s="279" t="s">
        <v>140</v>
      </c>
      <c r="F112" s="22"/>
      <c r="G112" s="13">
        <f>G113</f>
        <v>1860.829</v>
      </c>
      <c r="H112" s="13">
        <f>H113</f>
        <v>1617.208</v>
      </c>
      <c r="I112" s="13">
        <f>I113</f>
        <v>1617.208</v>
      </c>
    </row>
    <row r="113" spans="1:9" ht="25.5">
      <c r="A113" s="57">
        <v>103</v>
      </c>
      <c r="B113" s="26" t="s">
        <v>8</v>
      </c>
      <c r="C113" s="17">
        <v>807</v>
      </c>
      <c r="D113" s="22" t="s">
        <v>0</v>
      </c>
      <c r="E113" s="279" t="s">
        <v>129</v>
      </c>
      <c r="F113" s="22"/>
      <c r="G113" s="13">
        <f>G114</f>
        <v>1860.829</v>
      </c>
      <c r="H113" s="13">
        <v>1617.208</v>
      </c>
      <c r="I113" s="13">
        <v>1617.208</v>
      </c>
    </row>
    <row r="114" spans="1:9" ht="15">
      <c r="A114" s="57">
        <v>104</v>
      </c>
      <c r="B114" s="28" t="s">
        <v>120</v>
      </c>
      <c r="C114" s="17">
        <v>807</v>
      </c>
      <c r="D114" s="22" t="s">
        <v>0</v>
      </c>
      <c r="E114" s="279" t="s">
        <v>129</v>
      </c>
      <c r="F114" s="22" t="s">
        <v>288</v>
      </c>
      <c r="G114" s="13">
        <v>1860.829</v>
      </c>
      <c r="H114" s="13">
        <v>1617.208</v>
      </c>
      <c r="I114" s="13">
        <v>1617.208</v>
      </c>
    </row>
    <row r="115" spans="1:9" ht="63.75">
      <c r="A115" s="57">
        <v>105</v>
      </c>
      <c r="B115" s="28" t="s">
        <v>99</v>
      </c>
      <c r="C115" s="17">
        <v>807</v>
      </c>
      <c r="D115" s="22" t="s">
        <v>0</v>
      </c>
      <c r="E115" s="279" t="s">
        <v>129</v>
      </c>
      <c r="F115" s="22" t="s">
        <v>289</v>
      </c>
      <c r="G115" s="13">
        <f>G114</f>
        <v>1860.829</v>
      </c>
      <c r="H115" s="13">
        <f>H114</f>
        <v>1617.208</v>
      </c>
      <c r="I115" s="13">
        <f>I114</f>
        <v>1617.208</v>
      </c>
    </row>
    <row r="116" spans="1:9" ht="15">
      <c r="A116" s="57">
        <v>106</v>
      </c>
      <c r="B116" s="26" t="s">
        <v>156</v>
      </c>
      <c r="C116" s="17">
        <v>807</v>
      </c>
      <c r="D116" s="22" t="s">
        <v>0</v>
      </c>
      <c r="E116" s="279" t="s">
        <v>157</v>
      </c>
      <c r="F116" s="22"/>
      <c r="G116" s="19">
        <f>G120+G117</f>
        <v>23.982999999999997</v>
      </c>
      <c r="H116" s="19">
        <v>3.8</v>
      </c>
      <c r="I116" s="19">
        <v>3.8</v>
      </c>
    </row>
    <row r="117" spans="1:9" ht="15">
      <c r="A117" s="57">
        <v>107</v>
      </c>
      <c r="B117" s="26" t="s">
        <v>306</v>
      </c>
      <c r="C117" s="17">
        <v>807</v>
      </c>
      <c r="D117" s="22" t="s">
        <v>0</v>
      </c>
      <c r="E117" s="279" t="s">
        <v>305</v>
      </c>
      <c r="F117" s="22"/>
      <c r="G117" s="19">
        <v>19.589</v>
      </c>
      <c r="H117" s="19"/>
      <c r="I117" s="19"/>
    </row>
    <row r="118" spans="1:9" ht="15">
      <c r="A118" s="57">
        <v>108</v>
      </c>
      <c r="B118" s="28" t="s">
        <v>120</v>
      </c>
      <c r="C118" s="17">
        <v>807</v>
      </c>
      <c r="D118" s="22" t="s">
        <v>0</v>
      </c>
      <c r="E118" s="279" t="s">
        <v>305</v>
      </c>
      <c r="F118" s="22" t="s">
        <v>288</v>
      </c>
      <c r="G118" s="19">
        <v>19.589</v>
      </c>
      <c r="H118" s="19"/>
      <c r="I118" s="19"/>
    </row>
    <row r="119" spans="1:9" ht="63.75">
      <c r="A119" s="57">
        <v>109</v>
      </c>
      <c r="B119" s="28" t="s">
        <v>99</v>
      </c>
      <c r="C119" s="17">
        <v>807</v>
      </c>
      <c r="D119" s="22" t="s">
        <v>0</v>
      </c>
      <c r="E119" s="279" t="s">
        <v>305</v>
      </c>
      <c r="F119" s="22" t="s">
        <v>289</v>
      </c>
      <c r="G119" s="19">
        <v>19.589</v>
      </c>
      <c r="H119" s="19"/>
      <c r="I119" s="19"/>
    </row>
    <row r="120" spans="1:9" ht="15">
      <c r="A120" s="57">
        <v>110</v>
      </c>
      <c r="B120" s="26" t="s">
        <v>158</v>
      </c>
      <c r="C120" s="17">
        <v>807</v>
      </c>
      <c r="D120" s="22" t="s">
        <v>0</v>
      </c>
      <c r="E120" s="279" t="s">
        <v>136</v>
      </c>
      <c r="F120" s="22"/>
      <c r="G120" s="19">
        <v>4.394</v>
      </c>
      <c r="H120" s="19">
        <v>3.8</v>
      </c>
      <c r="I120" s="19">
        <v>3.8</v>
      </c>
    </row>
    <row r="121" spans="1:9" ht="15">
      <c r="A121" s="57">
        <v>111</v>
      </c>
      <c r="B121" s="28" t="s">
        <v>120</v>
      </c>
      <c r="C121" s="17">
        <v>807</v>
      </c>
      <c r="D121" s="22" t="s">
        <v>0</v>
      </c>
      <c r="E121" s="279" t="s">
        <v>136</v>
      </c>
      <c r="F121" s="22" t="s">
        <v>288</v>
      </c>
      <c r="G121" s="19">
        <f aca="true" t="shared" si="8" ref="G121:I122">G120</f>
        <v>4.394</v>
      </c>
      <c r="H121" s="19">
        <f t="shared" si="8"/>
        <v>3.8</v>
      </c>
      <c r="I121" s="19">
        <f t="shared" si="8"/>
        <v>3.8</v>
      </c>
    </row>
    <row r="122" spans="1:9" ht="63.75">
      <c r="A122" s="57">
        <v>112</v>
      </c>
      <c r="B122" s="28" t="s">
        <v>99</v>
      </c>
      <c r="C122" s="17">
        <v>807</v>
      </c>
      <c r="D122" s="22" t="s">
        <v>0</v>
      </c>
      <c r="E122" s="279" t="s">
        <v>136</v>
      </c>
      <c r="F122" s="22" t="s">
        <v>289</v>
      </c>
      <c r="G122" s="19">
        <f t="shared" si="8"/>
        <v>4.394</v>
      </c>
      <c r="H122" s="19">
        <f t="shared" si="8"/>
        <v>3.8</v>
      </c>
      <c r="I122" s="19">
        <f t="shared" si="8"/>
        <v>3.8</v>
      </c>
    </row>
    <row r="123" spans="1:9" ht="34.5" customHeight="1">
      <c r="A123" s="57">
        <v>113</v>
      </c>
      <c r="B123" s="52" t="s">
        <v>100</v>
      </c>
      <c r="C123" s="17">
        <v>807</v>
      </c>
      <c r="D123" s="18" t="s">
        <v>270</v>
      </c>
      <c r="E123" s="279"/>
      <c r="F123" s="22"/>
      <c r="G123" s="13">
        <f>G124</f>
        <v>5.402</v>
      </c>
      <c r="H123" s="13"/>
      <c r="I123" s="13"/>
    </row>
    <row r="124" spans="1:9" ht="15">
      <c r="A124" s="57">
        <v>114</v>
      </c>
      <c r="B124" s="26" t="s">
        <v>188</v>
      </c>
      <c r="C124" s="17">
        <v>807</v>
      </c>
      <c r="D124" s="18" t="s">
        <v>270</v>
      </c>
      <c r="E124" s="278"/>
      <c r="F124" s="18"/>
      <c r="G124" s="19">
        <f>G125</f>
        <v>5.402</v>
      </c>
      <c r="H124" s="19">
        <v>0</v>
      </c>
      <c r="I124" s="19">
        <v>0</v>
      </c>
    </row>
    <row r="125" spans="1:9" s="47" customFormat="1" ht="57" customHeight="1">
      <c r="A125" s="57">
        <v>115</v>
      </c>
      <c r="B125" s="52" t="s">
        <v>269</v>
      </c>
      <c r="C125" s="28">
        <v>807</v>
      </c>
      <c r="D125" s="42" t="s">
        <v>268</v>
      </c>
      <c r="E125" s="278"/>
      <c r="F125" s="18"/>
      <c r="G125" s="19">
        <f>G126</f>
        <v>5.402</v>
      </c>
      <c r="H125" s="19">
        <v>0</v>
      </c>
      <c r="I125" s="19">
        <v>0</v>
      </c>
    </row>
    <row r="126" spans="1:9" ht="15">
      <c r="A126" s="57">
        <v>116</v>
      </c>
      <c r="B126" s="27" t="s">
        <v>122</v>
      </c>
      <c r="C126" s="17">
        <v>807</v>
      </c>
      <c r="D126" s="42" t="s">
        <v>268</v>
      </c>
      <c r="E126" s="278" t="s">
        <v>160</v>
      </c>
      <c r="F126" s="18"/>
      <c r="G126" s="19">
        <f>G127</f>
        <v>5.402</v>
      </c>
      <c r="H126" s="19">
        <v>0</v>
      </c>
      <c r="I126" s="19">
        <v>0</v>
      </c>
    </row>
    <row r="127" spans="1:9" ht="15">
      <c r="A127" s="57">
        <v>117</v>
      </c>
      <c r="B127" s="27" t="s">
        <v>128</v>
      </c>
      <c r="C127" s="17">
        <v>807</v>
      </c>
      <c r="D127" s="42" t="s">
        <v>268</v>
      </c>
      <c r="E127" s="278" t="s">
        <v>131</v>
      </c>
      <c r="F127" s="18"/>
      <c r="G127" s="19">
        <v>5.402</v>
      </c>
      <c r="H127" s="19">
        <v>0</v>
      </c>
      <c r="I127" s="19">
        <v>0</v>
      </c>
    </row>
    <row r="128" spans="1:9" ht="15">
      <c r="A128" s="57">
        <v>118</v>
      </c>
      <c r="B128" s="28" t="s">
        <v>120</v>
      </c>
      <c r="C128" s="17">
        <v>807</v>
      </c>
      <c r="D128" s="42" t="s">
        <v>268</v>
      </c>
      <c r="E128" s="278" t="s">
        <v>131</v>
      </c>
      <c r="F128" s="18" t="s">
        <v>291</v>
      </c>
      <c r="G128" s="19">
        <f aca="true" t="shared" si="9" ref="G128:I129">G127</f>
        <v>5.402</v>
      </c>
      <c r="H128" s="19">
        <f t="shared" si="9"/>
        <v>0</v>
      </c>
      <c r="I128" s="19">
        <f t="shared" si="9"/>
        <v>0</v>
      </c>
    </row>
    <row r="129" spans="1:9" ht="51">
      <c r="A129" s="57">
        <v>119</v>
      </c>
      <c r="B129" s="28" t="s">
        <v>100</v>
      </c>
      <c r="C129" s="17">
        <v>807</v>
      </c>
      <c r="D129" s="42" t="s">
        <v>268</v>
      </c>
      <c r="E129" s="278" t="s">
        <v>131</v>
      </c>
      <c r="F129" s="18" t="s">
        <v>291</v>
      </c>
      <c r="G129" s="19">
        <f t="shared" si="9"/>
        <v>5.402</v>
      </c>
      <c r="H129" s="19">
        <f t="shared" si="9"/>
        <v>0</v>
      </c>
      <c r="I129" s="19">
        <f t="shared" si="9"/>
        <v>0</v>
      </c>
    </row>
    <row r="130" spans="1:9" ht="24.75" customHeight="1">
      <c r="A130" s="57">
        <v>120</v>
      </c>
      <c r="B130" s="70" t="s">
        <v>188</v>
      </c>
      <c r="C130" s="17">
        <v>807</v>
      </c>
      <c r="D130" s="22" t="s">
        <v>414</v>
      </c>
      <c r="E130" s="285"/>
      <c r="F130" s="22"/>
      <c r="G130" s="13">
        <v>61.836</v>
      </c>
      <c r="H130" s="13"/>
      <c r="I130" s="13"/>
    </row>
    <row r="131" spans="1:9" ht="25.5">
      <c r="A131" s="57">
        <v>121</v>
      </c>
      <c r="B131" s="27" t="s">
        <v>410</v>
      </c>
      <c r="C131" s="17">
        <v>807</v>
      </c>
      <c r="D131" s="18" t="s">
        <v>411</v>
      </c>
      <c r="E131" s="285"/>
      <c r="F131" s="22"/>
      <c r="G131" s="13">
        <v>61.836</v>
      </c>
      <c r="H131" s="13"/>
      <c r="I131" s="13"/>
    </row>
    <row r="132" spans="1:9" ht="15">
      <c r="A132" s="57">
        <v>122</v>
      </c>
      <c r="B132" s="26" t="s">
        <v>156</v>
      </c>
      <c r="C132" s="17">
        <v>807</v>
      </c>
      <c r="D132" s="18" t="s">
        <v>411</v>
      </c>
      <c r="E132" s="286">
        <v>800</v>
      </c>
      <c r="F132" s="18"/>
      <c r="G132" s="13">
        <v>61.836</v>
      </c>
      <c r="H132" s="13"/>
      <c r="I132" s="13"/>
    </row>
    <row r="133" spans="1:9" ht="15">
      <c r="A133" s="57">
        <v>123</v>
      </c>
      <c r="B133" s="26" t="s">
        <v>413</v>
      </c>
      <c r="C133" s="17">
        <v>807</v>
      </c>
      <c r="D133" s="18" t="s">
        <v>411</v>
      </c>
      <c r="E133" s="285">
        <v>880</v>
      </c>
      <c r="F133" s="22"/>
      <c r="G133" s="13">
        <v>61.836</v>
      </c>
      <c r="H133" s="13"/>
      <c r="I133" s="13"/>
    </row>
    <row r="134" spans="1:9" ht="15">
      <c r="A134" s="57">
        <v>124</v>
      </c>
      <c r="B134" s="28" t="s">
        <v>120</v>
      </c>
      <c r="C134" s="17">
        <v>807</v>
      </c>
      <c r="D134" s="18" t="s">
        <v>411</v>
      </c>
      <c r="E134" s="285">
        <v>880</v>
      </c>
      <c r="F134" s="22" t="s">
        <v>288</v>
      </c>
      <c r="G134" s="13">
        <v>61.836</v>
      </c>
      <c r="H134" s="13"/>
      <c r="I134" s="13"/>
    </row>
    <row r="135" spans="1:9" s="44" customFormat="1" ht="25.5">
      <c r="A135" s="372">
        <v>125</v>
      </c>
      <c r="B135" s="373" t="s">
        <v>410</v>
      </c>
      <c r="C135" s="374">
        <v>807</v>
      </c>
      <c r="D135" s="375" t="s">
        <v>411</v>
      </c>
      <c r="E135" s="376">
        <v>880</v>
      </c>
      <c r="F135" s="24" t="s">
        <v>408</v>
      </c>
      <c r="G135" s="377">
        <v>61.836</v>
      </c>
      <c r="H135" s="377"/>
      <c r="I135" s="377"/>
    </row>
    <row r="136" spans="1:9" ht="15">
      <c r="A136" s="57">
        <v>120</v>
      </c>
      <c r="B136" s="30" t="s">
        <v>3</v>
      </c>
      <c r="C136" s="17">
        <v>807</v>
      </c>
      <c r="D136" s="22" t="s">
        <v>1</v>
      </c>
      <c r="E136" s="285"/>
      <c r="F136" s="22"/>
      <c r="G136" s="13">
        <v>5</v>
      </c>
      <c r="H136" s="13">
        <v>5</v>
      </c>
      <c r="I136" s="13">
        <v>5</v>
      </c>
    </row>
    <row r="137" spans="1:9" ht="25.5">
      <c r="A137" s="57">
        <v>121</v>
      </c>
      <c r="B137" s="27" t="s">
        <v>27</v>
      </c>
      <c r="C137" s="17">
        <v>807</v>
      </c>
      <c r="D137" s="18" t="s">
        <v>2</v>
      </c>
      <c r="E137" s="285"/>
      <c r="F137" s="22"/>
      <c r="G137" s="13">
        <f>G138</f>
        <v>5</v>
      </c>
      <c r="H137" s="13">
        <f>H138</f>
        <v>5</v>
      </c>
      <c r="I137" s="13">
        <f>I138</f>
        <v>5</v>
      </c>
    </row>
    <row r="138" spans="1:9" ht="15">
      <c r="A138" s="57">
        <v>122</v>
      </c>
      <c r="B138" s="26" t="s">
        <v>156</v>
      </c>
      <c r="C138" s="17">
        <v>807</v>
      </c>
      <c r="D138" s="18" t="s">
        <v>2</v>
      </c>
      <c r="E138" s="286">
        <v>800</v>
      </c>
      <c r="F138" s="18"/>
      <c r="G138" s="13">
        <v>5</v>
      </c>
      <c r="H138" s="13">
        <v>5</v>
      </c>
      <c r="I138" s="13">
        <v>5</v>
      </c>
    </row>
    <row r="139" spans="1:9" ht="15">
      <c r="A139" s="57">
        <v>123</v>
      </c>
      <c r="B139" s="30" t="s">
        <v>185</v>
      </c>
      <c r="C139" s="17">
        <v>807</v>
      </c>
      <c r="D139" s="18" t="s">
        <v>2</v>
      </c>
      <c r="E139" s="285">
        <v>870</v>
      </c>
      <c r="F139" s="22"/>
      <c r="G139" s="13">
        <v>5</v>
      </c>
      <c r="H139" s="13">
        <v>5</v>
      </c>
      <c r="I139" s="13">
        <v>5</v>
      </c>
    </row>
    <row r="140" spans="1:9" ht="15">
      <c r="A140" s="57">
        <v>124</v>
      </c>
      <c r="B140" s="28" t="s">
        <v>120</v>
      </c>
      <c r="C140" s="17">
        <v>807</v>
      </c>
      <c r="D140" s="18" t="s">
        <v>2</v>
      </c>
      <c r="E140" s="285">
        <v>870</v>
      </c>
      <c r="F140" s="22" t="s">
        <v>288</v>
      </c>
      <c r="G140" s="13">
        <f>G139</f>
        <v>5</v>
      </c>
      <c r="H140" s="13">
        <f>H139</f>
        <v>5</v>
      </c>
      <c r="I140" s="13">
        <f>I139</f>
        <v>5</v>
      </c>
    </row>
    <row r="141" spans="1:9" s="44" customFormat="1" ht="15">
      <c r="A141" s="57">
        <v>125</v>
      </c>
      <c r="B141" s="26" t="s">
        <v>130</v>
      </c>
      <c r="C141" s="17">
        <v>807</v>
      </c>
      <c r="D141" s="18" t="s">
        <v>2</v>
      </c>
      <c r="E141" s="285">
        <v>870</v>
      </c>
      <c r="F141" s="22" t="s">
        <v>292</v>
      </c>
      <c r="G141" s="13">
        <v>5</v>
      </c>
      <c r="H141" s="13">
        <v>5</v>
      </c>
      <c r="I141" s="13">
        <v>5</v>
      </c>
    </row>
    <row r="142" spans="1:9" ht="27" customHeight="1">
      <c r="A142" s="57">
        <v>126</v>
      </c>
      <c r="B142" s="32" t="s">
        <v>6</v>
      </c>
      <c r="C142" s="17">
        <v>807</v>
      </c>
      <c r="D142" s="31" t="s">
        <v>4</v>
      </c>
      <c r="E142" s="287"/>
      <c r="F142" s="31"/>
      <c r="G142" s="19">
        <f>G143+G148</f>
        <v>78.652</v>
      </c>
      <c r="H142" s="19">
        <f>H143+H148</f>
        <v>87.218</v>
      </c>
      <c r="I142" s="19">
        <f>I143+I148</f>
        <v>84.518</v>
      </c>
    </row>
    <row r="143" spans="1:9" ht="51">
      <c r="A143" s="57">
        <v>127</v>
      </c>
      <c r="B143" s="32" t="s">
        <v>186</v>
      </c>
      <c r="C143" s="17">
        <v>807</v>
      </c>
      <c r="D143" s="31" t="s">
        <v>5</v>
      </c>
      <c r="E143" s="287"/>
      <c r="F143" s="31"/>
      <c r="G143" s="19">
        <f>G144</f>
        <v>2.206</v>
      </c>
      <c r="H143" s="19">
        <v>2.218</v>
      </c>
      <c r="I143" s="48">
        <v>2.218</v>
      </c>
    </row>
    <row r="144" spans="1:9" ht="25.5">
      <c r="A144" s="57">
        <v>128</v>
      </c>
      <c r="B144" s="26" t="s">
        <v>309</v>
      </c>
      <c r="C144" s="17">
        <v>807</v>
      </c>
      <c r="D144" s="31" t="s">
        <v>5</v>
      </c>
      <c r="E144" s="288" t="s">
        <v>140</v>
      </c>
      <c r="F144" s="31"/>
      <c r="G144" s="19">
        <f>G145</f>
        <v>2.206</v>
      </c>
      <c r="H144" s="19">
        <v>2.218</v>
      </c>
      <c r="I144" s="48">
        <v>2.218</v>
      </c>
    </row>
    <row r="145" spans="1:9" ht="25.5">
      <c r="A145" s="57">
        <v>129</v>
      </c>
      <c r="B145" s="26" t="s">
        <v>155</v>
      </c>
      <c r="C145" s="17">
        <v>807</v>
      </c>
      <c r="D145" s="31" t="s">
        <v>5</v>
      </c>
      <c r="E145" s="289" t="s">
        <v>129</v>
      </c>
      <c r="F145" s="33"/>
      <c r="G145" s="19">
        <f>G146</f>
        <v>2.206</v>
      </c>
      <c r="H145" s="19">
        <v>2.218</v>
      </c>
      <c r="I145" s="48">
        <v>2.218</v>
      </c>
    </row>
    <row r="146" spans="1:9" ht="15">
      <c r="A146" s="57">
        <v>130</v>
      </c>
      <c r="B146" s="28" t="s">
        <v>120</v>
      </c>
      <c r="C146" s="17">
        <v>807</v>
      </c>
      <c r="D146" s="31" t="s">
        <v>5</v>
      </c>
      <c r="E146" s="289" t="s">
        <v>129</v>
      </c>
      <c r="F146" s="33" t="s">
        <v>288</v>
      </c>
      <c r="G146" s="19">
        <f>G147</f>
        <v>2.206</v>
      </c>
      <c r="H146" s="19">
        <f>H147</f>
        <v>2.218</v>
      </c>
      <c r="I146" s="19">
        <f>I147</f>
        <v>2.218</v>
      </c>
    </row>
    <row r="147" spans="1:9" ht="15">
      <c r="A147" s="57">
        <v>131</v>
      </c>
      <c r="B147" s="56" t="s">
        <v>159</v>
      </c>
      <c r="C147" s="17">
        <v>807</v>
      </c>
      <c r="D147" s="31" t="s">
        <v>5</v>
      </c>
      <c r="E147" s="289" t="s">
        <v>129</v>
      </c>
      <c r="F147" s="22" t="s">
        <v>293</v>
      </c>
      <c r="G147" s="19">
        <v>2.206</v>
      </c>
      <c r="H147" s="19">
        <v>2.218</v>
      </c>
      <c r="I147" s="48">
        <v>2.218</v>
      </c>
    </row>
    <row r="148" spans="1:9" ht="51">
      <c r="A148" s="57">
        <v>132</v>
      </c>
      <c r="B148" s="26" t="s">
        <v>172</v>
      </c>
      <c r="C148" s="17">
        <v>807</v>
      </c>
      <c r="D148" s="22" t="s">
        <v>7</v>
      </c>
      <c r="E148" s="290"/>
      <c r="F148" s="22"/>
      <c r="G148" s="50">
        <f>G149</f>
        <v>76.446</v>
      </c>
      <c r="H148" s="50">
        <v>85</v>
      </c>
      <c r="I148" s="49">
        <v>82.3</v>
      </c>
    </row>
    <row r="149" spans="1:9" ht="76.5">
      <c r="A149" s="57">
        <v>133</v>
      </c>
      <c r="B149" s="26" t="s">
        <v>152</v>
      </c>
      <c r="C149" s="17">
        <v>807</v>
      </c>
      <c r="D149" s="22" t="s">
        <v>7</v>
      </c>
      <c r="E149" s="279" t="s">
        <v>139</v>
      </c>
      <c r="F149" s="22"/>
      <c r="G149" s="50">
        <f>G150</f>
        <v>76.446</v>
      </c>
      <c r="H149" s="50">
        <v>85</v>
      </c>
      <c r="I149" s="49">
        <v>82.3</v>
      </c>
    </row>
    <row r="150" spans="1:9" ht="25.5">
      <c r="A150" s="57">
        <v>134</v>
      </c>
      <c r="B150" s="26" t="s">
        <v>148</v>
      </c>
      <c r="C150" s="17">
        <v>807</v>
      </c>
      <c r="D150" s="22" t="s">
        <v>7</v>
      </c>
      <c r="E150" s="279" t="s">
        <v>135</v>
      </c>
      <c r="F150" s="22"/>
      <c r="G150" s="50">
        <f>G151</f>
        <v>76.446</v>
      </c>
      <c r="H150" s="50">
        <v>85</v>
      </c>
      <c r="I150" s="49">
        <v>82.3</v>
      </c>
    </row>
    <row r="151" spans="1:9" ht="15">
      <c r="A151" s="57">
        <v>135</v>
      </c>
      <c r="B151" s="26" t="s">
        <v>170</v>
      </c>
      <c r="C151" s="17">
        <v>807</v>
      </c>
      <c r="D151" s="22" t="s">
        <v>7</v>
      </c>
      <c r="E151" s="279" t="s">
        <v>135</v>
      </c>
      <c r="F151" s="22" t="s">
        <v>294</v>
      </c>
      <c r="G151" s="50">
        <f>G152</f>
        <v>76.446</v>
      </c>
      <c r="H151" s="50">
        <v>85</v>
      </c>
      <c r="I151" s="49">
        <v>82.3</v>
      </c>
    </row>
    <row r="152" spans="1:9" ht="15">
      <c r="A152" s="57">
        <v>136</v>
      </c>
      <c r="B152" s="26" t="s">
        <v>171</v>
      </c>
      <c r="C152" s="17">
        <v>807</v>
      </c>
      <c r="D152" s="22" t="s">
        <v>7</v>
      </c>
      <c r="E152" s="279" t="s">
        <v>135</v>
      </c>
      <c r="F152" s="22" t="s">
        <v>295</v>
      </c>
      <c r="G152" s="50">
        <f>83.5-7.054</f>
        <v>76.446</v>
      </c>
      <c r="H152" s="50">
        <v>85</v>
      </c>
      <c r="I152" s="49">
        <v>82.3</v>
      </c>
    </row>
    <row r="153" spans="1:9" ht="29.25" customHeight="1">
      <c r="A153" s="57">
        <v>137</v>
      </c>
      <c r="B153" s="52" t="s">
        <v>138</v>
      </c>
      <c r="C153" s="17">
        <v>807</v>
      </c>
      <c r="D153" s="18" t="s">
        <v>405</v>
      </c>
      <c r="E153" s="279"/>
      <c r="F153" s="22"/>
      <c r="G153" s="13">
        <f>G154</f>
        <v>2.921</v>
      </c>
      <c r="H153" s="13"/>
      <c r="I153" s="13"/>
    </row>
    <row r="154" spans="1:9" ht="15">
      <c r="A154" s="57">
        <v>138</v>
      </c>
      <c r="B154" s="26" t="s">
        <v>188</v>
      </c>
      <c r="C154" s="17">
        <v>807</v>
      </c>
      <c r="D154" s="18" t="s">
        <v>405</v>
      </c>
      <c r="E154" s="278"/>
      <c r="F154" s="18"/>
      <c r="G154" s="19">
        <f>G155</f>
        <v>2.921</v>
      </c>
      <c r="H154" s="19">
        <v>0</v>
      </c>
      <c r="I154" s="19">
        <v>0</v>
      </c>
    </row>
    <row r="155" spans="1:9" s="47" customFormat="1" ht="30" customHeight="1">
      <c r="A155" s="57">
        <v>139</v>
      </c>
      <c r="B155" s="52" t="s">
        <v>404</v>
      </c>
      <c r="C155" s="28">
        <v>807</v>
      </c>
      <c r="D155" s="42" t="s">
        <v>406</v>
      </c>
      <c r="E155" s="278"/>
      <c r="F155" s="18"/>
      <c r="G155" s="19">
        <f>G156</f>
        <v>2.921</v>
      </c>
      <c r="H155" s="19">
        <v>0</v>
      </c>
      <c r="I155" s="19">
        <v>0</v>
      </c>
    </row>
    <row r="156" spans="1:9" ht="25.5">
      <c r="A156" s="57">
        <v>140</v>
      </c>
      <c r="B156" s="27" t="s">
        <v>402</v>
      </c>
      <c r="C156" s="17">
        <v>807</v>
      </c>
      <c r="D156" s="42" t="s">
        <v>406</v>
      </c>
      <c r="E156" s="278"/>
      <c r="F156" s="18" t="s">
        <v>401</v>
      </c>
      <c r="G156" s="19">
        <v>2.921</v>
      </c>
      <c r="H156" s="19">
        <v>0</v>
      </c>
      <c r="I156" s="19">
        <v>0</v>
      </c>
    </row>
    <row r="157" spans="1:9" ht="25.5">
      <c r="A157" s="57">
        <v>141</v>
      </c>
      <c r="B157" s="28" t="s">
        <v>309</v>
      </c>
      <c r="C157" s="17">
        <v>807</v>
      </c>
      <c r="D157" s="42" t="s">
        <v>406</v>
      </c>
      <c r="E157" s="278" t="s">
        <v>140</v>
      </c>
      <c r="F157" s="18" t="s">
        <v>401</v>
      </c>
      <c r="G157" s="19">
        <f aca="true" t="shared" si="10" ref="G157:I157">G156</f>
        <v>2.921</v>
      </c>
      <c r="H157" s="19">
        <f t="shared" si="10"/>
        <v>0</v>
      </c>
      <c r="I157" s="19">
        <f t="shared" si="10"/>
        <v>0</v>
      </c>
    </row>
    <row r="158" spans="1:9" ht="38.25">
      <c r="A158" s="57">
        <v>142</v>
      </c>
      <c r="B158" s="28" t="s">
        <v>308</v>
      </c>
      <c r="C158" s="17">
        <v>807</v>
      </c>
      <c r="D158" s="42" t="s">
        <v>406</v>
      </c>
      <c r="E158" s="278" t="s">
        <v>129</v>
      </c>
      <c r="F158" s="18" t="s">
        <v>401</v>
      </c>
      <c r="G158" s="19">
        <f aca="true" t="shared" si="11" ref="G158:I158">G157</f>
        <v>2.921</v>
      </c>
      <c r="H158" s="19">
        <f t="shared" si="11"/>
        <v>0</v>
      </c>
      <c r="I158" s="19">
        <f t="shared" si="11"/>
        <v>0</v>
      </c>
    </row>
    <row r="159" spans="1:9" ht="15">
      <c r="A159" s="57">
        <v>143</v>
      </c>
      <c r="B159" s="46" t="s">
        <v>22</v>
      </c>
      <c r="C159" s="34"/>
      <c r="D159" s="35"/>
      <c r="E159" s="279"/>
      <c r="F159" s="36"/>
      <c r="G159" s="19"/>
      <c r="H159" s="13">
        <v>203.42</v>
      </c>
      <c r="I159" s="13">
        <v>406.839</v>
      </c>
    </row>
    <row r="160" spans="1:9" ht="15">
      <c r="A160" s="57"/>
      <c r="B160" s="34" t="s">
        <v>24</v>
      </c>
      <c r="C160" s="34"/>
      <c r="D160" s="35"/>
      <c r="E160" s="279"/>
      <c r="F160" s="35"/>
      <c r="G160" s="25">
        <f>G11+G44+G50+G100+G159+G97+G34</f>
        <v>8663.114000000001</v>
      </c>
      <c r="H160" s="25">
        <f>H11+H44+H50+H100+H159+H97+H34</f>
        <v>8224.029</v>
      </c>
      <c r="I160" s="25">
        <f>I11+I44+I50+I100+I159+I97+I34</f>
        <v>8221.329000000002</v>
      </c>
    </row>
  </sheetData>
  <mergeCells count="4">
    <mergeCell ref="A2:G2"/>
    <mergeCell ref="C3:H3"/>
    <mergeCell ref="A4:H4"/>
    <mergeCell ref="A6:H6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Imba</dc:creator>
  <cp:keywords/>
  <dc:description/>
  <cp:lastModifiedBy>Sentebova ZV</cp:lastModifiedBy>
  <cp:lastPrinted>2015-08-11T08:05:14Z</cp:lastPrinted>
  <dcterms:created xsi:type="dcterms:W3CDTF">2010-03-12T03:41:40Z</dcterms:created>
  <dcterms:modified xsi:type="dcterms:W3CDTF">2015-08-11T08:09:37Z</dcterms:modified>
  <cp:category/>
  <cp:version/>
  <cp:contentType/>
  <cp:contentStatus/>
</cp:coreProperties>
</file>