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20" windowHeight="7950" firstSheet="2" activeTab="7"/>
  </bookViews>
  <sheets>
    <sheet name="Приложение 1" sheetId="12" r:id="rId1"/>
    <sheet name="Приложение 2" sheetId="13" r:id="rId2"/>
    <sheet name="Приложение 3" sheetId="18" r:id="rId3"/>
    <sheet name="Приложение 4" sheetId="17" r:id="rId4"/>
    <sheet name="Приложение 5" sheetId="16" r:id="rId5"/>
    <sheet name="Приложение 6" sheetId="8" r:id="rId6"/>
    <sheet name="прилож 7" sheetId="11" r:id="rId7"/>
    <sheet name="Приложение 8" sheetId="10" r:id="rId8"/>
  </sheets>
  <definedNames>
    <definedName name="_xlnm.Print_Area" localSheetId="6">'прилож 7'!$A$1:$H$142</definedName>
    <definedName name="_xlnm.Print_Area" localSheetId="0">'Приложение 1'!$A$1:$F$23</definedName>
    <definedName name="_xlnm.Print_Area" localSheetId="3">'Приложение 4'!$A$1:$M$53</definedName>
    <definedName name="_xlnm.Print_Area" localSheetId="5">'Приложение 6'!$A$1:$I$142</definedName>
  </definedNames>
  <calcPr calcId="125725"/>
</workbook>
</file>

<file path=xl/calcChain.xml><?xml version="1.0" encoding="utf-8"?>
<calcChain xmlns="http://schemas.openxmlformats.org/spreadsheetml/2006/main">
  <c r="E24" i="16"/>
  <c r="F24"/>
  <c r="D24"/>
  <c r="G101" i="10"/>
  <c r="G125"/>
  <c r="G126"/>
  <c r="I125"/>
  <c r="I126" s="1"/>
  <c r="H125"/>
  <c r="H126" s="1"/>
  <c r="I124"/>
  <c r="H124"/>
  <c r="I123"/>
  <c r="H123"/>
  <c r="G123"/>
  <c r="G100"/>
  <c r="I162"/>
  <c r="I163" s="1"/>
  <c r="H162"/>
  <c r="H163" s="1"/>
  <c r="G162"/>
  <c r="G163" s="1"/>
  <c r="G160"/>
  <c r="G159" s="1"/>
  <c r="G158" s="1"/>
  <c r="G157"/>
  <c r="G135"/>
  <c r="G136"/>
  <c r="G138"/>
  <c r="G137" s="1"/>
  <c r="G139"/>
  <c r="G15"/>
  <c r="G14"/>
  <c r="G20"/>
  <c r="G21"/>
  <c r="F125" i="11"/>
  <c r="F126"/>
  <c r="G114" i="8"/>
  <c r="G115"/>
  <c r="F119" i="11"/>
  <c r="F91"/>
  <c r="F64"/>
  <c r="G20" i="8"/>
  <c r="G21"/>
  <c r="F29" i="11"/>
  <c r="H29"/>
  <c r="G29"/>
  <c r="G23" i="8"/>
  <c r="G132"/>
  <c r="G125"/>
  <c r="G126"/>
  <c r="G64"/>
  <c r="G34"/>
  <c r="G33" s="1"/>
  <c r="G25"/>
  <c r="G24" s="1"/>
  <c r="D12" i="16"/>
  <c r="C22" i="12"/>
  <c r="C18"/>
  <c r="K50" i="17"/>
  <c r="K52"/>
  <c r="K51" s="1"/>
  <c r="D17" i="16"/>
  <c r="D19"/>
  <c r="G118" i="8"/>
  <c r="G120"/>
  <c r="G119" s="1"/>
  <c r="I92"/>
  <c r="I91" s="1"/>
  <c r="I90" s="1"/>
  <c r="I89" s="1"/>
  <c r="H92"/>
  <c r="H91" s="1"/>
  <c r="H90" s="1"/>
  <c r="H89" s="1"/>
  <c r="G92"/>
  <c r="G91" s="1"/>
  <c r="G90" s="1"/>
  <c r="G29"/>
  <c r="K16" i="17"/>
  <c r="G74" i="8"/>
  <c r="G71"/>
  <c r="K30" i="17"/>
  <c r="K28"/>
  <c r="L42"/>
  <c r="L41" s="1"/>
  <c r="M42"/>
  <c r="M41" s="1"/>
  <c r="L49"/>
  <c r="M49"/>
  <c r="L45"/>
  <c r="L44" s="1"/>
  <c r="M45"/>
  <c r="M44" s="1"/>
  <c r="K33"/>
  <c r="K17"/>
  <c r="K42"/>
  <c r="K41" s="1"/>
  <c r="L51"/>
  <c r="M51"/>
  <c r="G124" i="10" l="1"/>
  <c r="L48" i="17"/>
  <c r="M48"/>
  <c r="K14"/>
  <c r="F44" i="11" l="1"/>
  <c r="F43" s="1"/>
  <c r="F42" s="1"/>
  <c r="F41" s="1"/>
  <c r="G44" i="8"/>
  <c r="G43" s="1"/>
  <c r="G42" s="1"/>
  <c r="G41" s="1"/>
  <c r="D11" i="16" l="1"/>
  <c r="G166" i="10"/>
  <c r="I168"/>
  <c r="I169" s="1"/>
  <c r="H168"/>
  <c r="H169" s="1"/>
  <c r="G168"/>
  <c r="G169" s="1"/>
  <c r="G165"/>
  <c r="G164" s="1"/>
  <c r="G115" i="11"/>
  <c r="H115"/>
  <c r="F110"/>
  <c r="F109" s="1"/>
  <c r="F108" s="1"/>
  <c r="G110" i="8"/>
  <c r="G109" s="1"/>
  <c r="G108" s="1"/>
  <c r="F107" i="11" l="1"/>
  <c r="F106" s="1"/>
  <c r="G107" i="8"/>
  <c r="G106" s="1"/>
  <c r="G156" i="10" l="1"/>
  <c r="G155" s="1"/>
  <c r="G154" s="1"/>
  <c r="G153" s="1"/>
  <c r="L14" i="17"/>
  <c r="L13" s="1"/>
  <c r="M14"/>
  <c r="M13" s="1"/>
  <c r="K13"/>
  <c r="G116" i="10" l="1"/>
  <c r="F26" i="11"/>
  <c r="G26" i="8"/>
  <c r="G19" s="1"/>
  <c r="G25" i="10"/>
  <c r="G24" s="1"/>
  <c r="G123" i="8"/>
  <c r="E31" i="16"/>
  <c r="F31"/>
  <c r="D31"/>
  <c r="E11"/>
  <c r="F11"/>
  <c r="G131" i="10"/>
  <c r="G130" s="1"/>
  <c r="G129" s="1"/>
  <c r="G128" s="1"/>
  <c r="G38"/>
  <c r="G37" s="1"/>
  <c r="G36" s="1"/>
  <c r="G35" s="1"/>
  <c r="G34" s="1"/>
  <c r="G39"/>
  <c r="F131" i="11"/>
  <c r="F132"/>
  <c r="G130" i="8"/>
  <c r="G129" s="1"/>
  <c r="G128" s="1"/>
  <c r="G131"/>
  <c r="D30" i="16"/>
  <c r="G76" i="10"/>
  <c r="G77" s="1"/>
  <c r="G68"/>
  <c r="G69" s="1"/>
  <c r="G70" s="1"/>
  <c r="G71" s="1"/>
  <c r="G72" s="1"/>
  <c r="G65"/>
  <c r="G64" s="1"/>
  <c r="G63" s="1"/>
  <c r="F81" i="11"/>
  <c r="F84"/>
  <c r="H86"/>
  <c r="H85" s="1"/>
  <c r="G86"/>
  <c r="F86"/>
  <c r="F85" s="1"/>
  <c r="G85"/>
  <c r="G87" i="8"/>
  <c r="G86" s="1"/>
  <c r="G85" s="1"/>
  <c r="I86"/>
  <c r="I85" s="1"/>
  <c r="H86"/>
  <c r="H85" s="1"/>
  <c r="G81"/>
  <c r="G80" s="1"/>
  <c r="G79" s="1"/>
  <c r="G84"/>
  <c r="G83" s="1"/>
  <c r="G82" s="1"/>
  <c r="D22" i="16"/>
  <c r="K49" i="17"/>
  <c r="K48" s="1"/>
  <c r="K40" s="1"/>
  <c r="M40"/>
  <c r="M39" s="1"/>
  <c r="L40"/>
  <c r="L39" s="1"/>
  <c r="K45"/>
  <c r="K44" s="1"/>
  <c r="M32"/>
  <c r="M31" s="1"/>
  <c r="L32"/>
  <c r="L31" s="1"/>
  <c r="K32"/>
  <c r="K31" s="1"/>
  <c r="M29"/>
  <c r="L29"/>
  <c r="K29"/>
  <c r="M27"/>
  <c r="L27"/>
  <c r="K27"/>
  <c r="M24"/>
  <c r="L24"/>
  <c r="K24"/>
  <c r="M18"/>
  <c r="L18"/>
  <c r="K18"/>
  <c r="G113" i="10"/>
  <c r="G48"/>
  <c r="G47" s="1"/>
  <c r="G46" s="1"/>
  <c r="G45" s="1"/>
  <c r="G44" s="1"/>
  <c r="G31"/>
  <c r="G19"/>
  <c r="G18" s="1"/>
  <c r="H16"/>
  <c r="I16"/>
  <c r="G16"/>
  <c r="G17" s="1"/>
  <c r="I27"/>
  <c r="I28" s="1"/>
  <c r="H27"/>
  <c r="H28" s="1"/>
  <c r="G27"/>
  <c r="G28" s="1"/>
  <c r="I24"/>
  <c r="H24"/>
  <c r="I17"/>
  <c r="H17"/>
  <c r="H23"/>
  <c r="I23"/>
  <c r="G29"/>
  <c r="G32"/>
  <c r="G33" s="1"/>
  <c r="H44"/>
  <c r="I44"/>
  <c r="H45"/>
  <c r="I45"/>
  <c r="G51"/>
  <c r="G60" s="1"/>
  <c r="H51"/>
  <c r="I51"/>
  <c r="G55"/>
  <c r="G56" s="1"/>
  <c r="H55"/>
  <c r="H56" s="1"/>
  <c r="I55"/>
  <c r="I56"/>
  <c r="H63"/>
  <c r="H62" s="1"/>
  <c r="I63"/>
  <c r="I62" s="1"/>
  <c r="H64"/>
  <c r="I64"/>
  <c r="H65"/>
  <c r="H66" s="1"/>
  <c r="H67" s="1"/>
  <c r="I65"/>
  <c r="G66"/>
  <c r="G67" s="1"/>
  <c r="I66"/>
  <c r="I67"/>
  <c r="H71"/>
  <c r="I71"/>
  <c r="I72" s="1"/>
  <c r="H72"/>
  <c r="G78"/>
  <c r="H78"/>
  <c r="I78"/>
  <c r="G82"/>
  <c r="G83" s="1"/>
  <c r="H82"/>
  <c r="H83" s="1"/>
  <c r="I82"/>
  <c r="I83"/>
  <c r="G87"/>
  <c r="H87"/>
  <c r="H88" s="1"/>
  <c r="I87"/>
  <c r="G88"/>
  <c r="I88"/>
  <c r="G92"/>
  <c r="G93" s="1"/>
  <c r="H92"/>
  <c r="I92"/>
  <c r="I93" s="1"/>
  <c r="H93"/>
  <c r="G105"/>
  <c r="H105"/>
  <c r="I105"/>
  <c r="G106"/>
  <c r="H106"/>
  <c r="I106"/>
  <c r="G112"/>
  <c r="G109" s="1"/>
  <c r="G107" s="1"/>
  <c r="H112"/>
  <c r="H109" s="1"/>
  <c r="I112"/>
  <c r="I109" s="1"/>
  <c r="G115"/>
  <c r="H115"/>
  <c r="I115"/>
  <c r="G121"/>
  <c r="G122" s="1"/>
  <c r="H121"/>
  <c r="I121"/>
  <c r="H122"/>
  <c r="I122"/>
  <c r="G133"/>
  <c r="G134" s="1"/>
  <c r="H133"/>
  <c r="I133"/>
  <c r="H134"/>
  <c r="I134"/>
  <c r="G142"/>
  <c r="H142"/>
  <c r="I142"/>
  <c r="H145"/>
  <c r="I145"/>
  <c r="H147"/>
  <c r="I147"/>
  <c r="G151"/>
  <c r="G150" s="1"/>
  <c r="G149" s="1"/>
  <c r="G148" s="1"/>
  <c r="G147" s="1"/>
  <c r="H151"/>
  <c r="I151"/>
  <c r="F12" i="11"/>
  <c r="G12"/>
  <c r="H12"/>
  <c r="G13"/>
  <c r="G14" s="1"/>
  <c r="F15"/>
  <c r="F14" s="1"/>
  <c r="F13" s="1"/>
  <c r="G15"/>
  <c r="H15"/>
  <c r="H16" s="1"/>
  <c r="G16"/>
  <c r="F22"/>
  <c r="G22"/>
  <c r="H22"/>
  <c r="F24"/>
  <c r="G25"/>
  <c r="G21" s="1"/>
  <c r="G20" s="1"/>
  <c r="G19" s="1"/>
  <c r="H25"/>
  <c r="H21" s="1"/>
  <c r="H20" s="1"/>
  <c r="H19" s="1"/>
  <c r="G26"/>
  <c r="H26"/>
  <c r="F31"/>
  <c r="G31"/>
  <c r="H31"/>
  <c r="F39"/>
  <c r="F38" s="1"/>
  <c r="F37" s="1"/>
  <c r="F50"/>
  <c r="F49" s="1"/>
  <c r="G50"/>
  <c r="G48" s="1"/>
  <c r="G47" s="1"/>
  <c r="G46" s="1"/>
  <c r="H50"/>
  <c r="H49" s="1"/>
  <c r="F56"/>
  <c r="F55" s="1"/>
  <c r="F54" s="1"/>
  <c r="F53" s="1"/>
  <c r="F52" s="1"/>
  <c r="G56"/>
  <c r="G55" s="1"/>
  <c r="G54" s="1"/>
  <c r="G53" s="1"/>
  <c r="G52" s="1"/>
  <c r="H56"/>
  <c r="H55" s="1"/>
  <c r="H54" s="1"/>
  <c r="H53" s="1"/>
  <c r="H52" s="1"/>
  <c r="F58"/>
  <c r="G58"/>
  <c r="H58"/>
  <c r="F63"/>
  <c r="F62" s="1"/>
  <c r="F61" s="1"/>
  <c r="G63"/>
  <c r="G62" s="1"/>
  <c r="G61" s="1"/>
  <c r="G59" s="1"/>
  <c r="H63"/>
  <c r="H62" s="1"/>
  <c r="H61" s="1"/>
  <c r="H59" s="1"/>
  <c r="F70"/>
  <c r="F69" s="1"/>
  <c r="G70"/>
  <c r="G69" s="1"/>
  <c r="H70"/>
  <c r="H69" s="1"/>
  <c r="F73"/>
  <c r="F72" s="1"/>
  <c r="G73"/>
  <c r="G72" s="1"/>
  <c r="H73"/>
  <c r="H72" s="1"/>
  <c r="F80"/>
  <c r="F79" s="1"/>
  <c r="G81"/>
  <c r="G80" s="1"/>
  <c r="G79" s="1"/>
  <c r="H81"/>
  <c r="H80" s="1"/>
  <c r="H79" s="1"/>
  <c r="F83"/>
  <c r="F82" s="1"/>
  <c r="G83"/>
  <c r="G82" s="1"/>
  <c r="H83"/>
  <c r="H82" s="1"/>
  <c r="F98"/>
  <c r="F97" s="1"/>
  <c r="G98"/>
  <c r="G97" s="1"/>
  <c r="H98"/>
  <c r="H97" s="1"/>
  <c r="F100"/>
  <c r="G100"/>
  <c r="H100"/>
  <c r="F101"/>
  <c r="G101"/>
  <c r="H101"/>
  <c r="F104"/>
  <c r="F103" s="1"/>
  <c r="F96" s="1"/>
  <c r="G104"/>
  <c r="G103" s="1"/>
  <c r="H104"/>
  <c r="H103" s="1"/>
  <c r="F117"/>
  <c r="F116" s="1"/>
  <c r="F115" s="1"/>
  <c r="G121"/>
  <c r="G113" s="1"/>
  <c r="G112" s="1"/>
  <c r="H121"/>
  <c r="H113" s="1"/>
  <c r="H112" s="1"/>
  <c r="F123"/>
  <c r="F122" s="1"/>
  <c r="F121" s="1"/>
  <c r="F113" s="1"/>
  <c r="F133"/>
  <c r="F130" s="1"/>
  <c r="F129" s="1"/>
  <c r="F128" s="1"/>
  <c r="G135"/>
  <c r="G136" s="1"/>
  <c r="H135"/>
  <c r="H136" s="1"/>
  <c r="G137"/>
  <c r="H137"/>
  <c r="F139"/>
  <c r="F135" s="1"/>
  <c r="F136" s="1"/>
  <c r="G12" i="8"/>
  <c r="H12"/>
  <c r="I12"/>
  <c r="H13"/>
  <c r="H14" s="1"/>
  <c r="G15"/>
  <c r="G14" s="1"/>
  <c r="G13" s="1"/>
  <c r="H15"/>
  <c r="I15"/>
  <c r="I16" s="1"/>
  <c r="H16"/>
  <c r="G22"/>
  <c r="H22"/>
  <c r="I22"/>
  <c r="H25"/>
  <c r="H21" s="1"/>
  <c r="H20" s="1"/>
  <c r="H19" s="1"/>
  <c r="I25"/>
  <c r="I21" s="1"/>
  <c r="I20" s="1"/>
  <c r="I19" s="1"/>
  <c r="H26"/>
  <c r="I26"/>
  <c r="G31"/>
  <c r="G32" s="1"/>
  <c r="H31"/>
  <c r="H32" s="1"/>
  <c r="I31"/>
  <c r="I32" s="1"/>
  <c r="G50"/>
  <c r="G48" s="1"/>
  <c r="G47" s="1"/>
  <c r="G46" s="1"/>
  <c r="H50"/>
  <c r="H49" s="1"/>
  <c r="I50"/>
  <c r="I48" s="1"/>
  <c r="I47" s="1"/>
  <c r="I46" s="1"/>
  <c r="G56"/>
  <c r="G55" s="1"/>
  <c r="G54" s="1"/>
  <c r="G53" s="1"/>
  <c r="G52" s="1"/>
  <c r="H56"/>
  <c r="H55" s="1"/>
  <c r="H54" s="1"/>
  <c r="H53" s="1"/>
  <c r="H52" s="1"/>
  <c r="I56"/>
  <c r="I55" s="1"/>
  <c r="I54" s="1"/>
  <c r="I53" s="1"/>
  <c r="I52" s="1"/>
  <c r="G58"/>
  <c r="H58"/>
  <c r="I58"/>
  <c r="G63"/>
  <c r="G62" s="1"/>
  <c r="G61" s="1"/>
  <c r="H63"/>
  <c r="H62" s="1"/>
  <c r="H61" s="1"/>
  <c r="I63"/>
  <c r="I62" s="1"/>
  <c r="I61" s="1"/>
  <c r="G70"/>
  <c r="G69" s="1"/>
  <c r="H70"/>
  <c r="H69" s="1"/>
  <c r="I70"/>
  <c r="I69" s="1"/>
  <c r="G73"/>
  <c r="G72" s="1"/>
  <c r="H73"/>
  <c r="H72" s="1"/>
  <c r="I73"/>
  <c r="I72" s="1"/>
  <c r="H81"/>
  <c r="H80" s="1"/>
  <c r="H79" s="1"/>
  <c r="I81"/>
  <c r="I80" s="1"/>
  <c r="I79" s="1"/>
  <c r="H83"/>
  <c r="H82" s="1"/>
  <c r="H78" s="1"/>
  <c r="H77" s="1"/>
  <c r="H76" s="1"/>
  <c r="H75" s="1"/>
  <c r="I83"/>
  <c r="I82" s="1"/>
  <c r="G98"/>
  <c r="G97" s="1"/>
  <c r="H98"/>
  <c r="H97" s="1"/>
  <c r="I98"/>
  <c r="I97" s="1"/>
  <c r="G100"/>
  <c r="H100"/>
  <c r="I100"/>
  <c r="G101"/>
  <c r="H101"/>
  <c r="I101"/>
  <c r="G104"/>
  <c r="G103" s="1"/>
  <c r="H104"/>
  <c r="H103" s="1"/>
  <c r="I104"/>
  <c r="I103" s="1"/>
  <c r="H114"/>
  <c r="I114"/>
  <c r="H116"/>
  <c r="I116"/>
  <c r="H117"/>
  <c r="H115" s="1"/>
  <c r="I117"/>
  <c r="I115" s="1"/>
  <c r="G117"/>
  <c r="G116" s="1"/>
  <c r="H118"/>
  <c r="I118"/>
  <c r="H121"/>
  <c r="I121"/>
  <c r="H129"/>
  <c r="H128" s="1"/>
  <c r="I129"/>
  <c r="I128" s="1"/>
  <c r="G135"/>
  <c r="G136" s="1"/>
  <c r="H135"/>
  <c r="H136" s="1"/>
  <c r="I135"/>
  <c r="I136" s="1"/>
  <c r="G137"/>
  <c r="H137"/>
  <c r="I137"/>
  <c r="D18" i="16"/>
  <c r="E18"/>
  <c r="F18"/>
  <c r="D20"/>
  <c r="E21"/>
  <c r="E20" s="1"/>
  <c r="F21"/>
  <c r="F20" s="1"/>
  <c r="E23"/>
  <c r="E22" s="1"/>
  <c r="F23"/>
  <c r="F22" s="1"/>
  <c r="D29"/>
  <c r="E29"/>
  <c r="E28" s="1"/>
  <c r="F29"/>
  <c r="F28" s="1"/>
  <c r="C17" i="12"/>
  <c r="C16" s="1"/>
  <c r="C15" s="1"/>
  <c r="D17"/>
  <c r="D16" s="1"/>
  <c r="D15" s="1"/>
  <c r="E17"/>
  <c r="E16" s="1"/>
  <c r="E15" s="1"/>
  <c r="C21"/>
  <c r="C20" s="1"/>
  <c r="C19" s="1"/>
  <c r="D21"/>
  <c r="D20" s="1"/>
  <c r="D19" s="1"/>
  <c r="E21"/>
  <c r="E20" s="1"/>
  <c r="E19" s="1"/>
  <c r="F21" i="11" l="1"/>
  <c r="F20" s="1"/>
  <c r="F19" s="1"/>
  <c r="F18" s="1"/>
  <c r="F59"/>
  <c r="F60"/>
  <c r="D14" i="12"/>
  <c r="G18" i="8"/>
  <c r="G11" s="1"/>
  <c r="E34" i="16"/>
  <c r="H78" i="11"/>
  <c r="H77" s="1"/>
  <c r="H76" s="1"/>
  <c r="H75" s="1"/>
  <c r="F78"/>
  <c r="F77" s="1"/>
  <c r="F76" s="1"/>
  <c r="F75" s="1"/>
  <c r="F16"/>
  <c r="G62" i="10"/>
  <c r="F34" i="16"/>
  <c r="K26" i="17"/>
  <c r="H18" i="8"/>
  <c r="I18"/>
  <c r="I11" s="1"/>
  <c r="G110" i="10"/>
  <c r="C14" i="12"/>
  <c r="C23" s="1"/>
  <c r="L26" i="17"/>
  <c r="L23" s="1"/>
  <c r="L12" s="1"/>
  <c r="K23"/>
  <c r="K12" s="1"/>
  <c r="M26"/>
  <c r="M23" s="1"/>
  <c r="M12" s="1"/>
  <c r="K39"/>
  <c r="E14" i="12"/>
  <c r="G122" i="8"/>
  <c r="G121" s="1"/>
  <c r="G113" s="1"/>
  <c r="G112" s="1"/>
  <c r="G23" i="10"/>
  <c r="F112" i="11"/>
  <c r="H11" i="10"/>
  <c r="I50"/>
  <c r="H50"/>
  <c r="G11"/>
  <c r="I11"/>
  <c r="G50"/>
  <c r="F138" i="11"/>
  <c r="G96"/>
  <c r="G95" s="1"/>
  <c r="G94" s="1"/>
  <c r="G68"/>
  <c r="G65" s="1"/>
  <c r="G18"/>
  <c r="H96"/>
  <c r="H95" s="1"/>
  <c r="H94" s="1"/>
  <c r="F95"/>
  <c r="F94" s="1"/>
  <c r="F88" s="1"/>
  <c r="H18"/>
  <c r="D28" i="16"/>
  <c r="D34" s="1"/>
  <c r="G78" i="11"/>
  <c r="G77" s="1"/>
  <c r="G76" s="1"/>
  <c r="G75" s="1"/>
  <c r="H68"/>
  <c r="F68"/>
  <c r="G67"/>
  <c r="G66" s="1"/>
  <c r="G11"/>
  <c r="F137"/>
  <c r="G49"/>
  <c r="H48"/>
  <c r="H47" s="1"/>
  <c r="H46" s="1"/>
  <c r="H11" s="1"/>
  <c r="F48"/>
  <c r="F47" s="1"/>
  <c r="F46" s="1"/>
  <c r="H24"/>
  <c r="G24"/>
  <c r="H107" i="10"/>
  <c r="H101" s="1"/>
  <c r="H100" s="1"/>
  <c r="H171" s="1"/>
  <c r="H108"/>
  <c r="H110"/>
  <c r="I107"/>
  <c r="I101" s="1"/>
  <c r="I100" s="1"/>
  <c r="I108"/>
  <c r="I110"/>
  <c r="G108"/>
  <c r="G61"/>
  <c r="H61" s="1"/>
  <c r="I61" s="1"/>
  <c r="H60"/>
  <c r="I60" s="1"/>
  <c r="I96" i="8"/>
  <c r="H113"/>
  <c r="H112" s="1"/>
  <c r="G96"/>
  <c r="I68"/>
  <c r="I67" s="1"/>
  <c r="I66" s="1"/>
  <c r="I113"/>
  <c r="I112" s="1"/>
  <c r="G68"/>
  <c r="G65" s="1"/>
  <c r="I65"/>
  <c r="H59"/>
  <c r="H60"/>
  <c r="I60"/>
  <c r="I59"/>
  <c r="H68"/>
  <c r="G67"/>
  <c r="G66" s="1"/>
  <c r="G60"/>
  <c r="G59"/>
  <c r="H96"/>
  <c r="I78"/>
  <c r="I77" s="1"/>
  <c r="I76" s="1"/>
  <c r="I75" s="1"/>
  <c r="G78"/>
  <c r="G77" s="1"/>
  <c r="G76" s="1"/>
  <c r="G75" s="1"/>
  <c r="I49"/>
  <c r="G49"/>
  <c r="H48"/>
  <c r="H47" s="1"/>
  <c r="H46" s="1"/>
  <c r="H24"/>
  <c r="G16"/>
  <c r="I24"/>
  <c r="H88" i="11" l="1"/>
  <c r="H92"/>
  <c r="H91" s="1"/>
  <c r="H90" s="1"/>
  <c r="H89" s="1"/>
  <c r="F92"/>
  <c r="F90" s="1"/>
  <c r="F89" s="1"/>
  <c r="G88"/>
  <c r="G92"/>
  <c r="G91" s="1"/>
  <c r="G90" s="1"/>
  <c r="G89" s="1"/>
  <c r="G142"/>
  <c r="I95" i="8"/>
  <c r="I94" s="1"/>
  <c r="I88" s="1"/>
  <c r="I10" s="1"/>
  <c r="H95"/>
  <c r="H94" s="1"/>
  <c r="H88" s="1"/>
  <c r="G171" i="10"/>
  <c r="F11" i="11"/>
  <c r="G95" i="8"/>
  <c r="G94" s="1"/>
  <c r="G89"/>
  <c r="I142"/>
  <c r="I171" i="10"/>
  <c r="M53" i="17"/>
  <c r="L53"/>
  <c r="K53"/>
  <c r="F65" i="11"/>
  <c r="F67"/>
  <c r="F66" s="1"/>
  <c r="F142"/>
  <c r="H65"/>
  <c r="H142" s="1"/>
  <c r="H67"/>
  <c r="H66" s="1"/>
  <c r="H11" i="8"/>
  <c r="H65"/>
  <c r="H67"/>
  <c r="H66" s="1"/>
  <c r="G88" l="1"/>
  <c r="G142" s="1"/>
  <c r="H142"/>
  <c r="H10"/>
  <c r="G10" l="1"/>
</calcChain>
</file>

<file path=xl/comments1.xml><?xml version="1.0" encoding="utf-8"?>
<comments xmlns="http://schemas.openxmlformats.org/spreadsheetml/2006/main">
  <authors>
    <author>Саенко</author>
  </authors>
  <commentList>
    <comment ref="H114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6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7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8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19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20" authorId="0">
      <text>
        <r>
          <rPr>
            <b/>
            <sz val="9"/>
            <color indexed="81"/>
            <rFont val="Tahoma"/>
            <family val="2"/>
            <charset val="204"/>
          </rPr>
          <t>Саенко: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<sst xmlns="http://schemas.openxmlformats.org/spreadsheetml/2006/main" count="1962" uniqueCount="444">
  <si>
    <t>04 1  0021</t>
  </si>
  <si>
    <t>04 3 0000</t>
  </si>
  <si>
    <t>04 3 1011</t>
  </si>
  <si>
    <t>Резервные фонды местной администрации</t>
  </si>
  <si>
    <t>04 4 0000</t>
  </si>
  <si>
    <t>04 4 7514</t>
  </si>
  <si>
    <t>Межбюджетные трансферты из краевого и федерального бюджета и доли софинансирования в рамках непрограмных расходов</t>
  </si>
  <si>
    <t>04 4 5118</t>
  </si>
  <si>
    <t>Иные закупки товаров, работ и услуг для государственных муниципальных нужд</t>
  </si>
  <si>
    <t>03 3 0000</t>
  </si>
  <si>
    <t>03 3 4901</t>
  </si>
  <si>
    <t>03 3 4904</t>
  </si>
  <si>
    <t>Подпрограмма «Создание условий для организации досуга и обеспечения жителей сельсовета услугами организаций культуры»</t>
  </si>
  <si>
    <t>03 4 4932</t>
  </si>
  <si>
    <t>Национальная экономика</t>
  </si>
  <si>
    <t>Подпрограмма «Организация и развитие библиотечного обслуживания населения, обеспечение прав граждан на свободный  доступ к  информации»</t>
  </si>
  <si>
    <t>Предоставление субсидий бюджетным, автономным учреждениям и иным некомерческим организациям</t>
  </si>
  <si>
    <t xml:space="preserve">Культура </t>
  </si>
  <si>
    <t>2015 год</t>
  </si>
  <si>
    <t>2016 год</t>
  </si>
  <si>
    <t>03 1 4931</t>
  </si>
  <si>
    <t>Условно утвержденные расходы</t>
  </si>
  <si>
    <t>03 1 4934</t>
  </si>
  <si>
    <t>Всего</t>
  </si>
  <si>
    <t>Резервные фонды местной администрации в рамках непрограммных расходов</t>
  </si>
  <si>
    <t>00</t>
  </si>
  <si>
    <t>Резервные фонды местной администрации, в рамках непрограммных расходов</t>
  </si>
  <si>
    <t>03 4 0000</t>
  </si>
  <si>
    <t>Приложение №1</t>
  </si>
  <si>
    <t xml:space="preserve">сельского Совета депутатов </t>
  </si>
  <si>
    <t xml:space="preserve">                                                                 </t>
  </si>
  <si>
    <t xml:space="preserve">            код</t>
  </si>
  <si>
    <t>Наименование кода группы, подгруппы, статьи, вида источника финансирования бюджета</t>
  </si>
  <si>
    <t>сумма</t>
  </si>
  <si>
    <t>807 0 10 50 201 10 1000 000</t>
  </si>
  <si>
    <t>Остатки средств бюджета</t>
  </si>
  <si>
    <t>807 0 10 50 201 10 1000 510</t>
  </si>
  <si>
    <t>Увеличение остатков средств бюджета</t>
  </si>
  <si>
    <t>Увеличение прочих  остатков средств бюджета</t>
  </si>
  <si>
    <t>Увеличение прочих  остатков  денежных  средств бюджета</t>
  </si>
  <si>
    <t>Увеличение прочих  остатков  денежных  средств местного  бюджета</t>
  </si>
  <si>
    <t>807 0 10 50 201 10 1000 610</t>
  </si>
  <si>
    <t>Уменьшение  остатков    средств бюджета</t>
  </si>
  <si>
    <t>Уменьшение  прочих  остатков    средств бюджета</t>
  </si>
  <si>
    <t>Уменьшение  прочих  остатков  денежных   средств бюджета</t>
  </si>
  <si>
    <t>Уменьшение  прочих  остатков  денежных   средств местного бюджета</t>
  </si>
  <si>
    <t xml:space="preserve">Итого источников внутреннего  финансирования                                                               </t>
  </si>
  <si>
    <t>Приложение №2</t>
  </si>
  <si>
    <t>код по бюджетной классификации</t>
  </si>
  <si>
    <t>наименование кода по бюджетной классификации</t>
  </si>
  <si>
    <t xml:space="preserve"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 Российской Федерации на совершение нотариальных действий </t>
  </si>
  <si>
    <t>Невыясненные поступления, зачисляемые в бюджеты поселений</t>
  </si>
  <si>
    <t>04 1 0022</t>
  </si>
  <si>
    <t>04 1  0022</t>
  </si>
  <si>
    <t xml:space="preserve">"О бюджете Недокурского сельсовета на 2015 год </t>
  </si>
  <si>
    <t>2017 год</t>
  </si>
  <si>
    <r>
      <t>и плановый период 2016-2017 г</t>
    </r>
    <r>
      <rPr>
        <sz val="12"/>
        <color indexed="8"/>
        <rFont val="Times New Roman"/>
        <family val="1"/>
        <charset val="204"/>
      </rPr>
      <t>"</t>
    </r>
  </si>
  <si>
    <t>"О  бюджете Недокурского сельсовета на 2015 год и плановый период 2016-2017 годов"</t>
  </si>
  <si>
    <t xml:space="preserve">                                                              "О  бюджете Недокурского сельсовета на 2015 год и плановый период 2016-2017 годов"</t>
  </si>
  <si>
    <t>Ведомственная структура расходов бюджета Недокурского сельсовета на 2015 год  и плановый период 2016-2017 годов</t>
  </si>
  <si>
    <t>Муниципальная программа «Улучшение жизнедеятельности населения муниципального образования Недокурский сельсовет»</t>
  </si>
  <si>
    <t>Подпрограмма "Энергосбережение и повышение энергетической эффективности на территории муниципального образования Недокурский сельсовет"</t>
  </si>
  <si>
    <t>Подпрограмма: Обеспечение безопасности жизнедеятельности муниципального образования «Недокурский сельсовет».</t>
  </si>
  <si>
    <t>Муниципальная программа «Улучшение жизнедеятельности населения муниципального образования Недокурский сельсовет».</t>
  </si>
  <si>
    <t xml:space="preserve">Софинансирование расходов на обеспечение мер пожарной безопасности в рамках подпрограммы "Обеспечение безопасности жизнедеятельности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 </t>
  </si>
  <si>
    <t>Софинансирование расходов по устройству минерализованных защитных противопожарных полос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</si>
  <si>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Софинасирование расходов на содержание автомобильных дорог и инженерных сооружений на них в границах поселений в рамках подпрограммы "Развитие транспортной инфраструктуры муниципального образования Недокурский сельсовет" муниципальной программы "Улучшение жизнедеятельности населения муниципального образования Недокурский сельсовет".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</si>
  <si>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</si>
  <si>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>Подпрограмма "Благоустройство муниципального образования «Недокурский сельсовет».</t>
  </si>
  <si>
    <t>Уличное освещение, в рамках подпрограммы "Благоустройство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</si>
  <si>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Организация и содержание мест захоронения в рамках подпрограммы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</si>
  <si>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Очистка подъездных путей к свалке и захоронение твердых бытовых отходов  в рамках подпрограммы "Благоустройство муниципального образования «Недокурский сельсовет»  муниципальной программы «Улучшение жизнедеятельности населения муниципального образования Недокурский сельсовет».</t>
  </si>
  <si>
    <t>Обеспечение деятельности оказание услуг подведомственных учреждений в рамках подпрограммы «Создание условий для организации досуга и обеспечения жителей сельсовета услугами организаций культуры» муниципальной программы «Развитие культуры  муниципального образования Недокурский сельсовет».</t>
  </si>
  <si>
    <t>Обеспечение деятельности оказание услуг подведомственных учреждений в рамках подпрограммы «Организация и развитие библиотечного обслуживания населения, обеспечение прав граждан на свободный  доступ к  информации» муниципальной программы «Развитие культуры  муниципального образования Недокурский сельсовет».</t>
  </si>
  <si>
    <t>Муниципальная программа « Развитие физической культуры и спорта в  муниципальном образовании Недокурский сельсовет».</t>
  </si>
  <si>
    <t>Обеспечение деятельности оказание услуг подведомственных учреждений в рамках муниципальной программы « Развитие физической культуры и спорта в  муниципальном образовании Недокурский сельсовет».</t>
  </si>
  <si>
    <t>Софинансирование расходов по энергосбережению и повышению энергетической эффективности в рамках подпрограммы  "Энергосбережение и повышение энергетической эффективности на территории муниципального образования Недокурский сельсовет" муниципальной программы «Улучшение жизнедеятельности населения муниципального образования Недокурский сельсовет».</t>
  </si>
  <si>
    <t>Софинансирование расходов на обеспечение мер пожарной безопасности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</si>
  <si>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Подпрограмма: "Развитие транспортной инфраструктуры муниципального образования Недокурский сельсовет".</t>
  </si>
  <si>
    <t>Софинасирование расходов на содержание автомобильных дорог и инженерных сооружений на них в границах поселений в рамках подпрограммы "Развитие транспортной инфраструктуры муниципального образования Недокурский сельсовет"   муниципальной программы "Улучшение жизнедеятельности населения муниципального образования Недокурский сельсовет".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</si>
  <si>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муниципальной программы "Улучшение жизнедеятельности населения муниципального образования Недокурский сельсовет"</t>
  </si>
  <si>
    <t>Организация и содержание мест захоронения в рамках подпрограммы подпрограммы "Благоустройство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сельсовет».</t>
  </si>
  <si>
    <t>Муниципальная программа «Развитие культуры  муниципального образования Недокурский сельсовет».</t>
  </si>
  <si>
    <t>Обеспечение деятельности оказание услуг подведомственных учреждений в рамках муниципальной программы « Развитие физической культуры и спорта в  муниципальном образовании Недокурский сельсовет» .</t>
  </si>
  <si>
    <t>Софинансирование расходов на обеспечение мер пожарной безопасности в рамках подпрограммы "Обеспечение безопасности жизнедеятельности муниципального образования «Недокурский сельсовет»   муниципальной программы «Улучшение жизнедеятельности населения муниципального образования Недокурский сельсовет».</t>
  </si>
  <si>
    <t>Софинансирование расходов по устройству минерализованных защитных противопожарных полос в рамках подпрограммы "Обеспечение безопасности жизнедеятельности муниципального образования «Недокурский сельсовет»   муниципальной программы «Улучшение жизнедеятельности населения муниципального образования Недокурский сельсовет».</t>
  </si>
  <si>
    <t>Софинасирование Содержание автомобильных дорог и инженерных сооружений на них в границах поселений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сельсовет".</t>
  </si>
  <si>
    <t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в рамках подпрограммы "Развитие транспортной инфраструктуры муниципального образования Недокурский сельсовет"  муниципальной программы "Улучшение жизнедеятельности населения муниципального образования Недокурский сельсовет" .</t>
  </si>
  <si>
    <t>Уличное освещение, в рамках подпрограммы "Благоустройство муниципального образования «Недокурский сельсовет» " муниципальной программы «Улучшение жизнедеятельности населения муниципального образования Недокурский сельсовет».</t>
  </si>
  <si>
    <t xml:space="preserve">Организация и содержание мест захоронения в рамках подпрограммы подпрограммы "Благоустройство муниципального образования «Недокурский сельсовет»   муниципальной программы «Улучшение жизнедеятельности населения муниципального образования Недокурский сельсовет».                </t>
  </si>
  <si>
    <t>Подпрограмма "Энергосбережение и повышение энергетической эффективности на территории муниципального образования Недокурский сельсовет".</t>
  </si>
  <si>
    <t>Софинансирование расходов по энергосбережению и повышению энергетической эффективности в рамках подпрограммы  "Энергосбережение и повышение энергетической эффективности на территории муниципального образования Недокурский сельсовет"  муниципальной программы «Улучшение жизнедеятельности населения муниципального образования Недокурский сельсовет».</t>
  </si>
  <si>
    <t>Увеличение прочих остатков денежных средств бюджетов поселений</t>
  </si>
  <si>
    <t>Финансовое управление администрации Кежемского района</t>
  </si>
  <si>
    <t>900 1 17 01 050 10 0000 180</t>
  </si>
  <si>
    <t>900 2 08 05 000 10 0000 180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</si>
  <si>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</si>
  <si>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</si>
  <si>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</si>
  <si>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</si>
  <si>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06</t>
  </si>
  <si>
    <t>Резервные фонды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</si>
  <si>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</si>
  <si>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Культура, кинематография </t>
  </si>
  <si>
    <t>Другие вопросы в области культуры, кинематографии и средств массовой информации</t>
  </si>
  <si>
    <t>Дотации бюджетам субъектов Российской Федерации и муниципальных образований</t>
  </si>
  <si>
    <t>ИТОГО</t>
  </si>
  <si>
    <t xml:space="preserve">к решению Недокурского сельского Совета депутатов  </t>
  </si>
  <si>
    <t>110</t>
  </si>
  <si>
    <t xml:space="preserve">          Источники внутреннего  финансирования дефицита</t>
  </si>
  <si>
    <t xml:space="preserve"> тыс. руб.</t>
  </si>
  <si>
    <t>№ строки</t>
  </si>
  <si>
    <t>Наименование показателя</t>
  </si>
  <si>
    <t>01</t>
  </si>
  <si>
    <t>02</t>
  </si>
  <si>
    <t>10</t>
  </si>
  <si>
    <t>08</t>
  </si>
  <si>
    <t>04</t>
  </si>
  <si>
    <t>03</t>
  </si>
  <si>
    <t>Общегосударственные вопросы</t>
  </si>
  <si>
    <t>Глава муниципального образования</t>
  </si>
  <si>
    <t>Межбюджетные трансферты</t>
  </si>
  <si>
    <t>Культура, кинематография и средства массовой информации</t>
  </si>
  <si>
    <t>Культура</t>
  </si>
  <si>
    <t>Жилищно-коммунальное хозяйство</t>
  </si>
  <si>
    <t>Национальная безопасность и правоохранительная деятельность</t>
  </si>
  <si>
    <t>Благоустройство</t>
  </si>
  <si>
    <t>Иные межбюджетные трансферты</t>
  </si>
  <si>
    <t>240</t>
  </si>
  <si>
    <t>Резервный фонд</t>
  </si>
  <si>
    <t>540</t>
  </si>
  <si>
    <t>01 1 0061</t>
  </si>
  <si>
    <t>01 2 0061</t>
  </si>
  <si>
    <t>610</t>
  </si>
  <si>
    <t>120</t>
  </si>
  <si>
    <t>850</t>
  </si>
  <si>
    <t>Непрограммные расходы</t>
  </si>
  <si>
    <t>100</t>
  </si>
  <si>
    <t>200</t>
  </si>
  <si>
    <t>01 0 0000</t>
  </si>
  <si>
    <t>01 1 0000</t>
  </si>
  <si>
    <t>Код ведомства</t>
  </si>
  <si>
    <t>Целевая статья</t>
  </si>
  <si>
    <t>Вид расходов</t>
  </si>
  <si>
    <t>Функционирование высшего должностного лица субъекта Российской Федерации и органа местного самоуправления</t>
  </si>
  <si>
    <t>Функционирование органов местного самоуправления</t>
  </si>
  <si>
    <t>Расходы на выплаты персоналу государственных (муниципальных) органов</t>
  </si>
  <si>
    <t xml:space="preserve">Функционирование Правительства Российской Федерации, высших органов исполнительной власти и субъектов Российской Федерации, местных администраций </t>
  </si>
  <si>
    <t>Непрограмные расходы</t>
  </si>
  <si>
    <t>Руководство и управление в сфере управленческеих функций органов местного самоуправления в рамках непрограмных расходов органов местного самоуправления</t>
  </si>
  <si>
    <t>Расходы на выплаты персоналу в целях обеспечения выполнения функций государственнными (муниципальными) органами, казенными учреждениями, органами управления государственными внебюджетными фондами.</t>
  </si>
  <si>
    <t>Расходы на выплаты персоналугосударственных муниципальных  органов</t>
  </si>
  <si>
    <t>Закупка товаров, работ и услуг для государственных муниципальных нужд</t>
  </si>
  <si>
    <t>Иные бюджетные ассигнования</t>
  </si>
  <si>
    <t>800</t>
  </si>
  <si>
    <t>Уплата налогов, сборов и иных платежей</t>
  </si>
  <si>
    <t>Другие общегосударственные вопросы</t>
  </si>
  <si>
    <t>500</t>
  </si>
  <si>
    <t>01 2 0000</t>
  </si>
  <si>
    <t>600</t>
  </si>
  <si>
    <t>Предоставление субсидий бюджетным, автономным учреждениям и иным некомкрческим организациям</t>
  </si>
  <si>
    <t>Субсидии бюджетным учреждениям</t>
  </si>
  <si>
    <t>Дорожное хозяйство (дорожные фонды)</t>
  </si>
  <si>
    <t>03 0 0000</t>
  </si>
  <si>
    <t>03 1 0000</t>
  </si>
  <si>
    <t>03 2 0000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</si>
  <si>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</si>
  <si>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</si>
  <si>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 где отсутствуют военные комиссариаты, в рамках непрограмных расходов</t>
  </si>
  <si>
    <t>Физическая культура и спорт</t>
  </si>
  <si>
    <t>Массовый спорт</t>
  </si>
  <si>
    <t>02 0 0000</t>
  </si>
  <si>
    <t>04 0 0000</t>
  </si>
  <si>
    <t>04 1 0000</t>
  </si>
  <si>
    <t>тыс. рублей</t>
  </si>
  <si>
    <t>Наименование распорядителей, получателей и наименование показателей бюджетной классификации</t>
  </si>
  <si>
    <t>3</t>
  </si>
  <si>
    <t>4</t>
  </si>
  <si>
    <t>5</t>
  </si>
  <si>
    <t>6</t>
  </si>
  <si>
    <t>непрограмные расходы</t>
  </si>
  <si>
    <t>Резервные средства</t>
  </si>
  <si>
    <t>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</si>
  <si>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>Защита населений и территорий от ЧС природного и техногенного характера ГО</t>
  </si>
  <si>
    <t>Прочие непрограмные мероприятия</t>
  </si>
  <si>
    <t>Администрация Недокурского сельсовета</t>
  </si>
  <si>
    <t>02 0 0061</t>
  </si>
  <si>
    <t>04 0  0000</t>
  </si>
  <si>
    <t>04 1  0000</t>
  </si>
  <si>
    <t>Подпрограмма "Обеспечение бухгалтерского учета в муниципальном образовании Недокурский сельсовет"</t>
  </si>
  <si>
    <t>01 3 0000</t>
  </si>
  <si>
    <t>01 3 4403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</si>
  <si>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учреждениями. Органами управления государственными внебюджетными фондами</t>
  </si>
  <si>
    <t xml:space="preserve">Расходы на выплаты персоналу казенных учреждений </t>
  </si>
  <si>
    <t>111</t>
  </si>
  <si>
    <t>244</t>
  </si>
  <si>
    <t>Обеспечение деятельности централизованной бухгалтерии в рамках подпрограммы "Обеспечение бухгалтерского учета в муниципальном образовании Недокурский сельсовет" муниципальной программы "Развитие культуры  муниципального  образования Недокурский сельсовет "</t>
  </si>
  <si>
    <t xml:space="preserve">Софинансирование расходов по энергосбережению и повышению энергетической эффективности в рамках подпрограммы  "Энергосбережение и повышение энергетической эффективности на территории муниципального образования Недокурский сельсовет" муниципальной программы «Улучшение жизнедеятельности населения муниципального образования Недокурский сельсовет» </t>
  </si>
  <si>
    <t xml:space="preserve">Муниципальная программа «Развитие культуры  муниципального образования Недокурский сельсовет»    </t>
  </si>
  <si>
    <t xml:space="preserve">Софинансирование расходов по устройству минерализованных защитных противопожарных полос в рамках подпрограммы "Обеспечение безопасности жизнедеятельности муниципального образования «Недокурский сельсовет» муниципальной программы «Улучшение жизнедеятельности населения муниципального образования Недокурский сельсовет» </t>
  </si>
  <si>
    <t xml:space="preserve">  бюджета   сельсовета  на 2015 год и плановый период 2016-2017 годов</t>
  </si>
  <si>
    <t>Иные межбюджетные трансферты на выполнение государственных полномочий по созданию и обеспечению деятельности административных комиссий, в рамках непрограмных мероприятий</t>
  </si>
  <si>
    <t xml:space="preserve">                                                                      к   решению Недокурского </t>
  </si>
  <si>
    <t xml:space="preserve">                                                               к решению Недокуркого сельского Совета депутатов  </t>
  </si>
  <si>
    <t xml:space="preserve">          к   решению Недокурского </t>
  </si>
  <si>
    <t>03 2 4933</t>
  </si>
  <si>
    <t>03 2 4908</t>
  </si>
  <si>
    <t>03 3 4905</t>
  </si>
  <si>
    <t>01 1 1021</t>
  </si>
  <si>
    <t>и плановый период 2016-2017 г."</t>
  </si>
  <si>
    <t xml:space="preserve"> </t>
  </si>
  <si>
    <t>тыс.руб.</t>
  </si>
  <si>
    <t>№</t>
  </si>
  <si>
    <t>Код бюджетной классификации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</si>
  <si>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</si>
  <si>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Всего доходы  бюджета сельсовета на 2015 год</t>
  </si>
  <si>
    <t>Всего доходы  бюджета сельсовета на 2016 год</t>
  </si>
  <si>
    <t>Всего доходы  бюджета сельсовета на 2017 год</t>
  </si>
  <si>
    <t>код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</si>
  <si>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</si>
  <si>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</si>
  <si>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</si>
  <si>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</si>
  <si>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</si>
  <si>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</si>
  <si>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управления,относящихся к  доходам бюджетов</t>
  </si>
  <si>
    <t>000</t>
  </si>
  <si>
    <t>0000</t>
  </si>
  <si>
    <t>НАЛОГОВЫЕ И НЕНАЛОГОВЫЕ ДОХОДЫ</t>
  </si>
  <si>
    <t>1</t>
  </si>
  <si>
    <t xml:space="preserve">НАЛОГИ НА ПРИБЫЛЬ, ДОХОДЫ </t>
  </si>
  <si>
    <t>182</t>
  </si>
  <si>
    <t>010</t>
  </si>
  <si>
    <t xml:space="preserve">Налог на доходы физических лиц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</si>
  <si>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</si>
  <si>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020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</si>
  <si>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</si>
  <si>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030</t>
  </si>
  <si>
    <t>040</t>
  </si>
  <si>
    <t>022</t>
  </si>
  <si>
    <t>30</t>
  </si>
  <si>
    <t>40</t>
  </si>
  <si>
    <t>50</t>
  </si>
  <si>
    <t>60</t>
  </si>
  <si>
    <t>НАЛОГИ НА ИМУЩЕСТВО</t>
  </si>
  <si>
    <t>Налог на имущество физических лиц</t>
  </si>
  <si>
    <t xml:space="preserve">Земельный налог </t>
  </si>
  <si>
    <t>ГОСУДАРСТВЕННАЯ ПОШЛИНА, СБОРЫ</t>
  </si>
  <si>
    <t>Государственная пошлина по делам, рассматриваемым в судах общей юрисдикции, мировыми судьями</t>
  </si>
  <si>
    <t>015</t>
  </si>
  <si>
    <t>033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</si>
  <si>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</si>
  <si>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</si>
  <si>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</si>
  <si>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807</t>
  </si>
  <si>
    <t>151</t>
  </si>
  <si>
    <t>001</t>
  </si>
  <si>
    <t>999</t>
  </si>
  <si>
    <t>Субвенции бюджетам субъектов Российской Федерации и муниципальных образований</t>
  </si>
  <si>
    <t>0008</t>
  </si>
  <si>
    <t>ВСЕГО ДОХОДОВ</t>
  </si>
  <si>
    <t>0042</t>
  </si>
  <si>
    <t>03 2 7508</t>
  </si>
  <si>
    <t>04 5 4305</t>
  </si>
  <si>
    <t>Иные межбюджетные трансферты выделяемые из бюджетов поселений в районный бюджет на осуществление полномочий по внешнему муниципальному финансовому контролю в рамках непрограммных расходов</t>
  </si>
  <si>
    <t>04 5 0000</t>
  </si>
  <si>
    <t>043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</si>
  <si>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</si>
  <si>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</t>
  </si>
  <si>
    <t xml:space="preserve">Земельный налог с физических лиц, обладающих земельным участком, расположенным в границах сельских поселений </t>
  </si>
  <si>
    <t>01 2 4536</t>
  </si>
  <si>
    <t>Раздел             Подраздел</t>
  </si>
  <si>
    <t>0800</t>
  </si>
  <si>
    <t>0801</t>
  </si>
  <si>
    <t>0804</t>
  </si>
  <si>
    <t>1100</t>
  </si>
  <si>
    <t>1102</t>
  </si>
  <si>
    <t>0300</t>
  </si>
  <si>
    <t>0310</t>
  </si>
  <si>
    <t>0400</t>
  </si>
  <si>
    <t>0409</t>
  </si>
  <si>
    <t>0500</t>
  </si>
  <si>
    <t>0503</t>
  </si>
  <si>
    <t>0100</t>
  </si>
  <si>
    <t>0104</t>
  </si>
  <si>
    <t>0102</t>
  </si>
  <si>
    <t>0106</t>
  </si>
  <si>
    <t>0111</t>
  </si>
  <si>
    <t>0113</t>
  </si>
  <si>
    <t>0200</t>
  </si>
  <si>
    <t>0203</t>
  </si>
  <si>
    <t>Раздел    Подраздел</t>
  </si>
  <si>
    <t>7</t>
  </si>
  <si>
    <t>8</t>
  </si>
  <si>
    <t>9</t>
  </si>
  <si>
    <t>Раздел      Подраздел</t>
  </si>
  <si>
    <t xml:space="preserve">  Рз              ПРз</t>
  </si>
  <si>
    <t>Приложение № 4</t>
  </si>
  <si>
    <t>Субсидии бюджетным учреждениям (софинансирование мкроприятий)</t>
  </si>
  <si>
    <t>Софинсирование межбюджетных трансфертов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«Организация и развитие библиотечного обслуживания населения, обеспечение прав граждан на свободный  доступ к  информации» муниципальной программы «Развитие культуры  муниципального образования Недокурский сельсовет».</t>
  </si>
  <si>
    <t>830</t>
  </si>
  <si>
    <t>Исполнение судебных актов</t>
  </si>
  <si>
    <t xml:space="preserve">Закупка товаров, работ и услуг для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</si>
  <si>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</si>
  <si>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</si>
  <si>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Приложение № 3</t>
  </si>
  <si>
    <t>"О  бюджете Недокурского сельсовета на 2014 год и плановый период 2015-2016 годов"</t>
  </si>
  <si>
    <t xml:space="preserve">Главные администраторы </t>
  </si>
  <si>
    <t xml:space="preserve"> источников внутреннего финансирования дефицита бюджета Недокурского сельсовета на 2015 год и плановый период 2016-2017 годы</t>
  </si>
  <si>
    <t>код бюджетной классификации</t>
  </si>
  <si>
    <t>наименование кода бюджетной классификации</t>
  </si>
  <si>
    <t>01  10 50 201 10 0000 510</t>
  </si>
  <si>
    <t>01  10 50 201 10 0000 610</t>
  </si>
  <si>
    <t>Уменьшение  прочих остатков денежных средств бюджетов поселений</t>
  </si>
  <si>
    <t xml:space="preserve">                                                              Приложение № 5</t>
  </si>
  <si>
    <t xml:space="preserve">              Приложение № 6</t>
  </si>
  <si>
    <t xml:space="preserve">              Приложение № 7</t>
  </si>
  <si>
    <t>Приложение № 8</t>
  </si>
  <si>
    <t>Распределение расходов местного бюджета на 2015  год и плановый период 2016-2017 годов по разделам и подразделам классификации расходов бюджетов Российской Федерации</t>
  </si>
  <si>
    <t xml:space="preserve">Доходы местного бюджета на 2015 год и плановый период 2016-2017 годов </t>
  </si>
  <si>
    <t xml:space="preserve">Подпрограмма: "Развитие транспортной инфраструктуры муниципального образования Недокурский сельсовет" </t>
  </si>
  <si>
    <t xml:space="preserve">Муниципальная программа «Улучшение жизнедеятельности населения муниципального образования Недокурский сельсовет» </t>
  </si>
  <si>
    <t xml:space="preserve">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"Развитие транспортной инфраструктуры муниципального образования Недокурский сельсовет" муниципальной программы "Улучшение жизнедеятельности населения муниципального образования Недокурский сельсовет" </t>
  </si>
  <si>
    <t xml:space="preserve">Подпрограмма "Энергосбережение и повышение энергетической эффективности на территории муниципального образования Недокурский сельсовет" </t>
  </si>
  <si>
    <t xml:space="preserve">Муниципальная программа «Развитие культуры  муниципального образования Недокурский сельсовет»  
</t>
  </si>
  <si>
    <t xml:space="preserve">Муниципальная программа « Развитие физической культуры и спорта в  муниципальном образовании Недокурский сельсовет»  </t>
  </si>
  <si>
    <t>Распределение бюджетных ассигнований по целевым статьям (муниципальным программам Недокурского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сельсовета на  2015 год и плановый период  2016-2017 годов</t>
  </si>
  <si>
    <t>Распределение бюджетных ассигнований по разделам, подразделам, целевым статьям (муниципальным программам Недокурского сельсовета и непрограммным направлениям деятельности), группам и подгруппам видов расходов классификации расходов бюджета сельсовета на 2015 год и плановый период 2016-2017 годов</t>
  </si>
  <si>
    <t>Главные администраторы доходов бюджета Недокурского сельсовета Кежемского района Красноярского края</t>
  </si>
  <si>
    <t>Администрация Недокурского сельсовета Кежемского района Красноярского края</t>
  </si>
  <si>
    <t>Прочие неналоговые доходы бюджетов сельских поселений</t>
  </si>
  <si>
    <t xml:space="preserve">Прочие безвозмездные поступления в бюджеты сельских поселений </t>
  </si>
  <si>
    <t>Прочие поступления от использования имущества, находящегося в собственности сельских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</si>
  <si>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сельских поселений)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</si>
  <si>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</si>
  <si>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Невыясненные поступления, зачисляемые в бюджеты сельских поселений  </t>
  </si>
  <si>
    <t>Средства самообложения граждан, зачисляемые в бюджеты сельских поселений</t>
  </si>
  <si>
    <t>Прочие межбюджетные трансферты, передаваемые бюджетам сельских поселений на выполнение государственных полномочий по составлению протоколов об административных правонарушениях</t>
  </si>
  <si>
    <t>Прочие межбюджетные трансферты, передаваемые бюджетам сельских поселений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</si>
  <si>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Прочие межбюджетные трансферты, передаваемые бюджетам сельских поселений (резервные фонды исполнительных органов государственной власти субъектов Российской Федерации)</t>
  </si>
  <si>
    <t>Прочие межбюджетные трансферты, передаваемые бюджетам сельских поселений на частичное финансирование (возмещение) расходов на введение новых систем оплаты труда</t>
  </si>
  <si>
    <t>Прочие межбюджетные трансферты, передаваемые бюджетам сельских поселений на увеличение размеров оплаты труда отдельным категориям работников бюджетной сферы края, для которых Указами Президента Российской Федерации предусмотрено повышение оплаты труда</t>
  </si>
  <si>
    <t>Прочие межбюджетные трансферты, передаваемые бюджетам сельских поселений на государственную поддержку действующих и вновь создаваемых спортивных клубов по месту жительства граждан</t>
  </si>
  <si>
    <t>Прочие межбюджетные трансферты, передаваемые бюджетам сельских поселений на переселение граждан из аварийного жилищного фонда в муниципальных образованиях Красноярского края на 2013-2015 годы</t>
  </si>
  <si>
    <t>Прочие межбюджетные трансферты, передаваемые бюджетам сельских поселений на энергосбережение и повышение энергетической эффективности в Красноярском крае на 2010-2012 годы и на период до 2020 г. в части расходов на реализацию мероприятий  по энергосбережению и повышению энергетической эффективности в связи с достижением наилучших показателей в области энергосбережения</t>
  </si>
  <si>
    <t xml:space="preserve">Прочие межбюджетные трансферты, передаваемые бюджетам сельских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 в рамках подпрограммы  «Дороги Красноярья» государственной программы Красноярского края «Развитие транспортной системы Красноярского края» </t>
  </si>
  <si>
    <t>Прочие межбюджетные трансферты, передаваемые бюджетам сельских поселений  на подготовку генеральных планов городских и сельских поселений, на разработку проектов планировки и межевания земельных участков для жилищного строительства, формирование и постановку земельных участков на кадастровый учет в рамках подпрограммы "Стимулирование жилищного строительства на территории Красноярского края" государственной программы Красноярского края "Создание условий для обеспечения доступным  и комфортным жильем граждан Красноярского края"</t>
  </si>
  <si>
    <t>Прочие межбюджетные трансферты, передаваемые бюджетам сельских поселений на реализацию проектов по благоустройству территорий поселений  в рамках подпрограммы «Поддержка муниципальных проектов и мероприятий по благоустройству территорий» государственной программы Красноярского края «Содействие развитию местного самоуправления»</t>
  </si>
  <si>
    <t>Прочие межбюджетные трансферты, передаваемые бюджетам сельских поселений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 в рамках подпрограммы "Обеспечение условий реализации государственной программы и прочие мероприятия" государственной программы "Развитие культуры"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</si>
  <si>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</si>
  <si>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Акцизы на автомобильный бензин, производимый на территории РФ </t>
  </si>
  <si>
    <t xml:space="preserve">Доходы от уплаты акцизов на дизельное топливо , подлежащие распределению 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</t>
  </si>
  <si>
    <t xml:space="preserve">Доходы от уплаты акцизов на моторные масла для дизельных и (или) карбюраторных (инжекторных) двигателей, подлежащие распределению 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</t>
  </si>
  <si>
    <t xml:space="preserve">Доходы от уплаты акцизов на автомобильный бензин , подлежащие распределению 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 </t>
  </si>
  <si>
    <t xml:space="preserve">Доходы от уплаты акцизов на прямогонный бензин, подлежащие распределению 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</si>
  <si>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налог на имущество физических лиц , взимаемый про ставкам , применяемым к объектам налогообложения 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</si>
  <si>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</si>
  <si>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</si>
  <si>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</si>
  <si>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Возврат остатков субсидий, субвенций и иных межбюджетных трансфертов, имеющих целевое назначение, прошлых лет  из бюджетов сельских поселений</t>
  </si>
  <si>
    <t>Доходы бюджетов сельских поселений от возврата бюджетными учреждениями остатков субсидий прошлых лет</t>
  </si>
  <si>
    <t>807 2 18 05010 10 0000 180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</si>
  <si>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</si>
  <si>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</si>
  <si>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807 2 18 05020 10 0000 151</t>
  </si>
  <si>
    <t>807 2 18 05010 10 0000 151</t>
  </si>
  <si>
    <t>807 2 19 05000 10 0000 151</t>
  </si>
  <si>
    <t>807 1 08 04020 01 1000 110</t>
  </si>
  <si>
    <t>807 1 08 04020 01 2000 110</t>
  </si>
  <si>
    <t>807 1 08 04020 01 3000 110</t>
  </si>
  <si>
    <t>807 1 08 04020 01 4000 110</t>
  </si>
  <si>
    <t>807 1 11 09045 10 1000 120</t>
  </si>
  <si>
    <t>807 1 11 09045 10 2000 120</t>
  </si>
  <si>
    <t>807 1 11 09045 10 3000 120</t>
  </si>
  <si>
    <t>807 1 16 32000 10 0000 140</t>
  </si>
  <si>
    <t>807 1 16 51040 02 0000 140</t>
  </si>
  <si>
    <t>807 1 17 01050 10 0000 180</t>
  </si>
  <si>
    <t>807 1 17 05050 10 0000 180</t>
  </si>
  <si>
    <t>807 1 17 14030 10 0000 180</t>
  </si>
  <si>
    <t>807 2 02 01001 10 0000 151</t>
  </si>
  <si>
    <t>807 2 02 01003 10 0000 151</t>
  </si>
  <si>
    <t xml:space="preserve"> 807 2 02 03015 10 0000 151</t>
  </si>
  <si>
    <t>807 2 02 04999 10 0008 151</t>
  </si>
  <si>
    <t>807 2 02 04999 10 0021 151</t>
  </si>
  <si>
    <t>807 2 02 04999 10 0023 151</t>
  </si>
  <si>
    <t>807 2 02 04999 10 0027 151</t>
  </si>
  <si>
    <t>807 2 02 04999 10 0035 151</t>
  </si>
  <si>
    <t>807 2 02 04999 10 0036 151</t>
  </si>
  <si>
    <t>807 2 02 04999 10 0039 151</t>
  </si>
  <si>
    <t>807 2 02 04999 10 0040 151</t>
  </si>
  <si>
    <t>807 2 02 04999 10 0042 151</t>
  </si>
  <si>
    <t>807 2 02 04999 10 0045 151</t>
  </si>
  <si>
    <t>807 2 02 04999 10 0046 151</t>
  </si>
  <si>
    <t>807 2 02 04999 10 0051 151</t>
  </si>
  <si>
    <t>807 2 07 05030 10 0000 180</t>
  </si>
  <si>
    <t>Субвенции бюджетам  сельских поселений на осуществление первичного воинского учета на территориях, где отсутствуют военные комиссариаты</t>
  </si>
  <si>
    <t>0505</t>
  </si>
  <si>
    <t>Другие вопросы в области жилищно-коммунального хозяйства</t>
  </si>
  <si>
    <t>Мероприятия в области занятости населения в рамках непрограммных расходов</t>
  </si>
  <si>
    <t>04 6 0000</t>
  </si>
  <si>
    <t>04 6 4604</t>
  </si>
  <si>
    <t>0107</t>
  </si>
  <si>
    <t>Обеспечение проведения выборов и референдумов</t>
  </si>
  <si>
    <t>Подготовка и проведение выборов в органы местного самоуправления</t>
  </si>
  <si>
    <t>04 2 4912</t>
  </si>
  <si>
    <t>880</t>
  </si>
  <si>
    <t>Специальные расходы</t>
  </si>
  <si>
    <t>04 2 0000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</si>
  <si>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денежных взысканий (штрафов) по соответствующему платежу в том числе по отмененному)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</si>
  <si>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</si>
  <si>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 для нужд поселений  федеральные государственные органы</t>
  </si>
  <si>
    <t>09</t>
  </si>
  <si>
    <t>053</t>
  </si>
  <si>
    <t>4000</t>
  </si>
  <si>
    <t>16</t>
  </si>
  <si>
    <t>32</t>
  </si>
  <si>
    <t>140</t>
  </si>
  <si>
    <t>33</t>
  </si>
  <si>
    <t>050</t>
  </si>
  <si>
    <t>6000</t>
  </si>
  <si>
    <t>17</t>
  </si>
  <si>
    <t>05</t>
  </si>
  <si>
    <t>180</t>
  </si>
  <si>
    <t>Средства самообложения граждан, зачисляемые в бюджеты поселений</t>
  </si>
  <si>
    <t>14</t>
  </si>
  <si>
    <t>0502</t>
  </si>
  <si>
    <t>Субвенции бюджетам сельских поселений на выполнение передаваемых полномочий субъектов Российской Федерации</t>
  </si>
  <si>
    <t>807 2 02 03024 10 0008 151</t>
  </si>
  <si>
    <t xml:space="preserve">Прочие межбюджетные трансферты, передаваемые бюджетам  сельских поселений — иные межбюджетные трансферты на меры по обеспечению сбалансированности бюджетов поселений </t>
  </si>
  <si>
    <t>807 2 02 04999 10 0102 151</t>
  </si>
  <si>
    <t>Прочие межбюджетные трансферты, передаваемые бюджетам  сельских поселений</t>
  </si>
  <si>
    <t>024</t>
  </si>
  <si>
    <t>Субвенции местным бюджетам на выполнение передаваемых полномочий субъектов Российской Федерации</t>
  </si>
  <si>
    <t xml:space="preserve"> Иные межбюджетные трансферты</t>
  </si>
  <si>
    <t>Коммунальное хозяйство</t>
  </si>
  <si>
    <t>04 1  1021</t>
  </si>
  <si>
    <t>452</t>
  </si>
  <si>
    <t>450</t>
  </si>
  <si>
    <t>Поддержка жилищно -коммунального хозяйства</t>
  </si>
  <si>
    <t>Поддержка коммунального хозяйства</t>
  </si>
  <si>
    <t>Обеспечение функционирования муниципальных органов</t>
  </si>
  <si>
    <t xml:space="preserve"> №  2-5-р  от 03.11.2015 г. </t>
  </si>
  <si>
    <t>Бюджетные инвестиции в уставной капитал Межмуниципальное Хозяйственное Общество Общество с Ограниченной Ответственностью "Координирующий Центр Управления Жилищно-Коммунального Хозяйства Кежемского района"</t>
  </si>
  <si>
    <t>04 2 4313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</si>
</sst>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0"/>
    <numFmt numFmtId="166" formatCode="#,##0.000000000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"/>
      <family val="1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name val="Times New Roman"/>
      <family val="1"/>
    </font>
    <font>
      <sz val="8"/>
      <color theme="1"/>
      <name val="Calibri"/>
      <family val="2"/>
      <charset val="204"/>
      <scheme val="minor"/>
    </font>
    <font>
      <sz val="12"/>
      <name val="Helv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</cellStyleXfs>
  <cellXfs count="380">
    <xf numFmtId="0" fontId="0" fillId="0" borderId="0" xfId="0"/>
    <xf numFmtId="0" fontId="3" fillId="0" borderId="1" xfId="6" applyFont="1" applyFill="1" applyBorder="1" applyAlignment="1">
      <alignment wrapText="1" shrinkToFit="1"/>
    </xf>
    <xf numFmtId="0" fontId="3" fillId="0" borderId="2" xfId="6" applyFont="1" applyFill="1" applyBorder="1" applyAlignment="1">
      <alignment wrapText="1" shrinkToFit="1"/>
    </xf>
    <xf numFmtId="49" fontId="3" fillId="0" borderId="2" xfId="6" applyNumberFormat="1" applyFont="1" applyFill="1" applyBorder="1" applyAlignment="1">
      <alignment wrapText="1" shrinkToFit="1"/>
    </xf>
    <xf numFmtId="0" fontId="3" fillId="0" borderId="3" xfId="6" applyFont="1" applyFill="1" applyBorder="1" applyAlignment="1">
      <alignment horizontal="center" wrapText="1" shrinkToFit="1"/>
    </xf>
    <xf numFmtId="0" fontId="3" fillId="0" borderId="4" xfId="6" applyFont="1" applyFill="1" applyBorder="1" applyAlignment="1">
      <alignment horizontal="center" wrapText="1" shrinkToFit="1"/>
    </xf>
    <xf numFmtId="49" fontId="3" fillId="0" borderId="3" xfId="6" applyNumberFormat="1" applyFont="1" applyFill="1" applyBorder="1" applyAlignment="1">
      <alignment horizontal="center" wrapText="1" shrinkToFit="1"/>
    </xf>
    <xf numFmtId="0" fontId="6" fillId="0" borderId="0" xfId="0" applyFont="1"/>
    <xf numFmtId="0" fontId="6" fillId="2" borderId="5" xfId="0" applyFont="1" applyFill="1" applyBorder="1" applyAlignment="1">
      <alignment horizontal="justify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left"/>
    </xf>
    <xf numFmtId="164" fontId="3" fillId="2" borderId="5" xfId="0" applyNumberFormat="1" applyFont="1" applyFill="1" applyBorder="1" applyAlignment="1">
      <alignment horizontal="right"/>
    </xf>
    <xf numFmtId="49" fontId="10" fillId="2" borderId="5" xfId="0" applyNumberFormat="1" applyFont="1" applyFill="1" applyBorder="1" applyAlignment="1">
      <alignment horizontal="right"/>
    </xf>
    <xf numFmtId="0" fontId="9" fillId="0" borderId="0" xfId="0" applyFont="1" applyFill="1" applyAlignment="1"/>
    <xf numFmtId="0" fontId="3" fillId="0" borderId="5" xfId="0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49" fontId="10" fillId="0" borderId="5" xfId="0" applyNumberFormat="1" applyFont="1" applyFill="1" applyBorder="1" applyAlignment="1">
      <alignment horizontal="right"/>
    </xf>
    <xf numFmtId="49" fontId="10" fillId="0" borderId="5" xfId="0" applyNumberFormat="1" applyFont="1" applyFill="1" applyBorder="1" applyAlignment="1">
      <alignment horizontal="right" wrapText="1"/>
    </xf>
    <xf numFmtId="49" fontId="11" fillId="0" borderId="5" xfId="0" applyNumberFormat="1" applyFon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justify"/>
    </xf>
    <xf numFmtId="0" fontId="10" fillId="0" borderId="5" xfId="0" applyFont="1" applyFill="1" applyBorder="1" applyAlignment="1">
      <alignment wrapText="1" shrinkToFit="1"/>
    </xf>
    <xf numFmtId="0" fontId="10" fillId="0" borderId="6" xfId="0" applyFont="1" applyFill="1" applyBorder="1" applyAlignment="1">
      <alignment horizontal="justify"/>
    </xf>
    <xf numFmtId="0" fontId="3" fillId="0" borderId="5" xfId="0" applyFont="1" applyFill="1" applyBorder="1" applyAlignment="1">
      <alignment horizontal="left"/>
    </xf>
    <xf numFmtId="49" fontId="10" fillId="0" borderId="7" xfId="0" applyNumberFormat="1" applyFont="1" applyFill="1" applyBorder="1" applyAlignment="1">
      <alignment horizontal="right"/>
    </xf>
    <xf numFmtId="0" fontId="10" fillId="0" borderId="7" xfId="0" applyFont="1" applyFill="1" applyBorder="1" applyAlignment="1">
      <alignment vertical="justify" wrapText="1"/>
    </xf>
    <xf numFmtId="49" fontId="10" fillId="0" borderId="8" xfId="0" applyNumberFormat="1" applyFont="1" applyFill="1" applyBorder="1" applyAlignment="1">
      <alignment horizontal="right"/>
    </xf>
    <xf numFmtId="0" fontId="10" fillId="0" borderId="5" xfId="0" applyFont="1" applyFill="1" applyBorder="1" applyAlignment="1">
      <alignment horizontal="left" wrapText="1"/>
    </xf>
    <xf numFmtId="49" fontId="10" fillId="0" borderId="5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right" wrapText="1" shrinkToFit="1"/>
    </xf>
    <xf numFmtId="0" fontId="7" fillId="0" borderId="0" xfId="0" applyFont="1" applyFill="1" applyAlignment="1">
      <alignment horizontal="right"/>
    </xf>
    <xf numFmtId="165" fontId="3" fillId="0" borderId="9" xfId="6" applyNumberFormat="1" applyFont="1" applyFill="1" applyBorder="1" applyAlignment="1">
      <alignment horizontal="center" wrapText="1" shrinkToFit="1"/>
    </xf>
    <xf numFmtId="49" fontId="9" fillId="2" borderId="5" xfId="0" applyNumberFormat="1" applyFont="1" applyFill="1" applyBorder="1" applyAlignment="1">
      <alignment horizontal="right"/>
    </xf>
    <xf numFmtId="0" fontId="10" fillId="0" borderId="0" xfId="0" applyFont="1" applyFill="1"/>
    <xf numFmtId="49" fontId="3" fillId="2" borderId="5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justify"/>
    </xf>
    <xf numFmtId="164" fontId="3" fillId="2" borderId="5" xfId="0" applyNumberFormat="1" applyFont="1" applyFill="1" applyBorder="1" applyAlignment="1">
      <alignment wrapText="1" shrinkToFit="1"/>
    </xf>
    <xf numFmtId="0" fontId="10" fillId="2" borderId="5" xfId="0" applyFont="1" applyFill="1" applyBorder="1" applyAlignment="1">
      <alignment horizontal="left" wrapText="1"/>
    </xf>
    <xf numFmtId="0" fontId="11" fillId="0" borderId="0" xfId="0" applyFont="1" applyFill="1"/>
    <xf numFmtId="164" fontId="3" fillId="0" borderId="10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justify" wrapText="1"/>
    </xf>
    <xf numFmtId="0" fontId="3" fillId="2" borderId="5" xfId="0" applyFont="1" applyFill="1" applyBorder="1" applyAlignment="1">
      <alignment horizontal="justify"/>
    </xf>
    <xf numFmtId="0" fontId="3" fillId="2" borderId="5" xfId="0" applyFont="1" applyFill="1" applyBorder="1" applyAlignment="1">
      <alignment wrapText="1" shrinkToFit="1"/>
    </xf>
    <xf numFmtId="49" fontId="10" fillId="2" borderId="5" xfId="0" applyNumberFormat="1" applyFont="1" applyFill="1" applyBorder="1" applyAlignment="1">
      <alignment horizontal="right" wrapText="1" shrinkToFit="1"/>
    </xf>
    <xf numFmtId="164" fontId="10" fillId="0" borderId="5" xfId="0" applyNumberFormat="1" applyFont="1" applyFill="1" applyBorder="1" applyAlignment="1">
      <alignment wrapText="1" shrinkToFit="1"/>
    </xf>
    <xf numFmtId="0" fontId="10" fillId="0" borderId="5" xfId="0" applyFont="1" applyFill="1" applyBorder="1" applyAlignment="1"/>
    <xf numFmtId="0" fontId="3" fillId="0" borderId="5" xfId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12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top" wrapText="1"/>
    </xf>
    <xf numFmtId="49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165" fontId="3" fillId="0" borderId="5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165" fontId="1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left" vertical="top" wrapText="1"/>
      <protection locked="0"/>
    </xf>
    <xf numFmtId="49" fontId="2" fillId="0" borderId="5" xfId="0" applyNumberFormat="1" applyFont="1" applyFill="1" applyBorder="1" applyAlignment="1">
      <alignment horizontal="center" vertical="top" wrapText="1"/>
    </xf>
    <xf numFmtId="165" fontId="13" fillId="2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165" fontId="3" fillId="2" borderId="5" xfId="0" applyNumberFormat="1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49" fontId="3" fillId="2" borderId="5" xfId="0" applyNumberFormat="1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5" xfId="0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/>
    </xf>
    <xf numFmtId="165" fontId="3" fillId="0" borderId="5" xfId="0" applyNumberFormat="1" applyFont="1" applyFill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/>
    </xf>
    <xf numFmtId="0" fontId="4" fillId="0" borderId="0" xfId="0" applyFont="1"/>
    <xf numFmtId="165" fontId="3" fillId="0" borderId="0" xfId="0" applyNumberFormat="1" applyFont="1" applyFill="1" applyAlignment="1">
      <alignment horizontal="center" vertical="top" wrapText="1"/>
    </xf>
    <xf numFmtId="166" fontId="0" fillId="0" borderId="0" xfId="0" applyNumberFormat="1"/>
    <xf numFmtId="165" fontId="0" fillId="0" borderId="0" xfId="0" applyNumberFormat="1"/>
    <xf numFmtId="0" fontId="8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16" fillId="0" borderId="0" xfId="0" applyFont="1" applyAlignment="1"/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22" fillId="0" borderId="0" xfId="0" applyFont="1"/>
    <xf numFmtId="0" fontId="22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0" fontId="6" fillId="0" borderId="0" xfId="0" applyFont="1" applyAlignment="1">
      <alignment horizontal="right" vertical="top" wrapText="1"/>
    </xf>
    <xf numFmtId="164" fontId="6" fillId="0" borderId="5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horizontal="justify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right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0" fontId="23" fillId="0" borderId="5" xfId="6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wrapText="1" readingOrder="2"/>
    </xf>
    <xf numFmtId="165" fontId="23" fillId="0" borderId="5" xfId="6" applyNumberFormat="1" applyFont="1" applyFill="1" applyBorder="1" applyAlignment="1">
      <alignment horizontal="center" wrapText="1" shrinkToFit="1"/>
    </xf>
    <xf numFmtId="0" fontId="24" fillId="0" borderId="0" xfId="0" applyFont="1" applyAlignment="1">
      <alignment horizontal="center"/>
    </xf>
    <xf numFmtId="0" fontId="23" fillId="0" borderId="5" xfId="1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wrapText="1" shrinkToFit="1"/>
    </xf>
    <xf numFmtId="49" fontId="18" fillId="2" borderId="5" xfId="0" applyNumberFormat="1" applyFont="1" applyFill="1" applyBorder="1" applyAlignment="1">
      <alignment wrapText="1" shrinkToFit="1"/>
    </xf>
    <xf numFmtId="164" fontId="18" fillId="2" borderId="5" xfId="0" applyNumberFormat="1" applyFont="1" applyFill="1" applyBorder="1" applyAlignment="1">
      <alignment wrapText="1" shrinkToFit="1"/>
    </xf>
    <xf numFmtId="0" fontId="24" fillId="2" borderId="5" xfId="0" applyFont="1" applyFill="1" applyBorder="1" applyAlignment="1">
      <alignment wrapText="1" shrinkToFit="1"/>
    </xf>
    <xf numFmtId="49" fontId="24" fillId="2" borderId="5" xfId="0" applyNumberFormat="1" applyFont="1" applyFill="1" applyBorder="1" applyAlignment="1">
      <alignment wrapText="1" shrinkToFit="1"/>
    </xf>
    <xf numFmtId="164" fontId="23" fillId="2" borderId="5" xfId="0" applyNumberFormat="1" applyFont="1" applyFill="1" applyBorder="1" applyAlignment="1">
      <alignment wrapText="1" shrinkToFit="1"/>
    </xf>
    <xf numFmtId="0" fontId="24" fillId="2" borderId="0" xfId="0" applyFont="1" applyFill="1"/>
    <xf numFmtId="49" fontId="23" fillId="2" borderId="5" xfId="0" applyNumberFormat="1" applyFont="1" applyFill="1" applyBorder="1" applyAlignment="1">
      <alignment wrapText="1" shrinkToFit="1"/>
    </xf>
    <xf numFmtId="164" fontId="26" fillId="2" borderId="5" xfId="0" applyNumberFormat="1" applyFont="1" applyFill="1" applyBorder="1" applyAlignment="1">
      <alignment wrapText="1" shrinkToFit="1"/>
    </xf>
    <xf numFmtId="0" fontId="24" fillId="2" borderId="5" xfId="0" applyFont="1" applyFill="1" applyBorder="1" applyAlignment="1">
      <alignment horizontal="justify" wrapText="1"/>
    </xf>
    <xf numFmtId="49" fontId="24" fillId="2" borderId="5" xfId="0" applyNumberFormat="1" applyFont="1" applyFill="1" applyBorder="1" applyAlignment="1">
      <alignment horizontal="right"/>
    </xf>
    <xf numFmtId="164" fontId="23" fillId="2" borderId="5" xfId="0" applyNumberFormat="1" applyFont="1" applyFill="1" applyBorder="1" applyAlignment="1">
      <alignment horizontal="right"/>
    </xf>
    <xf numFmtId="0" fontId="24" fillId="2" borderId="5" xfId="0" applyFont="1" applyFill="1" applyBorder="1" applyAlignment="1">
      <alignment horizontal="justify"/>
    </xf>
    <xf numFmtId="0" fontId="23" fillId="0" borderId="5" xfId="0" applyFont="1" applyFill="1" applyBorder="1" applyAlignment="1">
      <alignment horizontal="justify" wrapText="1"/>
    </xf>
    <xf numFmtId="49" fontId="23" fillId="0" borderId="5" xfId="0" applyNumberFormat="1" applyFont="1" applyFill="1" applyBorder="1" applyAlignment="1">
      <alignment horizontal="right"/>
    </xf>
    <xf numFmtId="164" fontId="23" fillId="0" borderId="5" xfId="0" applyNumberFormat="1" applyFont="1" applyFill="1" applyBorder="1" applyAlignment="1">
      <alignment horizontal="right"/>
    </xf>
    <xf numFmtId="0" fontId="23" fillId="0" borderId="0" xfId="0" applyFont="1" applyFill="1"/>
    <xf numFmtId="49" fontId="23" fillId="2" borderId="5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justify"/>
    </xf>
    <xf numFmtId="0" fontId="24" fillId="2" borderId="5" xfId="0" applyFont="1" applyFill="1" applyBorder="1" applyAlignment="1">
      <alignment horizontal="right"/>
    </xf>
    <xf numFmtId="0" fontId="23" fillId="2" borderId="5" xfId="0" applyFont="1" applyFill="1" applyBorder="1" applyAlignment="1">
      <alignment horizontal="left"/>
    </xf>
    <xf numFmtId="0" fontId="24" fillId="2" borderId="5" xfId="0" applyFont="1" applyFill="1" applyBorder="1" applyAlignment="1">
      <alignment vertical="justify" wrapText="1"/>
    </xf>
    <xf numFmtId="0" fontId="23" fillId="2" borderId="5" xfId="0" applyFont="1" applyFill="1" applyBorder="1" applyAlignment="1">
      <alignment horizontal="right"/>
    </xf>
    <xf numFmtId="0" fontId="18" fillId="2" borderId="5" xfId="0" applyFont="1" applyFill="1" applyBorder="1" applyAlignment="1"/>
    <xf numFmtId="49" fontId="18" fillId="2" borderId="5" xfId="0" applyNumberFormat="1" applyFont="1" applyFill="1" applyBorder="1" applyAlignment="1">
      <alignment horizontal="right"/>
    </xf>
    <xf numFmtId="164" fontId="26" fillId="2" borderId="5" xfId="0" applyNumberFormat="1" applyFont="1" applyFill="1" applyBorder="1" applyAlignment="1">
      <alignment horizontal="right"/>
    </xf>
    <xf numFmtId="0" fontId="24" fillId="2" borderId="5" xfId="0" applyFont="1" applyFill="1" applyBorder="1" applyAlignment="1"/>
    <xf numFmtId="0" fontId="18" fillId="2" borderId="5" xfId="0" applyFont="1" applyFill="1" applyBorder="1" applyAlignment="1">
      <alignment horizontal="justify"/>
    </xf>
    <xf numFmtId="165" fontId="23" fillId="0" borderId="5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horizontal="justify" wrapText="1"/>
    </xf>
    <xf numFmtId="0" fontId="25" fillId="2" borderId="0" xfId="0" applyFont="1" applyFill="1"/>
    <xf numFmtId="0" fontId="25" fillId="0" borderId="0" xfId="0" applyFont="1"/>
    <xf numFmtId="0" fontId="18" fillId="2" borderId="5" xfId="0" applyFont="1" applyFill="1" applyBorder="1" applyAlignment="1">
      <alignment horizontal="justify" wrapText="1"/>
    </xf>
    <xf numFmtId="0" fontId="23" fillId="2" borderId="5" xfId="0" applyFont="1" applyFill="1" applyBorder="1" applyAlignment="1">
      <alignment horizontal="left" wrapText="1"/>
    </xf>
    <xf numFmtId="49" fontId="24" fillId="2" borderId="5" xfId="0" applyNumberFormat="1" applyFont="1" applyFill="1" applyBorder="1" applyAlignment="1">
      <alignment horizontal="right" wrapText="1"/>
    </xf>
    <xf numFmtId="0" fontId="23" fillId="2" borderId="5" xfId="0" applyNumberFormat="1" applyFont="1" applyFill="1" applyBorder="1" applyAlignment="1">
      <alignment horizontal="justify" wrapText="1"/>
    </xf>
    <xf numFmtId="0" fontId="23" fillId="0" borderId="5" xfId="0" applyNumberFormat="1" applyFont="1" applyFill="1" applyBorder="1" applyAlignment="1" applyProtection="1">
      <alignment horizontal="left" vertical="center" wrapText="1"/>
    </xf>
    <xf numFmtId="0" fontId="23" fillId="2" borderId="0" xfId="0" applyFont="1" applyFill="1"/>
    <xf numFmtId="0" fontId="24" fillId="2" borderId="5" xfId="0" applyFont="1" applyFill="1" applyBorder="1" applyAlignment="1">
      <alignment horizontal="left" wrapText="1"/>
    </xf>
    <xf numFmtId="49" fontId="24" fillId="2" borderId="5" xfId="0" applyNumberFormat="1" applyFont="1" applyFill="1" applyBorder="1" applyAlignment="1">
      <alignment horizontal="left"/>
    </xf>
    <xf numFmtId="164" fontId="18" fillId="0" borderId="5" xfId="0" applyNumberFormat="1" applyFont="1" applyBorder="1" applyAlignment="1"/>
    <xf numFmtId="164" fontId="18" fillId="0" borderId="0" xfId="0" applyNumberFormat="1" applyFont="1" applyBorder="1" applyAlignment="1"/>
    <xf numFmtId="164" fontId="24" fillId="0" borderId="0" xfId="0" applyNumberFormat="1" applyFont="1"/>
    <xf numFmtId="0" fontId="24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 wrapText="1" readingOrder="2"/>
    </xf>
    <xf numFmtId="0" fontId="24" fillId="0" borderId="8" xfId="0" applyFont="1" applyBorder="1" applyAlignment="1">
      <alignment horizontal="center" wrapText="1" readingOrder="2"/>
    </xf>
    <xf numFmtId="0" fontId="18" fillId="0" borderId="0" xfId="0" applyFont="1"/>
    <xf numFmtId="0" fontId="23" fillId="0" borderId="5" xfId="0" applyFont="1" applyFill="1" applyBorder="1" applyAlignment="1">
      <alignment wrapText="1" shrinkToFit="1"/>
    </xf>
    <xf numFmtId="0" fontId="24" fillId="2" borderId="7" xfId="0" applyFont="1" applyFill="1" applyBorder="1" applyAlignment="1">
      <alignment vertical="justify" wrapText="1"/>
    </xf>
    <xf numFmtId="0" fontId="24" fillId="2" borderId="7" xfId="0" applyFont="1" applyFill="1" applyBorder="1" applyAlignment="1"/>
    <xf numFmtId="49" fontId="24" fillId="2" borderId="7" xfId="0" applyNumberFormat="1" applyFont="1" applyFill="1" applyBorder="1" applyAlignment="1">
      <alignment horizontal="right"/>
    </xf>
    <xf numFmtId="49" fontId="24" fillId="2" borderId="6" xfId="0" applyNumberFormat="1" applyFont="1" applyFill="1" applyBorder="1" applyAlignment="1">
      <alignment horizontal="right"/>
    </xf>
    <xf numFmtId="49" fontId="24" fillId="2" borderId="8" xfId="0" applyNumberFormat="1" applyFont="1" applyFill="1" applyBorder="1" applyAlignment="1">
      <alignment horizontal="right"/>
    </xf>
    <xf numFmtId="165" fontId="23" fillId="0" borderId="13" xfId="0" applyNumberFormat="1" applyFont="1" applyFill="1" applyBorder="1" applyAlignment="1">
      <alignment horizontal="right"/>
    </xf>
    <xf numFmtId="0" fontId="23" fillId="2" borderId="5" xfId="0" applyFont="1" applyFill="1" applyBorder="1" applyAlignment="1">
      <alignment wrapText="1" shrinkToFit="1"/>
    </xf>
    <xf numFmtId="0" fontId="24" fillId="2" borderId="6" xfId="0" applyFont="1" applyFill="1" applyBorder="1" applyAlignment="1">
      <alignment horizontal="justify"/>
    </xf>
    <xf numFmtId="0" fontId="29" fillId="2" borderId="0" xfId="7" applyFont="1" applyFill="1" applyProtection="1">
      <protection locked="0"/>
    </xf>
    <xf numFmtId="0" fontId="8" fillId="2" borderId="0" xfId="0" applyFont="1" applyFill="1" applyBorder="1" applyAlignment="1">
      <alignment horizontal="left"/>
    </xf>
    <xf numFmtId="165" fontId="29" fillId="2" borderId="0" xfId="7" applyNumberFormat="1" applyFont="1" applyFill="1" applyBorder="1" applyProtection="1">
      <protection locked="0"/>
    </xf>
    <xf numFmtId="0" fontId="29" fillId="2" borderId="0" xfId="7" applyFont="1" applyFill="1" applyBorder="1"/>
    <xf numFmtId="0" fontId="29" fillId="2" borderId="0" xfId="7" applyFont="1" applyFill="1"/>
    <xf numFmtId="0" fontId="7" fillId="2" borderId="0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165" fontId="29" fillId="2" borderId="0" xfId="7" applyNumberFormat="1" applyFont="1" applyFill="1" applyBorder="1" applyAlignment="1" applyProtection="1">
      <alignment horizontal="left"/>
      <protection locked="0"/>
    </xf>
    <xf numFmtId="0" fontId="1" fillId="2" borderId="0" xfId="7" applyFont="1" applyFill="1" applyProtection="1">
      <protection locked="0"/>
    </xf>
    <xf numFmtId="165" fontId="1" fillId="2" borderId="0" xfId="7" applyNumberFormat="1" applyFont="1" applyFill="1" applyBorder="1" applyProtection="1">
      <protection locked="0"/>
    </xf>
    <xf numFmtId="0" fontId="31" fillId="2" borderId="0" xfId="7" applyFont="1" applyFill="1" applyProtection="1">
      <protection locked="0"/>
    </xf>
    <xf numFmtId="0" fontId="32" fillId="2" borderId="0" xfId="7" applyFont="1" applyFill="1" applyBorder="1" applyAlignment="1" applyProtection="1">
      <alignment horizontal="center"/>
      <protection locked="0"/>
    </xf>
    <xf numFmtId="165" fontId="1" fillId="2" borderId="0" xfId="7" applyNumberFormat="1" applyFont="1" applyFill="1" applyBorder="1" applyAlignment="1" applyProtection="1">
      <alignment horizontal="right"/>
      <protection locked="0"/>
    </xf>
    <xf numFmtId="2" fontId="3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Font="1" applyFill="1" applyBorder="1" applyAlignment="1" applyProtection="1">
      <alignment horizontal="left" vertical="top"/>
      <protection locked="0"/>
    </xf>
    <xf numFmtId="0" fontId="3" fillId="2" borderId="5" xfId="7" applyFont="1" applyFill="1" applyBorder="1" applyAlignment="1">
      <alignment horizontal="left" vertical="top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7" applyFont="1" applyFill="1" applyBorder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center"/>
      <protection locked="0"/>
    </xf>
    <xf numFmtId="49" fontId="2" fillId="2" borderId="5" xfId="7" applyNumberFormat="1" applyFont="1" applyFill="1" applyBorder="1" applyAlignment="1" applyProtection="1">
      <alignment horizontal="right"/>
      <protection locked="0"/>
    </xf>
    <xf numFmtId="0" fontId="2" fillId="2" borderId="5" xfId="7" applyFont="1" applyFill="1" applyBorder="1" applyProtection="1">
      <protection locked="0"/>
    </xf>
    <xf numFmtId="165" fontId="2" fillId="2" borderId="5" xfId="7" applyNumberFormat="1" applyFont="1" applyFill="1" applyBorder="1" applyAlignment="1" applyProtection="1">
      <alignment horizontal="center" vertical="center"/>
      <protection locked="0"/>
    </xf>
    <xf numFmtId="49" fontId="2" fillId="2" borderId="5" xfId="7" applyNumberFormat="1" applyFont="1" applyFill="1" applyBorder="1" applyProtection="1">
      <protection locked="0"/>
    </xf>
    <xf numFmtId="49" fontId="2" fillId="2" borderId="5" xfId="7" applyNumberFormat="1" applyFont="1" applyFill="1" applyBorder="1" applyAlignment="1" applyProtection="1">
      <alignment horizontal="left"/>
      <protection locked="0"/>
    </xf>
    <xf numFmtId="49" fontId="14" fillId="2" borderId="5" xfId="7" applyNumberFormat="1" applyFont="1" applyFill="1" applyBorder="1" applyAlignment="1" applyProtection="1">
      <alignment vertical="top"/>
      <protection locked="0"/>
    </xf>
    <xf numFmtId="49" fontId="14" fillId="2" borderId="5" xfId="7" applyNumberFormat="1" applyFont="1" applyFill="1" applyBorder="1" applyAlignment="1" applyProtection="1">
      <alignment horizontal="left" vertical="top"/>
      <protection locked="0"/>
    </xf>
    <xf numFmtId="49" fontId="14" fillId="2" borderId="5" xfId="7" applyNumberFormat="1" applyFont="1" applyFill="1" applyBorder="1" applyAlignment="1" applyProtection="1">
      <alignment horizontal="right" vertical="top"/>
      <protection locked="0"/>
    </xf>
    <xf numFmtId="0" fontId="14" fillId="2" borderId="5" xfId="7" applyFont="1" applyFill="1" applyBorder="1" applyAlignment="1" applyProtection="1">
      <alignment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7" applyNumberFormat="1" applyFont="1" applyFill="1" applyBorder="1" applyAlignment="1" applyProtection="1">
      <alignment vertical="top"/>
      <protection locked="0"/>
    </xf>
    <xf numFmtId="49" fontId="3" fillId="2" borderId="5" xfId="7" applyNumberFormat="1" applyFont="1" applyFill="1" applyBorder="1" applyAlignment="1" applyProtection="1">
      <alignment horizontal="left" vertical="top"/>
      <protection locked="0"/>
    </xf>
    <xf numFmtId="49" fontId="3" fillId="2" borderId="5" xfId="7" applyNumberFormat="1" applyFont="1" applyFill="1" applyBorder="1" applyAlignment="1" applyProtection="1">
      <alignment horizontal="right" vertical="top"/>
      <protection locked="0"/>
    </xf>
    <xf numFmtId="0" fontId="3" fillId="2" borderId="5" xfId="7" applyFont="1" applyFill="1" applyBorder="1" applyAlignment="1" applyProtection="1">
      <alignment vertical="top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/>
      <protection locked="0"/>
    </xf>
    <xf numFmtId="0" fontId="13" fillId="2" borderId="5" xfId="7" applyFont="1" applyFill="1" applyBorder="1" applyProtection="1">
      <protection locked="0"/>
    </xf>
    <xf numFmtId="165" fontId="13" fillId="2" borderId="5" xfId="7" applyNumberFormat="1" applyFont="1" applyFill="1" applyBorder="1" applyAlignment="1" applyProtection="1">
      <alignment horizontal="center" vertical="center"/>
      <protection locked="0"/>
    </xf>
    <xf numFmtId="0" fontId="10" fillId="2" borderId="5" xfId="3" applyFont="1" applyFill="1" applyBorder="1" applyAlignment="1">
      <alignment wrapText="1"/>
    </xf>
    <xf numFmtId="165" fontId="10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Font="1" applyFill="1" applyBorder="1" applyProtection="1">
      <protection locked="0"/>
    </xf>
    <xf numFmtId="49" fontId="8" fillId="2" borderId="5" xfId="0" applyNumberFormat="1" applyFont="1" applyFill="1" applyBorder="1" applyAlignment="1">
      <alignment vertical="top"/>
    </xf>
    <xf numFmtId="0" fontId="8" fillId="2" borderId="5" xfId="0" applyFont="1" applyFill="1" applyBorder="1" applyAlignment="1">
      <alignment wrapText="1"/>
    </xf>
    <xf numFmtId="165" fontId="11" fillId="2" borderId="5" xfId="7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>
      <alignment vertical="top"/>
    </xf>
    <xf numFmtId="0" fontId="3" fillId="2" borderId="5" xfId="0" applyFont="1" applyFill="1" applyBorder="1" applyAlignment="1">
      <alignment wrapText="1"/>
    </xf>
    <xf numFmtId="49" fontId="3" fillId="2" borderId="5" xfId="0" applyNumberFormat="1" applyFont="1" applyFill="1" applyBorder="1"/>
    <xf numFmtId="0" fontId="2" fillId="2" borderId="5" xfId="7" applyFont="1" applyFill="1" applyBorder="1" applyAlignment="1" applyProtection="1">
      <alignment vertical="top"/>
      <protection locked="0"/>
    </xf>
    <xf numFmtId="49" fontId="2" fillId="2" borderId="5" xfId="0" applyNumberFormat="1" applyFont="1" applyFill="1" applyBorder="1"/>
    <xf numFmtId="0" fontId="2" fillId="2" borderId="5" xfId="0" applyFont="1" applyFill="1" applyBorder="1" applyAlignment="1">
      <alignment wrapText="1"/>
    </xf>
    <xf numFmtId="49" fontId="14" fillId="2" borderId="5" xfId="7" applyNumberFormat="1" applyFont="1" applyFill="1" applyBorder="1" applyAlignment="1" applyProtection="1">
      <alignment vertical="top" wrapText="1"/>
      <protection locked="0"/>
    </xf>
    <xf numFmtId="49" fontId="14" fillId="2" borderId="5" xfId="7" applyNumberFormat="1" applyFont="1" applyFill="1" applyBorder="1" applyAlignment="1" applyProtection="1">
      <alignment horizontal="left" vertical="top" wrapText="1"/>
      <protection locked="0"/>
    </xf>
    <xf numFmtId="49" fontId="14" fillId="2" borderId="5" xfId="7" applyNumberFormat="1" applyFont="1" applyFill="1" applyBorder="1" applyAlignment="1" applyProtection="1">
      <alignment horizontal="right" vertical="top" wrapText="1"/>
      <protection locked="0"/>
    </xf>
    <xf numFmtId="165" fontId="14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7" applyNumberFormat="1" applyFont="1" applyFill="1" applyBorder="1" applyAlignment="1" applyProtection="1">
      <alignment horizontal="left" vertical="top" wrapText="1"/>
      <protection locked="0"/>
    </xf>
    <xf numFmtId="49" fontId="3" fillId="2" borderId="5" xfId="7" applyNumberFormat="1" applyFont="1" applyFill="1" applyBorder="1" applyAlignment="1" applyProtection="1">
      <alignment vertical="top" wrapText="1"/>
      <protection locked="0"/>
    </xf>
    <xf numFmtId="49" fontId="3" fillId="2" borderId="5" xfId="7" applyNumberFormat="1" applyFont="1" applyFill="1" applyBorder="1" applyAlignment="1" applyProtection="1">
      <alignment horizontal="right" vertical="top" wrapText="1"/>
      <protection locked="0"/>
    </xf>
    <xf numFmtId="0" fontId="14" fillId="2" borderId="5" xfId="7" applyFont="1" applyFill="1" applyBorder="1" applyAlignment="1" applyProtection="1">
      <alignment vertical="top"/>
      <protection locked="0"/>
    </xf>
    <xf numFmtId="0" fontId="3" fillId="2" borderId="5" xfId="7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vertical="top"/>
      <protection locked="0"/>
    </xf>
    <xf numFmtId="49" fontId="2" fillId="2" borderId="5" xfId="7" applyNumberFormat="1" applyFont="1" applyFill="1" applyBorder="1" applyAlignment="1" applyProtection="1">
      <alignment horizontal="right" vertical="top"/>
      <protection locked="0"/>
    </xf>
    <xf numFmtId="0" fontId="2" fillId="2" borderId="5" xfId="7" applyFont="1" applyFill="1" applyBorder="1" applyAlignment="1" applyProtection="1">
      <alignment vertical="top" wrapText="1"/>
      <protection locked="0"/>
    </xf>
    <xf numFmtId="0" fontId="14" fillId="2" borderId="0" xfId="7" applyFont="1" applyFill="1"/>
    <xf numFmtId="0" fontId="3" fillId="2" borderId="0" xfId="7" applyFont="1" applyFill="1"/>
    <xf numFmtId="0" fontId="14" fillId="2" borderId="5" xfId="7" applyFont="1" applyFill="1" applyBorder="1" applyProtection="1">
      <protection locked="0"/>
    </xf>
    <xf numFmtId="49" fontId="13" fillId="2" borderId="5" xfId="7" applyNumberFormat="1" applyFont="1" applyFill="1" applyBorder="1" applyAlignment="1" applyProtection="1">
      <alignment vertical="top"/>
      <protection locked="0"/>
    </xf>
    <xf numFmtId="49" fontId="13" fillId="2" borderId="5" xfId="7" applyNumberFormat="1" applyFont="1" applyFill="1" applyBorder="1" applyAlignment="1" applyProtection="1">
      <alignment horizontal="right" vertical="top"/>
      <protection locked="0"/>
    </xf>
    <xf numFmtId="0" fontId="13" fillId="2" borderId="5" xfId="7" applyFont="1" applyFill="1" applyBorder="1" applyAlignment="1" applyProtection="1">
      <alignment vertical="top" wrapText="1"/>
      <protection locked="0"/>
    </xf>
    <xf numFmtId="0" fontId="32" fillId="2" borderId="0" xfId="7" applyFont="1" applyFill="1"/>
    <xf numFmtId="0" fontId="2" fillId="2" borderId="0" xfId="7" applyFont="1" applyFill="1"/>
    <xf numFmtId="165" fontId="29" fillId="2" borderId="5" xfId="7" applyNumberFormat="1" applyFont="1" applyFill="1" applyBorder="1" applyAlignment="1" applyProtection="1">
      <alignment horizontal="center" vertical="center"/>
      <protection locked="0"/>
    </xf>
    <xf numFmtId="0" fontId="3" fillId="2" borderId="5" xfId="7" applyNumberFormat="1" applyFont="1" applyFill="1" applyBorder="1" applyAlignment="1" applyProtection="1">
      <alignment vertical="top" wrapText="1"/>
      <protection locked="0"/>
    </xf>
    <xf numFmtId="0" fontId="7" fillId="0" borderId="5" xfId="7" applyFont="1" applyFill="1" applyBorder="1" applyProtection="1">
      <protection locked="0"/>
    </xf>
    <xf numFmtId="49" fontId="7" fillId="0" borderId="5" xfId="7" applyNumberFormat="1" applyFont="1" applyFill="1" applyBorder="1" applyProtection="1">
      <protection locked="0"/>
    </xf>
    <xf numFmtId="49" fontId="7" fillId="0" borderId="5" xfId="7" applyNumberFormat="1" applyFont="1" applyFill="1" applyBorder="1" applyAlignment="1" applyProtection="1">
      <alignment horizontal="right"/>
      <protection locked="0"/>
    </xf>
    <xf numFmtId="0" fontId="8" fillId="0" borderId="5" xfId="7" applyFont="1" applyFill="1" applyBorder="1" applyAlignment="1" applyProtection="1">
      <alignment vertical="top" wrapText="1"/>
      <protection locked="0"/>
    </xf>
    <xf numFmtId="165" fontId="8" fillId="0" borderId="5" xfId="7" applyNumberFormat="1" applyFont="1" applyFill="1" applyBorder="1" applyAlignment="1" applyProtection="1">
      <alignment horizontal="center" vertical="center"/>
      <protection locked="0"/>
    </xf>
    <xf numFmtId="0" fontId="7" fillId="0" borderId="0" xfId="7" applyFont="1" applyFill="1"/>
    <xf numFmtId="0" fontId="10" fillId="3" borderId="5" xfId="0" applyFont="1" applyFill="1" applyBorder="1" applyAlignment="1">
      <alignment horizontal="justify" wrapText="1"/>
    </xf>
    <xf numFmtId="0" fontId="10" fillId="3" borderId="5" xfId="0" applyFont="1" applyFill="1" applyBorder="1" applyAlignment="1">
      <alignment wrapText="1" shrinkToFit="1"/>
    </xf>
    <xf numFmtId="49" fontId="10" fillId="3" borderId="5" xfId="0" applyNumberFormat="1" applyFont="1" applyFill="1" applyBorder="1" applyAlignment="1">
      <alignment horizontal="right"/>
    </xf>
    <xf numFmtId="164" fontId="3" fillId="3" borderId="5" xfId="0" applyNumberFormat="1" applyFont="1" applyFill="1" applyBorder="1" applyAlignment="1">
      <alignment horizontal="right"/>
    </xf>
    <xf numFmtId="0" fontId="10" fillId="3" borderId="0" xfId="0" applyFont="1" applyFill="1"/>
    <xf numFmtId="0" fontId="10" fillId="3" borderId="5" xfId="0" applyFont="1" applyFill="1" applyBorder="1" applyAlignment="1">
      <alignment horizontal="justify"/>
    </xf>
    <xf numFmtId="0" fontId="24" fillId="3" borderId="5" xfId="0" applyFont="1" applyFill="1" applyBorder="1" applyAlignment="1">
      <alignment horizontal="justify" wrapText="1"/>
    </xf>
    <xf numFmtId="0" fontId="24" fillId="3" borderId="5" xfId="0" applyFont="1" applyFill="1" applyBorder="1" applyAlignment="1">
      <alignment wrapText="1" shrinkToFit="1"/>
    </xf>
    <xf numFmtId="49" fontId="24" fillId="3" borderId="5" xfId="0" applyNumberFormat="1" applyFont="1" applyFill="1" applyBorder="1" applyAlignment="1">
      <alignment horizontal="right"/>
    </xf>
    <xf numFmtId="164" fontId="23" fillId="3" borderId="5" xfId="0" applyNumberFormat="1" applyFont="1" applyFill="1" applyBorder="1" applyAlignment="1">
      <alignment horizontal="right"/>
    </xf>
    <xf numFmtId="0" fontId="24" fillId="3" borderId="0" xfId="0" applyFont="1" applyFill="1"/>
    <xf numFmtId="0" fontId="23" fillId="3" borderId="5" xfId="0" applyFont="1" applyFill="1" applyBorder="1" applyAlignment="1">
      <alignment horizontal="justify"/>
    </xf>
    <xf numFmtId="0" fontId="23" fillId="3" borderId="5" xfId="0" applyFont="1" applyFill="1" applyBorder="1" applyAlignment="1">
      <alignment wrapText="1" shrinkToFit="1"/>
    </xf>
    <xf numFmtId="49" fontId="23" fillId="3" borderId="5" xfId="0" applyNumberFormat="1" applyFont="1" applyFill="1" applyBorder="1" applyAlignment="1">
      <alignment horizontal="right"/>
    </xf>
    <xf numFmtId="0" fontId="24" fillId="3" borderId="5" xfId="0" applyFont="1" applyFill="1" applyBorder="1" applyAlignment="1">
      <alignment horizontal="justify"/>
    </xf>
    <xf numFmtId="0" fontId="10" fillId="3" borderId="5" xfId="0" applyNumberFormat="1" applyFont="1" applyFill="1" applyBorder="1" applyAlignment="1">
      <alignment horizontal="justify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49" fontId="3" fillId="0" borderId="3" xfId="6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horizontal="center" vertical="center"/>
    </xf>
    <xf numFmtId="49" fontId="3" fillId="0" borderId="2" xfId="6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/>
    </xf>
    <xf numFmtId="49" fontId="10" fillId="3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 shrinkToFit="1"/>
    </xf>
    <xf numFmtId="49" fontId="3" fillId="0" borderId="5" xfId="0" applyNumberFormat="1" applyFont="1" applyFill="1" applyBorder="1" applyAlignment="1">
      <alignment horizontal="center" vertical="center" wrapText="1" shrinkToFit="1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24" fillId="0" borderId="5" xfId="0" applyFont="1" applyBorder="1" applyAlignment="1">
      <alignment horizontal="left" vertical="top" wrapText="1" readingOrder="2"/>
    </xf>
    <xf numFmtId="49" fontId="24" fillId="2" borderId="5" xfId="0" applyNumberFormat="1" applyFont="1" applyFill="1" applyBorder="1" applyAlignment="1">
      <alignment vertical="top" wrapText="1" shrinkToFit="1"/>
    </xf>
    <xf numFmtId="0" fontId="24" fillId="0" borderId="8" xfId="0" applyFont="1" applyBorder="1" applyAlignment="1">
      <alignment horizontal="left" vertical="top" wrapText="1" readingOrder="2"/>
    </xf>
    <xf numFmtId="0" fontId="34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35" fillId="0" borderId="0" xfId="0" applyFont="1"/>
    <xf numFmtId="0" fontId="3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49" fontId="35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9" fontId="34" fillId="0" borderId="0" xfId="0" applyNumberFormat="1" applyFont="1"/>
    <xf numFmtId="0" fontId="7" fillId="0" borderId="0" xfId="0" applyFont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8" fillId="0" borderId="5" xfId="0" applyFont="1" applyBorder="1"/>
    <xf numFmtId="49" fontId="7" fillId="0" borderId="5" xfId="0" applyNumberFormat="1" applyFont="1" applyBorder="1" applyAlignment="1">
      <alignment horizontal="center" vertical="top" wrapText="1"/>
    </xf>
    <xf numFmtId="0" fontId="35" fillId="0" borderId="0" xfId="0" applyFont="1" applyBorder="1"/>
    <xf numFmtId="0" fontId="34" fillId="0" borderId="0" xfId="0" applyFont="1" applyAlignment="1">
      <alignment wrapText="1"/>
    </xf>
    <xf numFmtId="0" fontId="0" fillId="0" borderId="0" xfId="0" applyAlignment="1">
      <alignment vertical="center"/>
    </xf>
    <xf numFmtId="0" fontId="17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Fill="1"/>
    <xf numFmtId="0" fontId="10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horizontal="left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2" borderId="5" xfId="7" applyFont="1" applyFill="1" applyBorder="1" applyAlignment="1" applyProtection="1">
      <alignment textRotation="90" wrapText="1"/>
      <protection locked="0"/>
    </xf>
    <xf numFmtId="0" fontId="3" fillId="0" borderId="0" xfId="0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24" fillId="0" borderId="5" xfId="0" applyFont="1" applyFill="1" applyBorder="1" applyAlignment="1">
      <alignment wrapText="1" shrinkToFit="1"/>
    </xf>
    <xf numFmtId="49" fontId="24" fillId="0" borderId="5" xfId="0" applyNumberFormat="1" applyFont="1" applyFill="1" applyBorder="1" applyAlignment="1">
      <alignment horizontal="right"/>
    </xf>
    <xf numFmtId="0" fontId="24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0" fillId="0" borderId="5" xfId="0" applyFont="1" applyFill="1" applyBorder="1"/>
    <xf numFmtId="0" fontId="18" fillId="0" borderId="5" xfId="0" applyFont="1" applyFill="1" applyBorder="1" applyAlignment="1">
      <alignment wrapText="1" shrinkToFit="1"/>
    </xf>
    <xf numFmtId="0" fontId="10" fillId="2" borderId="5" xfId="0" applyFont="1" applyFill="1" applyBorder="1" applyAlignment="1">
      <alignment horizontal="justify"/>
    </xf>
    <xf numFmtId="0" fontId="10" fillId="2" borderId="5" xfId="0" applyFont="1" applyFill="1" applyBorder="1" applyAlignment="1">
      <alignment horizontal="justify" wrapText="1"/>
    </xf>
    <xf numFmtId="0" fontId="10" fillId="2" borderId="6" xfId="0" applyFont="1" applyFill="1" applyBorder="1" applyAlignment="1">
      <alignment horizontal="justify"/>
    </xf>
    <xf numFmtId="0" fontId="6" fillId="0" borderId="0" xfId="0" applyFont="1" applyAlignment="1">
      <alignment horizontal="right" vertical="top" wrapText="1"/>
    </xf>
    <xf numFmtId="0" fontId="2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25" fillId="0" borderId="0" xfId="0" applyFont="1" applyFill="1"/>
    <xf numFmtId="0" fontId="23" fillId="0" borderId="5" xfId="0" applyFont="1" applyFill="1" applyBorder="1" applyAlignment="1">
      <alignment horizontal="justify"/>
    </xf>
    <xf numFmtId="0" fontId="24" fillId="0" borderId="5" xfId="0" applyFont="1" applyFill="1" applyBorder="1" applyAlignment="1">
      <alignment horizontal="justify"/>
    </xf>
    <xf numFmtId="0" fontId="24" fillId="0" borderId="5" xfId="0" applyFont="1" applyFill="1" applyBorder="1" applyAlignment="1">
      <alignment horizontal="justify" wrapText="1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justify" vertical="top" wrapText="1"/>
    </xf>
    <xf numFmtId="0" fontId="21" fillId="0" borderId="5" xfId="0" applyFont="1" applyBorder="1" applyAlignment="1">
      <alignment horizontal="justify" vertical="top" wrapText="1"/>
    </xf>
    <xf numFmtId="0" fontId="10" fillId="0" borderId="5" xfId="0" applyFont="1" applyFill="1" applyBorder="1" applyAlignment="1">
      <alignment horizontal="justify" vertical="top" wrapText="1"/>
    </xf>
    <xf numFmtId="0" fontId="21" fillId="0" borderId="5" xfId="0" applyFont="1" applyFill="1" applyBorder="1" applyAlignment="1">
      <alignment horizontal="justify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10" fillId="0" borderId="16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0" fillId="0" borderId="5" xfId="0" applyBorder="1" applyAlignment="1">
      <alignment horizontal="justify" vertical="top" wrapText="1"/>
    </xf>
    <xf numFmtId="0" fontId="18" fillId="0" borderId="0" xfId="0" applyFont="1" applyAlignment="1">
      <alignment horizontal="center" wrapText="1"/>
    </xf>
    <xf numFmtId="0" fontId="17" fillId="0" borderId="5" xfId="0" applyFont="1" applyBorder="1" applyAlignment="1">
      <alignment horizontal="justify" vertical="top" wrapText="1"/>
    </xf>
    <xf numFmtId="0" fontId="17" fillId="0" borderId="18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top" wrapText="1"/>
    </xf>
    <xf numFmtId="0" fontId="20" fillId="0" borderId="5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0" fillId="0" borderId="16" xfId="0" applyFont="1" applyBorder="1" applyAlignment="1">
      <alignment horizontal="justify" vertical="top"/>
    </xf>
    <xf numFmtId="0" fontId="21" fillId="0" borderId="18" xfId="0" applyFont="1" applyBorder="1" applyAlignment="1">
      <alignment horizontal="justify" vertical="top"/>
    </xf>
    <xf numFmtId="0" fontId="7" fillId="0" borderId="0" xfId="0" applyFont="1" applyFill="1" applyAlignment="1">
      <alignment horizontal="righ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30" fillId="2" borderId="0" xfId="7" applyFont="1" applyFill="1" applyAlignment="1" applyProtection="1">
      <alignment horizontal="center"/>
      <protection locked="0"/>
    </xf>
    <xf numFmtId="0" fontId="3" fillId="2" borderId="5" xfId="7" applyFont="1" applyFill="1" applyBorder="1" applyAlignment="1" applyProtection="1">
      <alignment horizontal="center" vertical="center" wrapText="1"/>
      <protection locked="0"/>
    </xf>
    <xf numFmtId="165" fontId="3" fillId="2" borderId="5" xfId="7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23" fillId="0" borderId="0" xfId="0" applyFont="1" applyAlignment="1">
      <alignment horizontal="right"/>
    </xf>
    <xf numFmtId="0" fontId="18" fillId="0" borderId="0" xfId="0" applyFont="1" applyAlignment="1">
      <alignment horizontal="center" vertical="justify" wrapText="1" shrinkToFit="1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</cellXfs>
  <cellStyles count="8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8" xfId="6"/>
    <cellStyle name="Обычный_Приложения к решению сессии 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view="pageBreakPreview" workbookViewId="0">
      <selection activeCell="B16" sqref="B16"/>
    </sheetView>
  </sheetViews>
  <sheetFormatPr defaultRowHeight="15.75"/>
  <cols>
    <col min="1" max="1" width="31.42578125" style="94" customWidth="1"/>
    <col min="2" max="2" width="48" style="94" customWidth="1"/>
    <col min="3" max="3" width="12.28515625" style="94" customWidth="1"/>
    <col min="4" max="4" width="11.5703125" style="94" customWidth="1"/>
    <col min="5" max="5" width="12" style="94" customWidth="1"/>
    <col min="6" max="6" width="0.140625" style="94" customWidth="1"/>
    <col min="7" max="16384" width="9.140625" style="94"/>
  </cols>
  <sheetData>
    <row r="1" spans="1:10">
      <c r="B1" s="95"/>
      <c r="C1" s="342" t="s">
        <v>28</v>
      </c>
      <c r="D1" s="342"/>
      <c r="E1" s="342"/>
      <c r="F1" s="97"/>
      <c r="G1" s="97"/>
      <c r="H1" s="97"/>
      <c r="I1" s="97"/>
      <c r="J1" s="97"/>
    </row>
    <row r="2" spans="1:10">
      <c r="B2" s="95"/>
      <c r="C2" s="339" t="s">
        <v>204</v>
      </c>
      <c r="D2" s="339"/>
      <c r="E2" s="339"/>
      <c r="F2" s="97"/>
      <c r="G2" s="97"/>
      <c r="H2" s="97"/>
      <c r="I2" s="97"/>
      <c r="J2" s="97"/>
    </row>
    <row r="3" spans="1:10" ht="17.25" customHeight="1">
      <c r="B3" s="343" t="s">
        <v>29</v>
      </c>
      <c r="C3" s="343"/>
      <c r="D3" s="343"/>
      <c r="E3" s="343"/>
      <c r="F3" s="98"/>
      <c r="G3" s="98"/>
      <c r="H3" s="98"/>
      <c r="I3" s="98"/>
      <c r="J3" s="98"/>
    </row>
    <row r="4" spans="1:10" ht="14.25" customHeight="1">
      <c r="B4" s="343" t="s">
        <v>441</v>
      </c>
      <c r="C4" s="343"/>
      <c r="D4" s="343"/>
      <c r="E4" s="343"/>
      <c r="F4" s="98"/>
      <c r="G4" s="98"/>
      <c r="H4" s="98"/>
      <c r="I4" s="98"/>
      <c r="J4" s="98"/>
    </row>
    <row r="5" spans="1:10" ht="20.25" customHeight="1">
      <c r="B5" s="343" t="s">
        <v>54</v>
      </c>
      <c r="C5" s="343"/>
      <c r="D5" s="343"/>
      <c r="E5" s="343"/>
      <c r="F5" s="98"/>
      <c r="G5" s="98"/>
      <c r="H5" s="98"/>
      <c r="I5" s="98"/>
      <c r="J5" s="98"/>
    </row>
    <row r="6" spans="1:10" ht="17.25" customHeight="1">
      <c r="B6" s="343" t="s">
        <v>209</v>
      </c>
      <c r="C6" s="343"/>
      <c r="D6" s="343"/>
      <c r="E6" s="343"/>
      <c r="F6" s="98"/>
      <c r="G6" s="98"/>
      <c r="H6" s="98"/>
      <c r="I6" s="98"/>
      <c r="J6" s="98"/>
    </row>
    <row r="7" spans="1:10" ht="17.25" customHeight="1">
      <c r="B7" s="99"/>
      <c r="C7" s="99"/>
      <c r="E7" s="99"/>
      <c r="G7" s="99"/>
      <c r="H7" s="99"/>
      <c r="I7" s="99"/>
      <c r="J7" s="99"/>
    </row>
    <row r="8" spans="1:10">
      <c r="A8" s="9"/>
    </row>
    <row r="9" spans="1:10">
      <c r="A9" s="339" t="s">
        <v>109</v>
      </c>
      <c r="B9" s="339"/>
      <c r="C9" s="339"/>
      <c r="D9" s="339"/>
      <c r="E9" s="339"/>
      <c r="F9" s="97"/>
      <c r="G9" s="97"/>
      <c r="H9" s="97"/>
    </row>
    <row r="10" spans="1:10">
      <c r="A10" s="339" t="s">
        <v>200</v>
      </c>
      <c r="B10" s="339"/>
      <c r="C10" s="339"/>
      <c r="D10" s="339"/>
      <c r="E10" s="339"/>
      <c r="F10" s="97"/>
      <c r="G10" s="97"/>
      <c r="H10" s="97"/>
    </row>
    <row r="11" spans="1:10">
      <c r="A11" s="9" t="s">
        <v>30</v>
      </c>
      <c r="E11" s="96" t="s">
        <v>110</v>
      </c>
    </row>
    <row r="12" spans="1:10" ht="47.25" customHeight="1">
      <c r="A12" s="340" t="s">
        <v>31</v>
      </c>
      <c r="B12" s="340" t="s">
        <v>32</v>
      </c>
      <c r="C12" s="341" t="s">
        <v>33</v>
      </c>
      <c r="D12" s="341"/>
      <c r="E12" s="341"/>
    </row>
    <row r="13" spans="1:10" ht="19.5" customHeight="1">
      <c r="A13" s="340"/>
      <c r="B13" s="340"/>
      <c r="C13" s="100" t="s">
        <v>18</v>
      </c>
      <c r="D13" s="100" t="s">
        <v>19</v>
      </c>
      <c r="E13" s="100" t="s">
        <v>55</v>
      </c>
    </row>
    <row r="14" spans="1:10" ht="35.1" customHeight="1">
      <c r="A14" s="100" t="s">
        <v>34</v>
      </c>
      <c r="B14" s="100" t="s">
        <v>35</v>
      </c>
      <c r="C14" s="102">
        <f>C19-C15</f>
        <v>53.250990000000456</v>
      </c>
      <c r="D14" s="100">
        <f>D15-D19</f>
        <v>0</v>
      </c>
      <c r="E14" s="100">
        <f>E15-E19</f>
        <v>0</v>
      </c>
    </row>
    <row r="15" spans="1:10" ht="35.1" customHeight="1">
      <c r="A15" s="100" t="s">
        <v>36</v>
      </c>
      <c r="B15" s="100" t="s">
        <v>37</v>
      </c>
      <c r="C15" s="102">
        <f>C16</f>
        <v>8957.8759999999984</v>
      </c>
      <c r="D15" s="100">
        <f t="shared" ref="D15:E17" si="0">D16</f>
        <v>8224.0290000000005</v>
      </c>
      <c r="E15" s="100">
        <f t="shared" si="0"/>
        <v>8221.3289999999997</v>
      </c>
    </row>
    <row r="16" spans="1:10" ht="35.1" customHeight="1">
      <c r="A16" s="100" t="s">
        <v>36</v>
      </c>
      <c r="B16" s="100" t="s">
        <v>38</v>
      </c>
      <c r="C16" s="102">
        <f>C17</f>
        <v>8957.8759999999984</v>
      </c>
      <c r="D16" s="100">
        <f t="shared" si="0"/>
        <v>8224.0290000000005</v>
      </c>
      <c r="E16" s="100">
        <f t="shared" si="0"/>
        <v>8221.3289999999997</v>
      </c>
    </row>
    <row r="17" spans="1:5" ht="35.1" customHeight="1">
      <c r="A17" s="100" t="s">
        <v>36</v>
      </c>
      <c r="B17" s="100" t="s">
        <v>39</v>
      </c>
      <c r="C17" s="102">
        <f>C18</f>
        <v>8957.8759999999984</v>
      </c>
      <c r="D17" s="100">
        <f t="shared" si="0"/>
        <v>8224.0290000000005</v>
      </c>
      <c r="E17" s="100">
        <f t="shared" si="0"/>
        <v>8221.3289999999997</v>
      </c>
    </row>
    <row r="18" spans="1:5" ht="35.1" customHeight="1">
      <c r="A18" s="100" t="s">
        <v>36</v>
      </c>
      <c r="B18" s="100" t="s">
        <v>40</v>
      </c>
      <c r="C18" s="102">
        <f>8222.517+394.4-7.054+323.033+25-0.02</f>
        <v>8957.8759999999984</v>
      </c>
      <c r="D18" s="100">
        <v>8224.0290000000005</v>
      </c>
      <c r="E18" s="100">
        <v>8221.3289999999997</v>
      </c>
    </row>
    <row r="19" spans="1:5" ht="35.1" customHeight="1">
      <c r="A19" s="100" t="s">
        <v>41</v>
      </c>
      <c r="B19" s="100" t="s">
        <v>42</v>
      </c>
      <c r="C19" s="102">
        <f>C20</f>
        <v>9011.1269899999988</v>
      </c>
      <c r="D19" s="100">
        <f t="shared" ref="D19:E21" si="1">D20</f>
        <v>8224.0290000000005</v>
      </c>
      <c r="E19" s="100">
        <f t="shared" si="1"/>
        <v>8221.3289999999997</v>
      </c>
    </row>
    <row r="20" spans="1:5" ht="35.1" customHeight="1">
      <c r="A20" s="100" t="s">
        <v>41</v>
      </c>
      <c r="B20" s="100" t="s">
        <v>43</v>
      </c>
      <c r="C20" s="102">
        <f>C21</f>
        <v>9011.1269899999988</v>
      </c>
      <c r="D20" s="100">
        <f t="shared" si="1"/>
        <v>8224.0290000000005</v>
      </c>
      <c r="E20" s="100">
        <f t="shared" si="1"/>
        <v>8221.3289999999997</v>
      </c>
    </row>
    <row r="21" spans="1:5" ht="35.1" customHeight="1">
      <c r="A21" s="100" t="s">
        <v>41</v>
      </c>
      <c r="B21" s="100" t="s">
        <v>44</v>
      </c>
      <c r="C21" s="102">
        <f>C22</f>
        <v>9011.1269899999988</v>
      </c>
      <c r="D21" s="100">
        <f t="shared" si="1"/>
        <v>8224.0290000000005</v>
      </c>
      <c r="E21" s="100">
        <f t="shared" si="1"/>
        <v>8221.3289999999997</v>
      </c>
    </row>
    <row r="22" spans="1:5" ht="35.1" customHeight="1">
      <c r="A22" s="100" t="s">
        <v>41</v>
      </c>
      <c r="B22" s="100" t="s">
        <v>45</v>
      </c>
      <c r="C22" s="102">
        <f>53.25099+8222.517+394.4-7.054+323.033+25-0.02</f>
        <v>9011.1269899999988</v>
      </c>
      <c r="D22" s="100">
        <v>8224.0290000000005</v>
      </c>
      <c r="E22" s="100">
        <v>8221.3289999999997</v>
      </c>
    </row>
    <row r="23" spans="1:5" ht="35.1" customHeight="1">
      <c r="A23" s="341" t="s">
        <v>46</v>
      </c>
      <c r="B23" s="341"/>
      <c r="C23" s="102">
        <f>C14</f>
        <v>53.250990000000456</v>
      </c>
      <c r="D23" s="100">
        <v>0</v>
      </c>
      <c r="E23" s="100">
        <v>0</v>
      </c>
    </row>
    <row r="24" spans="1:5">
      <c r="A24" s="7"/>
    </row>
    <row r="25" spans="1:5">
      <c r="A25" s="7"/>
    </row>
    <row r="26" spans="1:5">
      <c r="A26" s="7"/>
    </row>
    <row r="27" spans="1:5">
      <c r="A27" s="7"/>
    </row>
    <row r="28" spans="1:5">
      <c r="A28" s="7"/>
    </row>
    <row r="29" spans="1:5">
      <c r="A29" s="7"/>
    </row>
    <row r="30" spans="1:5">
      <c r="A30" s="7"/>
    </row>
    <row r="31" spans="1:5">
      <c r="A31" s="7"/>
    </row>
    <row r="32" spans="1:5">
      <c r="A32" s="7"/>
    </row>
    <row r="33" spans="1:1">
      <c r="A33" s="7"/>
    </row>
    <row r="34" spans="1:1">
      <c r="A34" s="7"/>
    </row>
    <row r="35" spans="1:1">
      <c r="A35" s="7"/>
    </row>
    <row r="36" spans="1:1">
      <c r="A36" s="7"/>
    </row>
    <row r="37" spans="1:1">
      <c r="A37" s="7"/>
    </row>
    <row r="38" spans="1:1">
      <c r="A38" s="7"/>
    </row>
    <row r="39" spans="1:1">
      <c r="A39" s="7"/>
    </row>
    <row r="40" spans="1:1">
      <c r="A40" s="7"/>
    </row>
    <row r="41" spans="1:1">
      <c r="A41" s="7"/>
    </row>
    <row r="42" spans="1:1">
      <c r="A42" s="7"/>
    </row>
  </sheetData>
  <mergeCells count="12">
    <mergeCell ref="C1:E1"/>
    <mergeCell ref="B3:E3"/>
    <mergeCell ref="B4:E4"/>
    <mergeCell ref="B5:E5"/>
    <mergeCell ref="B6:E6"/>
    <mergeCell ref="C2:E2"/>
    <mergeCell ref="A9:E9"/>
    <mergeCell ref="A12:A13"/>
    <mergeCell ref="B12:B13"/>
    <mergeCell ref="C12:E12"/>
    <mergeCell ref="A23:B23"/>
    <mergeCell ref="A10:E10"/>
  </mergeCells>
  <phoneticPr fontId="5" type="noConversion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0"/>
  <sheetViews>
    <sheetView view="pageBreakPreview" zoomScaleSheetLayoutView="100" workbookViewId="0">
      <selection activeCell="C4" sqref="C4"/>
    </sheetView>
  </sheetViews>
  <sheetFormatPr defaultRowHeight="15"/>
  <cols>
    <col min="1" max="1" width="24.7109375" style="305" customWidth="1"/>
    <col min="3" max="3" width="68.7109375" customWidth="1"/>
  </cols>
  <sheetData>
    <row r="1" spans="1:10" ht="15.75">
      <c r="B1" s="91"/>
      <c r="C1" s="53" t="s">
        <v>47</v>
      </c>
      <c r="D1" s="91"/>
      <c r="E1" s="91"/>
      <c r="F1" s="91"/>
      <c r="G1" s="91"/>
      <c r="H1" s="91"/>
      <c r="I1" s="91"/>
      <c r="J1" s="91"/>
    </row>
    <row r="2" spans="1:10" ht="18.75" customHeight="1">
      <c r="B2" s="92"/>
      <c r="C2" s="101" t="s">
        <v>202</v>
      </c>
      <c r="D2" s="92"/>
      <c r="E2" s="92"/>
      <c r="F2" s="92"/>
      <c r="G2" s="92"/>
      <c r="H2" s="92"/>
      <c r="I2" s="92"/>
      <c r="J2" s="92"/>
    </row>
    <row r="3" spans="1:10" ht="19.5" customHeight="1">
      <c r="B3" s="92"/>
      <c r="C3" s="54" t="s">
        <v>29</v>
      </c>
      <c r="D3" s="92"/>
      <c r="E3" s="92"/>
      <c r="F3" s="92"/>
      <c r="G3" s="92"/>
      <c r="H3" s="92"/>
      <c r="I3" s="92"/>
      <c r="J3" s="92"/>
    </row>
    <row r="4" spans="1:10" ht="15" customHeight="1">
      <c r="B4" s="92"/>
      <c r="C4" s="332" t="s">
        <v>441</v>
      </c>
      <c r="D4" s="92"/>
      <c r="E4" s="92"/>
      <c r="F4" s="92"/>
      <c r="G4" s="92"/>
      <c r="H4" s="92"/>
      <c r="I4" s="92"/>
      <c r="J4" s="92"/>
    </row>
    <row r="5" spans="1:10" ht="21" customHeight="1">
      <c r="B5" s="92"/>
      <c r="C5" s="101" t="s">
        <v>54</v>
      </c>
      <c r="D5" s="92"/>
      <c r="E5" s="92"/>
      <c r="F5" s="92"/>
      <c r="G5" s="92"/>
      <c r="H5" s="92"/>
      <c r="I5" s="92"/>
      <c r="J5" s="92"/>
    </row>
    <row r="6" spans="1:10" ht="15.75" customHeight="1">
      <c r="B6" s="93"/>
      <c r="C6" s="101" t="s">
        <v>56</v>
      </c>
      <c r="D6" s="93"/>
      <c r="E6" s="93"/>
      <c r="F6" s="93"/>
      <c r="G6" s="93"/>
      <c r="H6" s="93"/>
      <c r="I6" s="93"/>
      <c r="J6" s="93"/>
    </row>
    <row r="7" spans="1:10">
      <c r="A7" s="306"/>
    </row>
    <row r="8" spans="1:10" ht="31.5" customHeight="1">
      <c r="A8" s="355" t="s">
        <v>328</v>
      </c>
      <c r="B8" s="355"/>
      <c r="C8" s="355"/>
    </row>
    <row r="9" spans="1:10">
      <c r="A9" s="307"/>
    </row>
    <row r="10" spans="1:10">
      <c r="A10" s="308"/>
    </row>
    <row r="11" spans="1:10" ht="15.75" customHeight="1">
      <c r="A11" s="309" t="s">
        <v>48</v>
      </c>
      <c r="B11" s="359" t="s">
        <v>49</v>
      </c>
      <c r="C11" s="359"/>
    </row>
    <row r="12" spans="1:10">
      <c r="A12" s="310">
        <v>1</v>
      </c>
      <c r="B12" s="360">
        <v>2</v>
      </c>
      <c r="C12" s="360"/>
    </row>
    <row r="13" spans="1:10" ht="16.5" customHeight="1">
      <c r="A13" s="358" t="s">
        <v>329</v>
      </c>
      <c r="B13" s="358"/>
      <c r="C13" s="358"/>
    </row>
    <row r="14" spans="1:10" ht="41.25" customHeight="1">
      <c r="A14" s="312" t="s">
        <v>367</v>
      </c>
      <c r="B14" s="346" t="s">
        <v>50</v>
      </c>
      <c r="C14" s="347"/>
    </row>
    <row r="15" spans="1:10" ht="39" customHeight="1">
      <c r="A15" s="312" t="s">
        <v>368</v>
      </c>
      <c r="B15" s="347" t="s">
        <v>50</v>
      </c>
      <c r="C15" s="347"/>
    </row>
    <row r="16" spans="1:10" ht="39.75" customHeight="1">
      <c r="A16" s="312" t="s">
        <v>369</v>
      </c>
      <c r="B16" s="347" t="s">
        <v>50</v>
      </c>
      <c r="C16" s="347"/>
    </row>
    <row r="17" spans="1:3" ht="42.75" customHeight="1">
      <c r="A17" s="312" t="s">
        <v>370</v>
      </c>
      <c r="B17" s="347" t="s">
        <v>50</v>
      </c>
      <c r="C17" s="347"/>
    </row>
    <row r="18" spans="1:3" ht="54.75" customHeight="1">
      <c r="A18" s="312" t="s">
        <v>371</v>
      </c>
      <c r="B18" s="346" t="s">
        <v>332</v>
      </c>
      <c r="C18" s="347"/>
    </row>
    <row r="19" spans="1:3" ht="59.25" customHeight="1">
      <c r="A19" s="312" t="s">
        <v>372</v>
      </c>
      <c r="B19" s="346" t="s">
        <v>332</v>
      </c>
      <c r="C19" s="347"/>
    </row>
    <row r="20" spans="1:3" ht="59.25" customHeight="1">
      <c r="A20" s="312" t="s">
        <v>373</v>
      </c>
      <c r="B20" s="346" t="s">
        <v>332</v>
      </c>
      <c r="C20" s="347"/>
    </row>
    <row r="21" spans="1:3" ht="45" customHeight="1">
      <c r="A21" s="312" t="s">
        <v>374</v>
      </c>
      <c r="B21" s="346" t="s">
        <v>333</v>
      </c>
      <c r="C21" s="347"/>
    </row>
    <row r="22" spans="1:3" ht="25.5" customHeight="1">
      <c r="A22" s="312" t="s">
        <v>375</v>
      </c>
      <c r="B22" s="346" t="s">
        <v>334</v>
      </c>
      <c r="C22" s="347"/>
    </row>
    <row r="23" spans="1:3" ht="16.5" customHeight="1">
      <c r="A23" s="312" t="s">
        <v>376</v>
      </c>
      <c r="B23" s="346" t="s">
        <v>335</v>
      </c>
      <c r="C23" s="347"/>
    </row>
    <row r="24" spans="1:3" ht="14.25" customHeight="1">
      <c r="A24" s="312" t="s">
        <v>377</v>
      </c>
      <c r="B24" s="346" t="s">
        <v>330</v>
      </c>
      <c r="C24" s="347"/>
    </row>
    <row r="25" spans="1:3" ht="19.5" customHeight="1">
      <c r="A25" s="312" t="s">
        <v>378</v>
      </c>
      <c r="B25" s="346" t="s">
        <v>336</v>
      </c>
      <c r="C25" s="347"/>
    </row>
    <row r="26" spans="1:3" ht="25.5" customHeight="1">
      <c r="A26" s="312" t="s">
        <v>379</v>
      </c>
      <c r="B26" s="346" t="s">
        <v>356</v>
      </c>
      <c r="C26" s="347"/>
    </row>
    <row r="27" spans="1:3" ht="34.5" customHeight="1">
      <c r="A27" s="312" t="s">
        <v>380</v>
      </c>
      <c r="B27" s="346" t="s">
        <v>357</v>
      </c>
      <c r="C27" s="347"/>
    </row>
    <row r="28" spans="1:3" ht="32.25" customHeight="1">
      <c r="A28" s="312" t="s">
        <v>381</v>
      </c>
      <c r="B28" s="346" t="s">
        <v>358</v>
      </c>
      <c r="C28" s="347"/>
    </row>
    <row r="29" spans="1:3" ht="47.25" customHeight="1">
      <c r="A29" s="312" t="s">
        <v>382</v>
      </c>
      <c r="B29" s="346" t="s">
        <v>337</v>
      </c>
      <c r="C29" s="347"/>
    </row>
    <row r="30" spans="1:3" ht="52.5" customHeight="1">
      <c r="A30" s="312" t="s">
        <v>383</v>
      </c>
      <c r="B30" s="346" t="s">
        <v>338</v>
      </c>
      <c r="C30" s="347"/>
    </row>
    <row r="31" spans="1:3" ht="28.5" customHeight="1">
      <c r="A31" s="312" t="s">
        <v>384</v>
      </c>
      <c r="B31" s="346" t="s">
        <v>339</v>
      </c>
      <c r="C31" s="347"/>
    </row>
    <row r="32" spans="1:3" ht="36.75" customHeight="1">
      <c r="A32" s="312" t="s">
        <v>385</v>
      </c>
      <c r="B32" s="346" t="s">
        <v>340</v>
      </c>
      <c r="C32" s="356"/>
    </row>
    <row r="33" spans="1:3" ht="53.25" customHeight="1">
      <c r="A33" s="312" t="s">
        <v>386</v>
      </c>
      <c r="B33" s="346" t="s">
        <v>341</v>
      </c>
      <c r="C33" s="356"/>
    </row>
    <row r="34" spans="1:3" ht="41.25" customHeight="1">
      <c r="A34" s="312" t="s">
        <v>387</v>
      </c>
      <c r="B34" s="346" t="s">
        <v>342</v>
      </c>
      <c r="C34" s="356"/>
    </row>
    <row r="35" spans="1:3" ht="42" customHeight="1">
      <c r="A35" s="312" t="s">
        <v>388</v>
      </c>
      <c r="B35" s="344" t="s">
        <v>343</v>
      </c>
      <c r="C35" s="357"/>
    </row>
    <row r="36" spans="1:3" ht="65.25" customHeight="1">
      <c r="A36" s="312" t="s">
        <v>389</v>
      </c>
      <c r="B36" s="346" t="s">
        <v>344</v>
      </c>
      <c r="C36" s="347"/>
    </row>
    <row r="37" spans="1:3" ht="65.25" customHeight="1">
      <c r="A37" s="312" t="s">
        <v>390</v>
      </c>
      <c r="B37" s="346" t="s">
        <v>345</v>
      </c>
      <c r="C37" s="354"/>
    </row>
    <row r="38" spans="1:3" ht="98.25" customHeight="1">
      <c r="A38" s="312" t="s">
        <v>391</v>
      </c>
      <c r="B38" s="346" t="s">
        <v>346</v>
      </c>
      <c r="C38" s="354"/>
    </row>
    <row r="39" spans="1:3" ht="76.5" customHeight="1">
      <c r="A39" s="312" t="s">
        <v>392</v>
      </c>
      <c r="B39" s="346" t="s">
        <v>347</v>
      </c>
      <c r="C39" s="354"/>
    </row>
    <row r="40" spans="1:3" ht="72.75" customHeight="1">
      <c r="A40" s="312" t="s">
        <v>393</v>
      </c>
      <c r="B40" s="346" t="s">
        <v>348</v>
      </c>
      <c r="C40" s="354"/>
    </row>
    <row r="41" spans="1:3" ht="15" customHeight="1">
      <c r="A41" s="312" t="s">
        <v>394</v>
      </c>
      <c r="B41" s="346" t="s">
        <v>331</v>
      </c>
      <c r="C41" s="347"/>
    </row>
    <row r="42" spans="1:3" s="313" customFormat="1" ht="27.75" customHeight="1">
      <c r="A42" s="314" t="s">
        <v>366</v>
      </c>
      <c r="B42" s="348" t="s">
        <v>359</v>
      </c>
      <c r="C42" s="349"/>
    </row>
    <row r="43" spans="1:3" s="313" customFormat="1" ht="27.75" customHeight="1">
      <c r="A43" s="314" t="s">
        <v>361</v>
      </c>
      <c r="B43" s="350" t="s">
        <v>360</v>
      </c>
      <c r="C43" s="351"/>
    </row>
    <row r="44" spans="1:3" ht="45.75" customHeight="1">
      <c r="A44" s="312" t="s">
        <v>365</v>
      </c>
      <c r="B44" s="352" t="s">
        <v>362</v>
      </c>
      <c r="C44" s="353"/>
    </row>
    <row r="45" spans="1:3" ht="45" customHeight="1">
      <c r="A45" s="312" t="s">
        <v>364</v>
      </c>
      <c r="B45" s="362" t="s">
        <v>363</v>
      </c>
      <c r="C45" s="363"/>
    </row>
    <row r="46" spans="1:3" ht="45" customHeight="1">
      <c r="A46" s="317" t="s">
        <v>427</v>
      </c>
      <c r="B46" s="344" t="s">
        <v>426</v>
      </c>
      <c r="C46" s="345"/>
    </row>
    <row r="47" spans="1:3" ht="45" customHeight="1">
      <c r="A47" s="317" t="s">
        <v>429</v>
      </c>
      <c r="B47" s="344" t="s">
        <v>428</v>
      </c>
      <c r="C47" s="345"/>
    </row>
    <row r="48" spans="1:3" ht="15.75" customHeight="1">
      <c r="A48" s="361" t="s">
        <v>93</v>
      </c>
      <c r="B48" s="361"/>
      <c r="C48" s="361"/>
    </row>
    <row r="49" spans="1:3" ht="15" customHeight="1">
      <c r="A49" s="311" t="s">
        <v>94</v>
      </c>
      <c r="B49" s="347" t="s">
        <v>51</v>
      </c>
      <c r="C49" s="347"/>
    </row>
    <row r="50" spans="1:3" ht="53.25" customHeight="1">
      <c r="A50" s="311" t="s">
        <v>95</v>
      </c>
      <c r="B50" s="347" t="s">
        <v>96</v>
      </c>
      <c r="C50" s="347"/>
    </row>
  </sheetData>
  <mergeCells count="41">
    <mergeCell ref="B50:C50"/>
    <mergeCell ref="B11:C11"/>
    <mergeCell ref="B12:C12"/>
    <mergeCell ref="A48:C48"/>
    <mergeCell ref="B49:C49"/>
    <mergeCell ref="B45:C45"/>
    <mergeCell ref="B32:C32"/>
    <mergeCell ref="B29:C29"/>
    <mergeCell ref="B30:C30"/>
    <mergeCell ref="B24:C24"/>
    <mergeCell ref="B25:C25"/>
    <mergeCell ref="B28:C28"/>
    <mergeCell ref="B40:C40"/>
    <mergeCell ref="B16:C16"/>
    <mergeCell ref="B17:C17"/>
    <mergeCell ref="B22:C22"/>
    <mergeCell ref="A8:C8"/>
    <mergeCell ref="B33:C33"/>
    <mergeCell ref="B34:C34"/>
    <mergeCell ref="B35:C35"/>
    <mergeCell ref="B39:C39"/>
    <mergeCell ref="B36:C36"/>
    <mergeCell ref="B26:C26"/>
    <mergeCell ref="A13:C13"/>
    <mergeCell ref="B14:C14"/>
    <mergeCell ref="B15:C15"/>
    <mergeCell ref="B37:C37"/>
    <mergeCell ref="B31:C31"/>
    <mergeCell ref="B27:C27"/>
    <mergeCell ref="B21:C21"/>
    <mergeCell ref="B18:C18"/>
    <mergeCell ref="B19:C19"/>
    <mergeCell ref="B46:C46"/>
    <mergeCell ref="B47:C47"/>
    <mergeCell ref="B23:C23"/>
    <mergeCell ref="B20:C20"/>
    <mergeCell ref="B42:C42"/>
    <mergeCell ref="B43:C43"/>
    <mergeCell ref="B44:C44"/>
    <mergeCell ref="B41:C41"/>
    <mergeCell ref="B38:C38"/>
  </mergeCells>
  <phoneticPr fontId="5" type="noConversion"/>
  <pageMargins left="0.7" right="0.7" top="0.75" bottom="0.75" header="0.3" footer="0.3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"/>
  <sheetViews>
    <sheetView view="pageBreakPreview" zoomScaleSheetLayoutView="100" workbookViewId="0">
      <selection activeCell="E13" sqref="E13"/>
    </sheetView>
  </sheetViews>
  <sheetFormatPr defaultRowHeight="15.75"/>
  <cols>
    <col min="1" max="1" width="2.7109375" style="284" customWidth="1"/>
    <col min="2" max="2" width="7.28515625" style="304" customWidth="1"/>
    <col min="3" max="3" width="10.5703125" style="304" customWidth="1"/>
    <col min="4" max="4" width="31.140625" style="284" customWidth="1"/>
    <col min="5" max="5" width="43.42578125" style="284" customWidth="1"/>
    <col min="6" max="6" width="15.28515625" style="284" customWidth="1"/>
    <col min="7" max="8" width="9.140625" style="284" customWidth="1"/>
    <col min="9" max="9" width="11.28515625" style="284" customWidth="1"/>
    <col min="10" max="16384" width="9.140625" style="284"/>
  </cols>
  <sheetData>
    <row r="1" spans="1:8">
      <c r="B1" s="285"/>
      <c r="C1" s="285"/>
      <c r="D1" s="286"/>
      <c r="E1" s="286" t="s">
        <v>305</v>
      </c>
      <c r="F1" s="287"/>
      <c r="G1" s="287"/>
    </row>
    <row r="2" spans="1:8">
      <c r="A2" s="288"/>
      <c r="B2" s="285"/>
      <c r="C2" s="289"/>
      <c r="D2" s="286"/>
      <c r="E2" s="286" t="s">
        <v>107</v>
      </c>
      <c r="F2" s="290"/>
    </row>
    <row r="3" spans="1:8" ht="31.5" customHeight="1">
      <c r="B3" s="285"/>
      <c r="C3" s="286"/>
      <c r="D3" s="364" t="s">
        <v>306</v>
      </c>
      <c r="E3" s="364"/>
      <c r="F3" s="291"/>
    </row>
    <row r="4" spans="1:8">
      <c r="B4" s="285"/>
      <c r="C4" s="286"/>
      <c r="D4" s="286"/>
      <c r="E4" s="286" t="s">
        <v>441</v>
      </c>
      <c r="F4" s="291"/>
    </row>
    <row r="5" spans="1:8">
      <c r="A5" s="292"/>
      <c r="B5" s="285"/>
      <c r="C5" s="286"/>
      <c r="D5" s="286"/>
      <c r="E5" s="286"/>
      <c r="F5" s="291"/>
      <c r="G5" s="290"/>
    </row>
    <row r="6" spans="1:8">
      <c r="B6" s="285"/>
      <c r="C6" s="285"/>
      <c r="D6" s="285"/>
      <c r="E6" s="285"/>
      <c r="F6" s="287"/>
      <c r="G6" s="287"/>
    </row>
    <row r="7" spans="1:8">
      <c r="A7" s="292"/>
      <c r="B7" s="285"/>
      <c r="C7" s="285"/>
      <c r="D7" s="285"/>
      <c r="E7" s="285"/>
      <c r="F7" s="293"/>
      <c r="G7" s="292"/>
      <c r="H7" s="294"/>
    </row>
    <row r="8" spans="1:8">
      <c r="A8" s="292"/>
      <c r="B8" s="365" t="s">
        <v>307</v>
      </c>
      <c r="C8" s="365"/>
      <c r="D8" s="365"/>
      <c r="E8" s="365"/>
      <c r="F8" s="285"/>
      <c r="G8" s="285"/>
      <c r="H8" s="290"/>
    </row>
    <row r="9" spans="1:8" ht="32.25" customHeight="1">
      <c r="A9" s="292"/>
      <c r="B9" s="366" t="s">
        <v>308</v>
      </c>
      <c r="C9" s="366"/>
      <c r="D9" s="366"/>
      <c r="E9" s="366"/>
      <c r="F9" s="285"/>
      <c r="G9" s="285"/>
      <c r="H9" s="290"/>
    </row>
    <row r="10" spans="1:8">
      <c r="A10" s="292"/>
      <c r="B10" s="285"/>
      <c r="C10" s="285"/>
      <c r="D10" s="285"/>
      <c r="E10" s="285"/>
      <c r="F10" s="295"/>
      <c r="G10" s="285"/>
      <c r="H10" s="290"/>
    </row>
    <row r="11" spans="1:8" ht="51" customHeight="1">
      <c r="B11" s="296" t="s">
        <v>111</v>
      </c>
      <c r="C11" s="297" t="s">
        <v>218</v>
      </c>
      <c r="D11" s="297" t="s">
        <v>309</v>
      </c>
      <c r="E11" s="297" t="s">
        <v>310</v>
      </c>
      <c r="F11" s="287"/>
      <c r="G11" s="287"/>
    </row>
    <row r="12" spans="1:8">
      <c r="B12" s="298"/>
      <c r="C12" s="299">
        <v>1</v>
      </c>
      <c r="D12" s="300">
        <v>2</v>
      </c>
      <c r="E12" s="299">
        <v>3</v>
      </c>
      <c r="F12" s="287"/>
      <c r="G12" s="287"/>
    </row>
    <row r="13" spans="1:8">
      <c r="B13" s="299">
        <v>1</v>
      </c>
      <c r="C13" s="301" t="s">
        <v>185</v>
      </c>
      <c r="D13" s="301"/>
      <c r="E13" s="298"/>
      <c r="F13" s="287"/>
      <c r="G13" s="287"/>
    </row>
    <row r="14" spans="1:8" ht="40.5" customHeight="1">
      <c r="B14" s="300">
        <v>2</v>
      </c>
      <c r="C14" s="302" t="s">
        <v>254</v>
      </c>
      <c r="D14" s="297" t="s">
        <v>311</v>
      </c>
      <c r="E14" s="296" t="s">
        <v>92</v>
      </c>
      <c r="F14" s="303"/>
      <c r="G14" s="303"/>
    </row>
    <row r="15" spans="1:8" ht="37.5" customHeight="1">
      <c r="B15" s="300">
        <v>3</v>
      </c>
      <c r="C15" s="302" t="s">
        <v>254</v>
      </c>
      <c r="D15" s="297" t="s">
        <v>312</v>
      </c>
      <c r="E15" s="296" t="s">
        <v>313</v>
      </c>
      <c r="F15" s="303"/>
      <c r="G15" s="303"/>
    </row>
  </sheetData>
  <mergeCells count="3">
    <mergeCell ref="D3:E3"/>
    <mergeCell ref="B8:E8"/>
    <mergeCell ref="B9:E9"/>
  </mergeCells>
  <pageMargins left="0.7" right="0.7" top="0.75" bottom="0.75" header="0.3" footer="0.3"/>
  <pageSetup paperSize="9" scale="91" orientation="portrait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3"/>
  <sheetViews>
    <sheetView view="pageBreakPreview" zoomScaleSheetLayoutView="100" workbookViewId="0">
      <selection activeCell="J9" sqref="J9:J10"/>
    </sheetView>
  </sheetViews>
  <sheetFormatPr defaultRowHeight="12.75"/>
  <cols>
    <col min="1" max="1" width="2.7109375" style="173" customWidth="1"/>
    <col min="2" max="2" width="4.5703125" style="173" customWidth="1"/>
    <col min="3" max="4" width="3.7109375" style="173" customWidth="1"/>
    <col min="5" max="5" width="4" style="173" customWidth="1"/>
    <col min="6" max="6" width="4.140625" style="173" customWidth="1"/>
    <col min="7" max="7" width="3.85546875" style="173" customWidth="1"/>
    <col min="8" max="8" width="5" style="173" customWidth="1"/>
    <col min="9" max="9" width="9" style="173" customWidth="1"/>
    <col min="10" max="10" width="56" style="173" customWidth="1"/>
    <col min="11" max="11" width="14.140625" style="175" customWidth="1"/>
    <col min="12" max="12" width="14.85546875" style="176" customWidth="1"/>
    <col min="13" max="13" width="13.5703125" style="176" bestFit="1" customWidth="1"/>
    <col min="14" max="16384" width="9.140625" style="177"/>
  </cols>
  <sheetData>
    <row r="1" spans="1:13" ht="15.75">
      <c r="J1" s="174" t="s">
        <v>297</v>
      </c>
    </row>
    <row r="2" spans="1:13" ht="15.75">
      <c r="J2" s="178" t="s">
        <v>107</v>
      </c>
    </row>
    <row r="3" spans="1:13" ht="15.75">
      <c r="J3" s="179" t="s">
        <v>57</v>
      </c>
    </row>
    <row r="4" spans="1:13" ht="15.75">
      <c r="J4" s="320" t="s">
        <v>441</v>
      </c>
    </row>
    <row r="5" spans="1:13">
      <c r="J5" s="177"/>
      <c r="K5" s="180"/>
    </row>
    <row r="6" spans="1:13" ht="15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2"/>
    </row>
    <row r="7" spans="1:13" ht="12.75" customHeight="1">
      <c r="A7" s="367" t="s">
        <v>319</v>
      </c>
      <c r="B7" s="367"/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</row>
    <row r="8" spans="1:13" ht="15">
      <c r="A8" s="181" t="s">
        <v>210</v>
      </c>
      <c r="B8" s="181"/>
      <c r="C8" s="181"/>
      <c r="D8" s="181"/>
      <c r="E8" s="181"/>
      <c r="F8" s="181"/>
      <c r="G8" s="181"/>
      <c r="H8" s="181"/>
      <c r="I8" s="181"/>
      <c r="J8" s="183"/>
      <c r="L8" s="184"/>
      <c r="M8" s="185" t="s">
        <v>211</v>
      </c>
    </row>
    <row r="9" spans="1:13" ht="17.25" customHeight="1">
      <c r="A9" s="186" t="s">
        <v>212</v>
      </c>
      <c r="B9" s="187"/>
      <c r="C9" s="187" t="s">
        <v>213</v>
      </c>
      <c r="D9" s="188"/>
      <c r="E9" s="188"/>
      <c r="F9" s="188"/>
      <c r="G9" s="188"/>
      <c r="H9" s="188"/>
      <c r="I9" s="188"/>
      <c r="J9" s="368" t="s">
        <v>214</v>
      </c>
      <c r="K9" s="369" t="s">
        <v>215</v>
      </c>
      <c r="L9" s="369" t="s">
        <v>216</v>
      </c>
      <c r="M9" s="369" t="s">
        <v>217</v>
      </c>
    </row>
    <row r="10" spans="1:13" ht="198" customHeight="1">
      <c r="A10" s="186"/>
      <c r="B10" s="318" t="s">
        <v>218</v>
      </c>
      <c r="C10" s="318" t="s">
        <v>219</v>
      </c>
      <c r="D10" s="318" t="s">
        <v>220</v>
      </c>
      <c r="E10" s="318" t="s">
        <v>221</v>
      </c>
      <c r="F10" s="318" t="s">
        <v>222</v>
      </c>
      <c r="G10" s="318" t="s">
        <v>223</v>
      </c>
      <c r="H10" s="318" t="s">
        <v>224</v>
      </c>
      <c r="I10" s="318" t="s">
        <v>225</v>
      </c>
      <c r="J10" s="368"/>
      <c r="K10" s="369"/>
      <c r="L10" s="369"/>
      <c r="M10" s="369"/>
    </row>
    <row r="11" spans="1:13">
      <c r="A11" s="190"/>
      <c r="B11" s="191">
        <v>1</v>
      </c>
      <c r="C11" s="191">
        <v>2</v>
      </c>
      <c r="D11" s="191">
        <v>3</v>
      </c>
      <c r="E11" s="191">
        <v>4</v>
      </c>
      <c r="F11" s="191">
        <v>5</v>
      </c>
      <c r="G11" s="191">
        <v>6</v>
      </c>
      <c r="H11" s="191">
        <v>7</v>
      </c>
      <c r="I11" s="191">
        <v>8</v>
      </c>
      <c r="J11" s="191">
        <v>9</v>
      </c>
      <c r="K11" s="191">
        <v>10</v>
      </c>
      <c r="L11" s="191">
        <v>11</v>
      </c>
      <c r="M11" s="191">
        <v>12</v>
      </c>
    </row>
    <row r="12" spans="1:13" s="176" customFormat="1">
      <c r="A12" s="190"/>
      <c r="B12" s="192" t="s">
        <v>226</v>
      </c>
      <c r="C12" s="192">
        <v>1</v>
      </c>
      <c r="D12" s="192" t="s">
        <v>25</v>
      </c>
      <c r="E12" s="192" t="s">
        <v>25</v>
      </c>
      <c r="F12" s="192" t="s">
        <v>226</v>
      </c>
      <c r="G12" s="192" t="s">
        <v>25</v>
      </c>
      <c r="H12" s="192" t="s">
        <v>227</v>
      </c>
      <c r="I12" s="193" t="s">
        <v>226</v>
      </c>
      <c r="J12" s="194" t="s">
        <v>228</v>
      </c>
      <c r="K12" s="195">
        <f>K13+K23+K31+K18+K34+K35+K36+K37+K38</f>
        <v>1142.1329999999998</v>
      </c>
      <c r="L12" s="195">
        <f t="shared" ref="L12:M12" si="0">L13+L23+L31+L18</f>
        <v>850.3</v>
      </c>
      <c r="M12" s="195">
        <f t="shared" si="0"/>
        <v>862.9</v>
      </c>
    </row>
    <row r="13" spans="1:13">
      <c r="A13" s="194"/>
      <c r="B13" s="196" t="s">
        <v>226</v>
      </c>
      <c r="C13" s="197" t="s">
        <v>229</v>
      </c>
      <c r="D13" s="196" t="s">
        <v>113</v>
      </c>
      <c r="E13" s="196" t="s">
        <v>25</v>
      </c>
      <c r="F13" s="196" t="s">
        <v>226</v>
      </c>
      <c r="G13" s="196" t="s">
        <v>25</v>
      </c>
      <c r="H13" s="196" t="s">
        <v>227</v>
      </c>
      <c r="I13" s="193" t="s">
        <v>226</v>
      </c>
      <c r="J13" s="194" t="s">
        <v>230</v>
      </c>
      <c r="K13" s="195">
        <f>K14</f>
        <v>957.14800000000002</v>
      </c>
      <c r="L13" s="195">
        <f t="shared" ref="L13:M13" si="1">L14</f>
        <v>705</v>
      </c>
      <c r="M13" s="195">
        <f t="shared" si="1"/>
        <v>731</v>
      </c>
    </row>
    <row r="14" spans="1:13" ht="13.5">
      <c r="A14" s="208"/>
      <c r="B14" s="196" t="s">
        <v>231</v>
      </c>
      <c r="C14" s="197" t="s">
        <v>229</v>
      </c>
      <c r="D14" s="196" t="s">
        <v>113</v>
      </c>
      <c r="E14" s="196" t="s">
        <v>114</v>
      </c>
      <c r="F14" s="196" t="s">
        <v>226</v>
      </c>
      <c r="G14" s="196" t="s">
        <v>113</v>
      </c>
      <c r="H14" s="196" t="s">
        <v>227</v>
      </c>
      <c r="I14" s="193" t="s">
        <v>108</v>
      </c>
      <c r="J14" s="194" t="s">
        <v>233</v>
      </c>
      <c r="K14" s="209">
        <f>K15+K16+K17</f>
        <v>957.14800000000002</v>
      </c>
      <c r="L14" s="209">
        <f t="shared" ref="L14:M14" si="2">L15+L16</f>
        <v>705</v>
      </c>
      <c r="M14" s="209">
        <f t="shared" si="2"/>
        <v>731</v>
      </c>
    </row>
    <row r="15" spans="1:13" ht="64.5">
      <c r="A15" s="208"/>
      <c r="B15" s="203" t="s">
        <v>231</v>
      </c>
      <c r="C15" s="204" t="s">
        <v>229</v>
      </c>
      <c r="D15" s="203" t="s">
        <v>113</v>
      </c>
      <c r="E15" s="203" t="s">
        <v>114</v>
      </c>
      <c r="F15" s="203" t="s">
        <v>232</v>
      </c>
      <c r="G15" s="203" t="s">
        <v>113</v>
      </c>
      <c r="H15" s="203" t="s">
        <v>227</v>
      </c>
      <c r="I15" s="205" t="s">
        <v>108</v>
      </c>
      <c r="J15" s="210" t="s">
        <v>234</v>
      </c>
      <c r="K15" s="211">
        <v>496.18</v>
      </c>
      <c r="L15" s="211">
        <v>625</v>
      </c>
      <c r="M15" s="211">
        <v>651</v>
      </c>
    </row>
    <row r="16" spans="1:13" ht="90.75" customHeight="1">
      <c r="A16" s="208"/>
      <c r="B16" s="203" t="s">
        <v>231</v>
      </c>
      <c r="C16" s="204" t="s">
        <v>229</v>
      </c>
      <c r="D16" s="203" t="s">
        <v>113</v>
      </c>
      <c r="E16" s="203" t="s">
        <v>114</v>
      </c>
      <c r="F16" s="203" t="s">
        <v>235</v>
      </c>
      <c r="G16" s="203" t="s">
        <v>113</v>
      </c>
      <c r="H16" s="203" t="s">
        <v>227</v>
      </c>
      <c r="I16" s="205" t="s">
        <v>108</v>
      </c>
      <c r="J16" s="210" t="s">
        <v>236</v>
      </c>
      <c r="K16" s="211">
        <f>80+374.858</f>
        <v>454.858</v>
      </c>
      <c r="L16" s="211">
        <v>80</v>
      </c>
      <c r="M16" s="211">
        <v>80</v>
      </c>
    </row>
    <row r="17" spans="1:13" ht="69" customHeight="1">
      <c r="A17" s="208"/>
      <c r="B17" s="203" t="s">
        <v>231</v>
      </c>
      <c r="C17" s="204" t="s">
        <v>229</v>
      </c>
      <c r="D17" s="203" t="s">
        <v>113</v>
      </c>
      <c r="E17" s="203" t="s">
        <v>114</v>
      </c>
      <c r="F17" s="203" t="s">
        <v>237</v>
      </c>
      <c r="G17" s="203" t="s">
        <v>113</v>
      </c>
      <c r="H17" s="203" t="s">
        <v>227</v>
      </c>
      <c r="I17" s="205" t="s">
        <v>108</v>
      </c>
      <c r="J17" s="210" t="s">
        <v>408</v>
      </c>
      <c r="K17" s="211">
        <f>5.8+0.31</f>
        <v>6.1099999999999994</v>
      </c>
      <c r="L17" s="211"/>
      <c r="M17" s="211"/>
    </row>
    <row r="18" spans="1:13" ht="31.5">
      <c r="A18" s="212"/>
      <c r="B18" s="213" t="s">
        <v>137</v>
      </c>
      <c r="C18" s="213" t="s">
        <v>229</v>
      </c>
      <c r="D18" s="213" t="s">
        <v>118</v>
      </c>
      <c r="E18" s="213" t="s">
        <v>239</v>
      </c>
      <c r="F18" s="213" t="s">
        <v>25</v>
      </c>
      <c r="G18" s="213" t="s">
        <v>113</v>
      </c>
      <c r="H18" s="213" t="s">
        <v>227</v>
      </c>
      <c r="I18" s="213" t="s">
        <v>108</v>
      </c>
      <c r="J18" s="214" t="s">
        <v>350</v>
      </c>
      <c r="K18" s="215">
        <f>K19+K20+K21+K22</f>
        <v>72.400000000000006</v>
      </c>
      <c r="L18" s="215">
        <f>L19+L20+L21+L22</f>
        <v>84.399999999999991</v>
      </c>
      <c r="M18" s="215">
        <f>M19+M20+M21+M22</f>
        <v>71</v>
      </c>
    </row>
    <row r="19" spans="1:13" ht="54" customHeight="1">
      <c r="A19" s="212"/>
      <c r="B19" s="216" t="s">
        <v>137</v>
      </c>
      <c r="C19" s="216" t="s">
        <v>229</v>
      </c>
      <c r="D19" s="216" t="s">
        <v>118</v>
      </c>
      <c r="E19" s="216" t="s">
        <v>239</v>
      </c>
      <c r="F19" s="216" t="s">
        <v>240</v>
      </c>
      <c r="G19" s="216" t="s">
        <v>113</v>
      </c>
      <c r="H19" s="216" t="s">
        <v>227</v>
      </c>
      <c r="I19" s="216" t="s">
        <v>108</v>
      </c>
      <c r="J19" s="217" t="s">
        <v>351</v>
      </c>
      <c r="K19" s="211">
        <v>22.2</v>
      </c>
      <c r="L19" s="211">
        <v>25.5</v>
      </c>
      <c r="M19" s="211">
        <v>21.4</v>
      </c>
    </row>
    <row r="20" spans="1:13" ht="68.25" customHeight="1">
      <c r="A20" s="212"/>
      <c r="B20" s="218" t="s">
        <v>137</v>
      </c>
      <c r="C20" s="218" t="s">
        <v>229</v>
      </c>
      <c r="D20" s="218" t="s">
        <v>118</v>
      </c>
      <c r="E20" s="218" t="s">
        <v>239</v>
      </c>
      <c r="F20" s="218" t="s">
        <v>241</v>
      </c>
      <c r="G20" s="218" t="s">
        <v>113</v>
      </c>
      <c r="H20" s="218" t="s">
        <v>227</v>
      </c>
      <c r="I20" s="218" t="s">
        <v>108</v>
      </c>
      <c r="J20" s="217" t="s">
        <v>352</v>
      </c>
      <c r="K20" s="211">
        <v>0.8</v>
      </c>
      <c r="L20" s="211">
        <v>0.7</v>
      </c>
      <c r="M20" s="211">
        <v>0.6</v>
      </c>
    </row>
    <row r="21" spans="1:13" ht="59.25" customHeight="1">
      <c r="A21" s="212"/>
      <c r="B21" s="218" t="s">
        <v>137</v>
      </c>
      <c r="C21" s="218" t="s">
        <v>229</v>
      </c>
      <c r="D21" s="218" t="s">
        <v>118</v>
      </c>
      <c r="E21" s="218" t="s">
        <v>239</v>
      </c>
      <c r="F21" s="218" t="s">
        <v>242</v>
      </c>
      <c r="G21" s="218" t="s">
        <v>113</v>
      </c>
      <c r="H21" s="218" t="s">
        <v>227</v>
      </c>
      <c r="I21" s="218" t="s">
        <v>108</v>
      </c>
      <c r="J21" s="217" t="s">
        <v>353</v>
      </c>
      <c r="K21" s="211">
        <v>48.5</v>
      </c>
      <c r="L21" s="211">
        <v>57.4</v>
      </c>
      <c r="M21" s="211">
        <v>48.3</v>
      </c>
    </row>
    <row r="22" spans="1:13" ht="57" customHeight="1">
      <c r="A22" s="212"/>
      <c r="B22" s="218" t="s">
        <v>137</v>
      </c>
      <c r="C22" s="218" t="s">
        <v>229</v>
      </c>
      <c r="D22" s="218" t="s">
        <v>118</v>
      </c>
      <c r="E22" s="218" t="s">
        <v>239</v>
      </c>
      <c r="F22" s="218" t="s">
        <v>243</v>
      </c>
      <c r="G22" s="218" t="s">
        <v>113</v>
      </c>
      <c r="H22" s="218" t="s">
        <v>227</v>
      </c>
      <c r="I22" s="218" t="s">
        <v>108</v>
      </c>
      <c r="J22" s="217" t="s">
        <v>354</v>
      </c>
      <c r="K22" s="211">
        <v>0.9</v>
      </c>
      <c r="L22" s="211">
        <v>0.8</v>
      </c>
      <c r="M22" s="211">
        <v>0.7</v>
      </c>
    </row>
    <row r="23" spans="1:13">
      <c r="A23" s="194"/>
      <c r="B23" s="196" t="s">
        <v>231</v>
      </c>
      <c r="C23" s="197" t="s">
        <v>229</v>
      </c>
      <c r="D23" s="196" t="s">
        <v>100</v>
      </c>
      <c r="E23" s="196" t="s">
        <v>25</v>
      </c>
      <c r="F23" s="196" t="s">
        <v>226</v>
      </c>
      <c r="G23" s="196" t="s">
        <v>25</v>
      </c>
      <c r="H23" s="196" t="s">
        <v>227</v>
      </c>
      <c r="I23" s="193" t="s">
        <v>226</v>
      </c>
      <c r="J23" s="194" t="s">
        <v>244</v>
      </c>
      <c r="K23" s="195">
        <f>K26+K24</f>
        <v>52.295000000000002</v>
      </c>
      <c r="L23" s="195">
        <f>L26+L24</f>
        <v>53.9</v>
      </c>
      <c r="M23" s="195">
        <f>M26+M24</f>
        <v>53.9</v>
      </c>
    </row>
    <row r="24" spans="1:13">
      <c r="A24" s="194"/>
      <c r="B24" s="220">
        <v>182</v>
      </c>
      <c r="C24" s="220">
        <v>1</v>
      </c>
      <c r="D24" s="220" t="s">
        <v>100</v>
      </c>
      <c r="E24" s="220" t="s">
        <v>113</v>
      </c>
      <c r="F24" s="220" t="s">
        <v>226</v>
      </c>
      <c r="G24" s="220" t="s">
        <v>25</v>
      </c>
      <c r="H24" s="220" t="s">
        <v>227</v>
      </c>
      <c r="I24" s="220">
        <v>110</v>
      </c>
      <c r="J24" s="221" t="s">
        <v>245</v>
      </c>
      <c r="K24" s="195">
        <f>K25</f>
        <v>33.5</v>
      </c>
      <c r="L24" s="195">
        <f>L25</f>
        <v>33.5</v>
      </c>
      <c r="M24" s="195">
        <f>M25</f>
        <v>33.5</v>
      </c>
    </row>
    <row r="25" spans="1:13" ht="38.25">
      <c r="A25" s="194"/>
      <c r="B25" s="218">
        <v>182</v>
      </c>
      <c r="C25" s="218">
        <v>1</v>
      </c>
      <c r="D25" s="218" t="s">
        <v>100</v>
      </c>
      <c r="E25" s="218" t="s">
        <v>113</v>
      </c>
      <c r="F25" s="218" t="s">
        <v>237</v>
      </c>
      <c r="G25" s="218" t="s">
        <v>115</v>
      </c>
      <c r="H25" s="218" t="s">
        <v>227</v>
      </c>
      <c r="I25" s="218">
        <v>110</v>
      </c>
      <c r="J25" s="217" t="s">
        <v>355</v>
      </c>
      <c r="K25" s="207">
        <v>33.5</v>
      </c>
      <c r="L25" s="207">
        <v>33.5</v>
      </c>
      <c r="M25" s="207">
        <v>33.5</v>
      </c>
    </row>
    <row r="26" spans="1:13" ht="13.5">
      <c r="A26" s="194"/>
      <c r="B26" s="196" t="s">
        <v>226</v>
      </c>
      <c r="C26" s="197" t="s">
        <v>229</v>
      </c>
      <c r="D26" s="196" t="s">
        <v>100</v>
      </c>
      <c r="E26" s="196" t="s">
        <v>100</v>
      </c>
      <c r="F26" s="196" t="s">
        <v>226</v>
      </c>
      <c r="G26" s="196" t="s">
        <v>25</v>
      </c>
      <c r="H26" s="196" t="s">
        <v>227</v>
      </c>
      <c r="I26" s="193" t="s">
        <v>108</v>
      </c>
      <c r="J26" s="208" t="s">
        <v>246</v>
      </c>
      <c r="K26" s="209">
        <f>K27+K29</f>
        <v>18.794999999999998</v>
      </c>
      <c r="L26" s="209">
        <f>L27+L29</f>
        <v>20.399999999999999</v>
      </c>
      <c r="M26" s="209">
        <f>M27+M29</f>
        <v>20.399999999999999</v>
      </c>
    </row>
    <row r="27" spans="1:13" ht="25.5">
      <c r="A27" s="206"/>
      <c r="B27" s="222" t="s">
        <v>231</v>
      </c>
      <c r="C27" s="223" t="s">
        <v>229</v>
      </c>
      <c r="D27" s="222" t="s">
        <v>100</v>
      </c>
      <c r="E27" s="222" t="s">
        <v>100</v>
      </c>
      <c r="F27" s="222" t="s">
        <v>237</v>
      </c>
      <c r="G27" s="222" t="s">
        <v>25</v>
      </c>
      <c r="H27" s="222" t="s">
        <v>227</v>
      </c>
      <c r="I27" s="224" t="s">
        <v>108</v>
      </c>
      <c r="J27" s="201" t="s">
        <v>268</v>
      </c>
      <c r="K27" s="225">
        <f>K28</f>
        <v>6.8</v>
      </c>
      <c r="L27" s="225">
        <f>L28</f>
        <v>6.8</v>
      </c>
      <c r="M27" s="225">
        <f>M28</f>
        <v>6.8</v>
      </c>
    </row>
    <row r="28" spans="1:13" ht="51">
      <c r="A28" s="206"/>
      <c r="B28" s="203" t="s">
        <v>231</v>
      </c>
      <c r="C28" s="226" t="s">
        <v>229</v>
      </c>
      <c r="D28" s="227" t="s">
        <v>100</v>
      </c>
      <c r="E28" s="227" t="s">
        <v>100</v>
      </c>
      <c r="F28" s="227" t="s">
        <v>250</v>
      </c>
      <c r="G28" s="227" t="s">
        <v>115</v>
      </c>
      <c r="H28" s="227" t="s">
        <v>227</v>
      </c>
      <c r="I28" s="228" t="s">
        <v>108</v>
      </c>
      <c r="J28" s="206" t="s">
        <v>267</v>
      </c>
      <c r="K28" s="189">
        <f>6.8</f>
        <v>6.8</v>
      </c>
      <c r="L28" s="266">
        <v>6.8</v>
      </c>
      <c r="M28" s="266">
        <v>6.8</v>
      </c>
    </row>
    <row r="29" spans="1:13" ht="25.5">
      <c r="A29" s="229"/>
      <c r="B29" s="198" t="s">
        <v>231</v>
      </c>
      <c r="C29" s="199" t="s">
        <v>229</v>
      </c>
      <c r="D29" s="198" t="s">
        <v>100</v>
      </c>
      <c r="E29" s="198" t="s">
        <v>100</v>
      </c>
      <c r="F29" s="198" t="s">
        <v>238</v>
      </c>
      <c r="G29" s="198" t="s">
        <v>25</v>
      </c>
      <c r="H29" s="198" t="s">
        <v>227</v>
      </c>
      <c r="I29" s="200" t="s">
        <v>108</v>
      </c>
      <c r="J29" s="201" t="s">
        <v>269</v>
      </c>
      <c r="K29" s="202">
        <f>K30</f>
        <v>11.994999999999999</v>
      </c>
      <c r="L29" s="202">
        <f>L30</f>
        <v>13.6</v>
      </c>
      <c r="M29" s="202">
        <f>M30</f>
        <v>13.6</v>
      </c>
    </row>
    <row r="30" spans="1:13" ht="51">
      <c r="A30" s="229"/>
      <c r="B30" s="203" t="s">
        <v>231</v>
      </c>
      <c r="C30" s="204" t="s">
        <v>229</v>
      </c>
      <c r="D30" s="203" t="s">
        <v>100</v>
      </c>
      <c r="E30" s="203" t="s">
        <v>100</v>
      </c>
      <c r="F30" s="203" t="s">
        <v>266</v>
      </c>
      <c r="G30" s="203" t="s">
        <v>115</v>
      </c>
      <c r="H30" s="203" t="s">
        <v>227</v>
      </c>
      <c r="I30" s="205" t="s">
        <v>108</v>
      </c>
      <c r="J30" s="206" t="s">
        <v>349</v>
      </c>
      <c r="K30" s="207">
        <f>0.17+11.825</f>
        <v>11.994999999999999</v>
      </c>
      <c r="L30" s="207">
        <v>13.6</v>
      </c>
      <c r="M30" s="207">
        <v>13.6</v>
      </c>
    </row>
    <row r="31" spans="1:13">
      <c r="A31" s="194"/>
      <c r="B31" s="196" t="s">
        <v>226</v>
      </c>
      <c r="C31" s="197" t="s">
        <v>229</v>
      </c>
      <c r="D31" s="196" t="s">
        <v>116</v>
      </c>
      <c r="E31" s="196" t="s">
        <v>25</v>
      </c>
      <c r="F31" s="196" t="s">
        <v>226</v>
      </c>
      <c r="G31" s="196" t="s">
        <v>25</v>
      </c>
      <c r="H31" s="196" t="s">
        <v>227</v>
      </c>
      <c r="I31" s="193" t="s">
        <v>226</v>
      </c>
      <c r="J31" s="194" t="s">
        <v>247</v>
      </c>
      <c r="K31" s="195">
        <f>K32</f>
        <v>24</v>
      </c>
      <c r="L31" s="195">
        <f t="shared" ref="L31:M31" si="3">L32</f>
        <v>7</v>
      </c>
      <c r="M31" s="195">
        <f t="shared" si="3"/>
        <v>7</v>
      </c>
    </row>
    <row r="32" spans="1:13" ht="25.5">
      <c r="A32" s="219"/>
      <c r="B32" s="198" t="s">
        <v>226</v>
      </c>
      <c r="C32" s="199" t="s">
        <v>229</v>
      </c>
      <c r="D32" s="198" t="s">
        <v>116</v>
      </c>
      <c r="E32" s="198" t="s">
        <v>25</v>
      </c>
      <c r="F32" s="198" t="s">
        <v>226</v>
      </c>
      <c r="G32" s="198" t="s">
        <v>25</v>
      </c>
      <c r="H32" s="198" t="s">
        <v>227</v>
      </c>
      <c r="I32" s="200" t="s">
        <v>25</v>
      </c>
      <c r="J32" s="201" t="s">
        <v>248</v>
      </c>
      <c r="K32" s="202">
        <f>K33</f>
        <v>24</v>
      </c>
      <c r="L32" s="202">
        <f>L33</f>
        <v>7</v>
      </c>
      <c r="M32" s="202">
        <f>M33</f>
        <v>7</v>
      </c>
    </row>
    <row r="33" spans="1:13" ht="57.75" customHeight="1">
      <c r="A33" s="230"/>
      <c r="B33" s="203" t="s">
        <v>226</v>
      </c>
      <c r="C33" s="204" t="s">
        <v>229</v>
      </c>
      <c r="D33" s="203" t="s">
        <v>116</v>
      </c>
      <c r="E33" s="203" t="s">
        <v>117</v>
      </c>
      <c r="F33" s="203" t="s">
        <v>235</v>
      </c>
      <c r="G33" s="203" t="s">
        <v>113</v>
      </c>
      <c r="H33" s="203" t="s">
        <v>227</v>
      </c>
      <c r="I33" s="205" t="s">
        <v>108</v>
      </c>
      <c r="J33" s="206" t="s">
        <v>50</v>
      </c>
      <c r="K33" s="207">
        <f>7+17</f>
        <v>24</v>
      </c>
      <c r="L33" s="207">
        <v>7</v>
      </c>
      <c r="M33" s="207">
        <v>7</v>
      </c>
    </row>
    <row r="34" spans="1:13" ht="57.75" customHeight="1">
      <c r="A34" s="230"/>
      <c r="B34" s="203" t="s">
        <v>231</v>
      </c>
      <c r="C34" s="204" t="s">
        <v>229</v>
      </c>
      <c r="D34" s="203" t="s">
        <v>411</v>
      </c>
      <c r="E34" s="203" t="s">
        <v>117</v>
      </c>
      <c r="F34" s="203" t="s">
        <v>412</v>
      </c>
      <c r="G34" s="203" t="s">
        <v>115</v>
      </c>
      <c r="H34" s="203" t="s">
        <v>413</v>
      </c>
      <c r="I34" s="205" t="s">
        <v>108</v>
      </c>
      <c r="J34" s="315" t="s">
        <v>409</v>
      </c>
      <c r="K34" s="207">
        <v>1.605</v>
      </c>
      <c r="L34" s="207"/>
      <c r="M34" s="207"/>
    </row>
    <row r="35" spans="1:13" ht="57.75" customHeight="1">
      <c r="A35" s="230"/>
      <c r="B35" s="203" t="s">
        <v>226</v>
      </c>
      <c r="C35" s="204" t="s">
        <v>229</v>
      </c>
      <c r="D35" s="203" t="s">
        <v>414</v>
      </c>
      <c r="E35" s="203" t="s">
        <v>415</v>
      </c>
      <c r="F35" s="203" t="s">
        <v>226</v>
      </c>
      <c r="G35" s="203" t="s">
        <v>115</v>
      </c>
      <c r="H35" s="203" t="s">
        <v>227</v>
      </c>
      <c r="I35" s="205" t="s">
        <v>416</v>
      </c>
      <c r="J35" s="315" t="s">
        <v>333</v>
      </c>
      <c r="K35" s="207">
        <v>3.34</v>
      </c>
      <c r="L35" s="207"/>
      <c r="M35" s="207"/>
    </row>
    <row r="36" spans="1:13" ht="57.75" customHeight="1">
      <c r="A36" s="230"/>
      <c r="B36" s="203" t="s">
        <v>226</v>
      </c>
      <c r="C36" s="204" t="s">
        <v>229</v>
      </c>
      <c r="D36" s="203" t="s">
        <v>414</v>
      </c>
      <c r="E36" s="203" t="s">
        <v>417</v>
      </c>
      <c r="F36" s="203" t="s">
        <v>418</v>
      </c>
      <c r="G36" s="203" t="s">
        <v>115</v>
      </c>
      <c r="H36" s="203" t="s">
        <v>419</v>
      </c>
      <c r="I36" s="205" t="s">
        <v>416</v>
      </c>
      <c r="J36" s="315" t="s">
        <v>410</v>
      </c>
      <c r="K36" s="207">
        <v>10</v>
      </c>
      <c r="L36" s="207"/>
      <c r="M36" s="207"/>
    </row>
    <row r="37" spans="1:13" ht="57.75" customHeight="1">
      <c r="A37" s="230"/>
      <c r="B37" s="203" t="s">
        <v>226</v>
      </c>
      <c r="C37" s="204" t="s">
        <v>229</v>
      </c>
      <c r="D37" s="203" t="s">
        <v>420</v>
      </c>
      <c r="E37" s="203" t="s">
        <v>421</v>
      </c>
      <c r="F37" s="203" t="s">
        <v>418</v>
      </c>
      <c r="G37" s="203" t="s">
        <v>113</v>
      </c>
      <c r="H37" s="203" t="s">
        <v>227</v>
      </c>
      <c r="I37" s="205" t="s">
        <v>422</v>
      </c>
      <c r="J37" s="316" t="s">
        <v>330</v>
      </c>
      <c r="K37" s="207">
        <v>3.6</v>
      </c>
      <c r="L37" s="207"/>
      <c r="M37" s="207"/>
    </row>
    <row r="38" spans="1:13" ht="57.75" customHeight="1">
      <c r="A38" s="230"/>
      <c r="B38" s="203" t="s">
        <v>226</v>
      </c>
      <c r="C38" s="204" t="s">
        <v>229</v>
      </c>
      <c r="D38" s="203" t="s">
        <v>420</v>
      </c>
      <c r="E38" s="203" t="s">
        <v>424</v>
      </c>
      <c r="F38" s="203" t="s">
        <v>237</v>
      </c>
      <c r="G38" s="203" t="s">
        <v>113</v>
      </c>
      <c r="H38" s="203" t="s">
        <v>227</v>
      </c>
      <c r="I38" s="205" t="s">
        <v>422</v>
      </c>
      <c r="J38" s="316" t="s">
        <v>423</v>
      </c>
      <c r="K38" s="207">
        <v>17.745000000000001</v>
      </c>
      <c r="L38" s="207"/>
      <c r="M38" s="207"/>
    </row>
    <row r="39" spans="1:13">
      <c r="A39" s="212"/>
      <c r="B39" s="196" t="s">
        <v>226</v>
      </c>
      <c r="C39" s="196" t="s">
        <v>251</v>
      </c>
      <c r="D39" s="196" t="s">
        <v>25</v>
      </c>
      <c r="E39" s="196" t="s">
        <v>25</v>
      </c>
      <c r="F39" s="196" t="s">
        <v>226</v>
      </c>
      <c r="G39" s="196" t="s">
        <v>25</v>
      </c>
      <c r="H39" s="196" t="s">
        <v>227</v>
      </c>
      <c r="I39" s="193" t="s">
        <v>226</v>
      </c>
      <c r="J39" s="233" t="s">
        <v>252</v>
      </c>
      <c r="K39" s="195">
        <f>K40</f>
        <v>7815.7430000000004</v>
      </c>
      <c r="L39" s="195">
        <f t="shared" ref="L39:M39" si="4">L40</f>
        <v>7367.9290000000001</v>
      </c>
      <c r="M39" s="195">
        <f t="shared" si="4"/>
        <v>7352.6289999999999</v>
      </c>
    </row>
    <row r="40" spans="1:13" ht="28.5" customHeight="1">
      <c r="A40" s="212"/>
      <c r="B40" s="231" t="s">
        <v>226</v>
      </c>
      <c r="C40" s="231" t="s">
        <v>251</v>
      </c>
      <c r="D40" s="231" t="s">
        <v>114</v>
      </c>
      <c r="E40" s="231" t="s">
        <v>25</v>
      </c>
      <c r="F40" s="231" t="s">
        <v>226</v>
      </c>
      <c r="G40" s="231" t="s">
        <v>25</v>
      </c>
      <c r="H40" s="231" t="s">
        <v>227</v>
      </c>
      <c r="I40" s="232" t="s">
        <v>226</v>
      </c>
      <c r="J40" s="233" t="s">
        <v>253</v>
      </c>
      <c r="K40" s="195">
        <f>K41+K48+K47+K44</f>
        <v>7815.7430000000004</v>
      </c>
      <c r="L40" s="195">
        <f t="shared" ref="L40:M40" si="5">L41+L48+L47+L44</f>
        <v>7367.9290000000001</v>
      </c>
      <c r="M40" s="195">
        <f t="shared" si="5"/>
        <v>7352.6289999999999</v>
      </c>
    </row>
    <row r="41" spans="1:13" s="240" customFormat="1" ht="27">
      <c r="A41" s="194"/>
      <c r="B41" s="237" t="s">
        <v>254</v>
      </c>
      <c r="C41" s="237" t="s">
        <v>251</v>
      </c>
      <c r="D41" s="237" t="s">
        <v>114</v>
      </c>
      <c r="E41" s="237" t="s">
        <v>113</v>
      </c>
      <c r="F41" s="237" t="s">
        <v>226</v>
      </c>
      <c r="G41" s="237" t="s">
        <v>25</v>
      </c>
      <c r="H41" s="237" t="s">
        <v>227</v>
      </c>
      <c r="I41" s="238" t="s">
        <v>255</v>
      </c>
      <c r="J41" s="239" t="s">
        <v>105</v>
      </c>
      <c r="K41" s="209">
        <f>K42</f>
        <v>461.142</v>
      </c>
      <c r="L41" s="209">
        <f t="shared" ref="L41:M42" si="6">L42</f>
        <v>404.07299999999998</v>
      </c>
      <c r="M41" s="209">
        <f t="shared" si="6"/>
        <v>404.07299999999998</v>
      </c>
    </row>
    <row r="42" spans="1:13" s="241" customFormat="1" ht="25.5">
      <c r="A42" s="194"/>
      <c r="B42" s="231" t="s">
        <v>254</v>
      </c>
      <c r="C42" s="203" t="s">
        <v>251</v>
      </c>
      <c r="D42" s="203" t="s">
        <v>114</v>
      </c>
      <c r="E42" s="203" t="s">
        <v>113</v>
      </c>
      <c r="F42" s="203" t="s">
        <v>256</v>
      </c>
      <c r="G42" s="203" t="s">
        <v>115</v>
      </c>
      <c r="H42" s="203" t="s">
        <v>227</v>
      </c>
      <c r="I42" s="232" t="s">
        <v>255</v>
      </c>
      <c r="J42" s="206" t="s">
        <v>356</v>
      </c>
      <c r="K42" s="195">
        <f>K43</f>
        <v>461.142</v>
      </c>
      <c r="L42" s="195">
        <f t="shared" si="6"/>
        <v>404.07299999999998</v>
      </c>
      <c r="M42" s="195">
        <f t="shared" si="6"/>
        <v>404.07299999999998</v>
      </c>
    </row>
    <row r="43" spans="1:13" s="241" customFormat="1" ht="25.5">
      <c r="A43" s="194"/>
      <c r="B43" s="231" t="s">
        <v>254</v>
      </c>
      <c r="C43" s="203" t="s">
        <v>251</v>
      </c>
      <c r="D43" s="203" t="s">
        <v>114</v>
      </c>
      <c r="E43" s="203" t="s">
        <v>113</v>
      </c>
      <c r="F43" s="203" t="s">
        <v>256</v>
      </c>
      <c r="G43" s="203" t="s">
        <v>115</v>
      </c>
      <c r="H43" s="203" t="s">
        <v>227</v>
      </c>
      <c r="I43" s="232" t="s">
        <v>255</v>
      </c>
      <c r="J43" s="206" t="s">
        <v>356</v>
      </c>
      <c r="K43" s="195">
        <v>461.142</v>
      </c>
      <c r="L43" s="195">
        <v>404.07299999999998</v>
      </c>
      <c r="M43" s="195">
        <v>404.07299999999998</v>
      </c>
    </row>
    <row r="44" spans="1:13" s="241" customFormat="1" ht="20.25" customHeight="1">
      <c r="A44" s="194"/>
      <c r="B44" s="231" t="s">
        <v>254</v>
      </c>
      <c r="C44" s="203" t="s">
        <v>251</v>
      </c>
      <c r="D44" s="203" t="s">
        <v>114</v>
      </c>
      <c r="E44" s="203" t="s">
        <v>117</v>
      </c>
      <c r="F44" s="203" t="s">
        <v>257</v>
      </c>
      <c r="G44" s="203" t="s">
        <v>25</v>
      </c>
      <c r="H44" s="203" t="s">
        <v>227</v>
      </c>
      <c r="I44" s="205" t="s">
        <v>255</v>
      </c>
      <c r="J44" s="206" t="s">
        <v>433</v>
      </c>
      <c r="K44" s="195">
        <f>K45</f>
        <v>6856.5690000000004</v>
      </c>
      <c r="L44" s="195">
        <f t="shared" ref="L44:M45" si="7">L45</f>
        <v>6876.6379999999999</v>
      </c>
      <c r="M44" s="195">
        <f t="shared" si="7"/>
        <v>6864.0379999999996</v>
      </c>
    </row>
    <row r="45" spans="1:13" s="235" customFormat="1" ht="31.5" customHeight="1">
      <c r="A45" s="212"/>
      <c r="B45" s="231" t="s">
        <v>254</v>
      </c>
      <c r="C45" s="203" t="s">
        <v>251</v>
      </c>
      <c r="D45" s="203" t="s">
        <v>114</v>
      </c>
      <c r="E45" s="203" t="s">
        <v>117</v>
      </c>
      <c r="F45" s="203" t="s">
        <v>257</v>
      </c>
      <c r="G45" s="203" t="s">
        <v>115</v>
      </c>
      <c r="H45" s="203" t="s">
        <v>227</v>
      </c>
      <c r="I45" s="205" t="s">
        <v>255</v>
      </c>
      <c r="J45" s="206" t="s">
        <v>430</v>
      </c>
      <c r="K45" s="195">
        <f>K46</f>
        <v>6856.5690000000004</v>
      </c>
      <c r="L45" s="195">
        <f t="shared" si="7"/>
        <v>6876.6379999999999</v>
      </c>
      <c r="M45" s="195">
        <f t="shared" si="7"/>
        <v>6864.0379999999996</v>
      </c>
    </row>
    <row r="46" spans="1:13" s="234" customFormat="1" ht="42.75" customHeight="1">
      <c r="A46" s="236"/>
      <c r="B46" s="237" t="s">
        <v>254</v>
      </c>
      <c r="C46" s="198" t="s">
        <v>251</v>
      </c>
      <c r="D46" s="203" t="s">
        <v>114</v>
      </c>
      <c r="E46" s="203" t="s">
        <v>117</v>
      </c>
      <c r="F46" s="203" t="s">
        <v>257</v>
      </c>
      <c r="G46" s="203" t="s">
        <v>115</v>
      </c>
      <c r="H46" s="203" t="s">
        <v>285</v>
      </c>
      <c r="I46" s="200" t="s">
        <v>255</v>
      </c>
      <c r="J46" s="201" t="s">
        <v>428</v>
      </c>
      <c r="K46" s="202">
        <v>6856.5690000000004</v>
      </c>
      <c r="L46" s="202">
        <v>6876.6379999999999</v>
      </c>
      <c r="M46" s="202">
        <v>6864.0379999999996</v>
      </c>
    </row>
    <row r="47" spans="1:13" ht="89.25">
      <c r="A47" s="212"/>
      <c r="B47" s="237" t="s">
        <v>254</v>
      </c>
      <c r="C47" s="203" t="s">
        <v>251</v>
      </c>
      <c r="D47" s="203" t="s">
        <v>114</v>
      </c>
      <c r="E47" s="203" t="s">
        <v>117</v>
      </c>
      <c r="F47" s="203" t="s">
        <v>257</v>
      </c>
      <c r="G47" s="203" t="s">
        <v>115</v>
      </c>
      <c r="H47" s="203" t="s">
        <v>261</v>
      </c>
      <c r="I47" s="205" t="s">
        <v>255</v>
      </c>
      <c r="J47" s="243" t="s">
        <v>345</v>
      </c>
      <c r="K47" s="207">
        <v>394.4</v>
      </c>
      <c r="L47" s="207">
        <v>0</v>
      </c>
      <c r="M47" s="207">
        <v>0</v>
      </c>
    </row>
    <row r="48" spans="1:13" s="240" customFormat="1" ht="27">
      <c r="A48" s="194"/>
      <c r="B48" s="237" t="s">
        <v>254</v>
      </c>
      <c r="C48" s="231" t="s">
        <v>251</v>
      </c>
      <c r="D48" s="231" t="s">
        <v>114</v>
      </c>
      <c r="E48" s="231" t="s">
        <v>118</v>
      </c>
      <c r="F48" s="231" t="s">
        <v>226</v>
      </c>
      <c r="G48" s="231" t="s">
        <v>25</v>
      </c>
      <c r="H48" s="231" t="s">
        <v>227</v>
      </c>
      <c r="I48" s="232" t="s">
        <v>255</v>
      </c>
      <c r="J48" s="239" t="s">
        <v>258</v>
      </c>
      <c r="K48" s="207">
        <f>K49+K51</f>
        <v>103.63200000000001</v>
      </c>
      <c r="L48" s="207">
        <f t="shared" ref="L48:M48" si="8">L49+L51</f>
        <v>87.218000000000004</v>
      </c>
      <c r="M48" s="207">
        <f t="shared" si="8"/>
        <v>84.518000000000001</v>
      </c>
    </row>
    <row r="49" spans="1:13" ht="38.25">
      <c r="A49" s="212"/>
      <c r="B49" s="237" t="s">
        <v>254</v>
      </c>
      <c r="C49" s="203" t="s">
        <v>251</v>
      </c>
      <c r="D49" s="203" t="s">
        <v>114</v>
      </c>
      <c r="E49" s="203" t="s">
        <v>118</v>
      </c>
      <c r="F49" s="203" t="s">
        <v>249</v>
      </c>
      <c r="G49" s="203" t="s">
        <v>25</v>
      </c>
      <c r="H49" s="203" t="s">
        <v>227</v>
      </c>
      <c r="I49" s="205" t="s">
        <v>255</v>
      </c>
      <c r="J49" s="243" t="s">
        <v>395</v>
      </c>
      <c r="K49" s="202">
        <f t="shared" ref="K49:M49" si="9">K50</f>
        <v>101.446</v>
      </c>
      <c r="L49" s="202">
        <f t="shared" si="9"/>
        <v>85</v>
      </c>
      <c r="M49" s="202">
        <f t="shared" si="9"/>
        <v>82.3</v>
      </c>
    </row>
    <row r="50" spans="1:13" ht="39.75" customHeight="1">
      <c r="A50" s="212"/>
      <c r="B50" s="237" t="s">
        <v>254</v>
      </c>
      <c r="C50" s="203" t="s">
        <v>251</v>
      </c>
      <c r="D50" s="203" t="s">
        <v>114</v>
      </c>
      <c r="E50" s="203" t="s">
        <v>118</v>
      </c>
      <c r="F50" s="203" t="s">
        <v>249</v>
      </c>
      <c r="G50" s="203" t="s">
        <v>115</v>
      </c>
      <c r="H50" s="203" t="s">
        <v>227</v>
      </c>
      <c r="I50" s="205" t="s">
        <v>255</v>
      </c>
      <c r="J50" s="243" t="s">
        <v>358</v>
      </c>
      <c r="K50" s="207">
        <f>83.5-7.054+25</f>
        <v>101.446</v>
      </c>
      <c r="L50" s="242">
        <v>85</v>
      </c>
      <c r="M50" s="242">
        <v>82.3</v>
      </c>
    </row>
    <row r="51" spans="1:13" ht="39.75" customHeight="1">
      <c r="A51" s="212"/>
      <c r="B51" s="237" t="s">
        <v>254</v>
      </c>
      <c r="C51" s="203" t="s">
        <v>251</v>
      </c>
      <c r="D51" s="203" t="s">
        <v>114</v>
      </c>
      <c r="E51" s="203" t="s">
        <v>118</v>
      </c>
      <c r="F51" s="203" t="s">
        <v>431</v>
      </c>
      <c r="G51" s="203" t="s">
        <v>25</v>
      </c>
      <c r="H51" s="203" t="s">
        <v>227</v>
      </c>
      <c r="I51" s="205" t="s">
        <v>255</v>
      </c>
      <c r="J51" s="243" t="s">
        <v>432</v>
      </c>
      <c r="K51" s="207">
        <f>K52</f>
        <v>2.1859999999999999</v>
      </c>
      <c r="L51" s="207">
        <f t="shared" ref="L51:M51" si="10">L52</f>
        <v>2.218</v>
      </c>
      <c r="M51" s="207">
        <f t="shared" si="10"/>
        <v>2.218</v>
      </c>
    </row>
    <row r="52" spans="1:13" ht="45.75" customHeight="1">
      <c r="A52" s="212"/>
      <c r="B52" s="237" t="s">
        <v>254</v>
      </c>
      <c r="C52" s="203" t="s">
        <v>251</v>
      </c>
      <c r="D52" s="203" t="s">
        <v>114</v>
      </c>
      <c r="E52" s="203" t="s">
        <v>118</v>
      </c>
      <c r="F52" s="203" t="s">
        <v>431</v>
      </c>
      <c r="G52" s="203" t="s">
        <v>115</v>
      </c>
      <c r="H52" s="203" t="s">
        <v>259</v>
      </c>
      <c r="I52" s="205" t="s">
        <v>255</v>
      </c>
      <c r="J52" s="201" t="s">
        <v>426</v>
      </c>
      <c r="K52" s="202">
        <f>2.206-0.02</f>
        <v>2.1859999999999999</v>
      </c>
      <c r="L52" s="202">
        <v>2.218</v>
      </c>
      <c r="M52" s="202">
        <v>2.218</v>
      </c>
    </row>
    <row r="53" spans="1:13" s="249" customFormat="1" ht="15.75">
      <c r="A53" s="244"/>
      <c r="B53" s="245"/>
      <c r="C53" s="245"/>
      <c r="D53" s="245"/>
      <c r="E53" s="245"/>
      <c r="F53" s="245"/>
      <c r="G53" s="245"/>
      <c r="H53" s="245"/>
      <c r="I53" s="246"/>
      <c r="J53" s="247" t="s">
        <v>260</v>
      </c>
      <c r="K53" s="248">
        <f>K12+K39</f>
        <v>8957.8760000000002</v>
      </c>
      <c r="L53" s="248">
        <f>L12+L39</f>
        <v>8218.2289999999994</v>
      </c>
      <c r="M53" s="248">
        <f>M12+M39</f>
        <v>8215.5290000000005</v>
      </c>
    </row>
  </sheetData>
  <mergeCells count="5">
    <mergeCell ref="A7:M7"/>
    <mergeCell ref="J9:J10"/>
    <mergeCell ref="K9:K10"/>
    <mergeCell ref="L9:L10"/>
    <mergeCell ref="M9:M10"/>
  </mergeCells>
  <pageMargins left="0.7" right="0.7" top="0.75" bottom="0.75" header="0.3" footer="0.3"/>
  <pageSetup paperSize="9" scale="62" orientation="portrait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0"/>
  <sheetViews>
    <sheetView view="pageBreakPreview" topLeftCell="A16" zoomScaleSheetLayoutView="100" workbookViewId="0">
      <selection activeCell="B32" sqref="B32"/>
    </sheetView>
  </sheetViews>
  <sheetFormatPr defaultRowHeight="15"/>
  <cols>
    <col min="2" max="2" width="65.7109375" customWidth="1"/>
    <col min="4" max="6" width="12.7109375" customWidth="1"/>
    <col min="7" max="7" width="9.140625" hidden="1" customWidth="1"/>
  </cols>
  <sheetData>
    <row r="1" spans="1:6" ht="15.75">
      <c r="D1" s="55"/>
      <c r="E1" s="55"/>
      <c r="F1" s="89" t="s">
        <v>314</v>
      </c>
    </row>
    <row r="2" spans="1:6" ht="15.75">
      <c r="D2" s="55"/>
      <c r="E2" s="55"/>
      <c r="F2" s="90" t="s">
        <v>203</v>
      </c>
    </row>
    <row r="3" spans="1:6" ht="15.75">
      <c r="D3" s="55"/>
      <c r="E3" s="55"/>
      <c r="F3" s="34" t="s">
        <v>58</v>
      </c>
    </row>
    <row r="4" spans="1:6" ht="15.75">
      <c r="D4" s="55"/>
      <c r="E4" s="55"/>
      <c r="F4" s="34" t="s">
        <v>441</v>
      </c>
    </row>
    <row r="5" spans="1:6">
      <c r="B5" s="56"/>
      <c r="C5" s="57"/>
      <c r="D5" s="57"/>
      <c r="E5" s="57"/>
      <c r="F5" s="57"/>
    </row>
    <row r="6" spans="1:6" ht="26.25" customHeight="1">
      <c r="A6" s="370" t="s">
        <v>318</v>
      </c>
      <c r="B6" s="370"/>
      <c r="C6" s="370"/>
      <c r="D6" s="370"/>
      <c r="E6" s="370"/>
      <c r="F6" s="370"/>
    </row>
    <row r="7" spans="1:6" ht="15.75" customHeight="1">
      <c r="A7" s="58"/>
      <c r="B7" s="58"/>
      <c r="C7" s="58"/>
      <c r="D7" s="58"/>
      <c r="E7" s="58"/>
      <c r="F7" s="58"/>
    </row>
    <row r="8" spans="1:6">
      <c r="B8" s="10"/>
      <c r="C8" s="55"/>
      <c r="D8" s="55"/>
      <c r="E8" s="55"/>
      <c r="F8" s="55" t="s">
        <v>174</v>
      </c>
    </row>
    <row r="9" spans="1:6" ht="25.5">
      <c r="A9" s="59" t="s">
        <v>111</v>
      </c>
      <c r="B9" s="60" t="s">
        <v>112</v>
      </c>
      <c r="C9" s="65" t="s">
        <v>296</v>
      </c>
      <c r="D9" s="60" t="s">
        <v>18</v>
      </c>
      <c r="E9" s="60" t="s">
        <v>19</v>
      </c>
      <c r="F9" s="60" t="s">
        <v>55</v>
      </c>
    </row>
    <row r="10" spans="1:6">
      <c r="A10" s="59"/>
      <c r="B10" s="60">
        <v>1</v>
      </c>
      <c r="C10" s="61">
        <v>2</v>
      </c>
      <c r="D10" s="60">
        <v>3</v>
      </c>
      <c r="E10" s="61">
        <v>4</v>
      </c>
      <c r="F10" s="60">
        <v>5</v>
      </c>
    </row>
    <row r="11" spans="1:6">
      <c r="A11" s="59">
        <v>1</v>
      </c>
      <c r="B11" s="62" t="s">
        <v>119</v>
      </c>
      <c r="C11" s="63" t="s">
        <v>283</v>
      </c>
      <c r="D11" s="64">
        <f>D12+D13+D14+D16+D17+D15</f>
        <v>4753.2030000000004</v>
      </c>
      <c r="E11" s="64">
        <f t="shared" ref="E11:F11" si="0">E12+E13+E14+E16+E17</f>
        <v>4387.7560000000003</v>
      </c>
      <c r="F11" s="64">
        <f t="shared" si="0"/>
        <v>4387.7560000000003</v>
      </c>
    </row>
    <row r="12" spans="1:6" ht="25.5">
      <c r="A12" s="59">
        <v>2</v>
      </c>
      <c r="B12" s="65" t="s">
        <v>97</v>
      </c>
      <c r="C12" s="66" t="s">
        <v>285</v>
      </c>
      <c r="D12" s="67">
        <f>149+620.428</f>
        <v>769.428</v>
      </c>
      <c r="E12" s="67">
        <v>620.428</v>
      </c>
      <c r="F12" s="67">
        <v>620.428</v>
      </c>
    </row>
    <row r="13" spans="1:6" ht="38.25">
      <c r="A13" s="59">
        <v>3</v>
      </c>
      <c r="B13" s="65" t="s">
        <v>98</v>
      </c>
      <c r="C13" s="68" t="s">
        <v>284</v>
      </c>
      <c r="D13" s="69">
        <v>3909.3510000000001</v>
      </c>
      <c r="E13" s="69">
        <v>3760.11</v>
      </c>
      <c r="F13" s="69">
        <v>3760.11</v>
      </c>
    </row>
    <row r="14" spans="1:6" ht="25.5">
      <c r="A14" s="59">
        <v>4</v>
      </c>
      <c r="B14" s="65" t="s">
        <v>99</v>
      </c>
      <c r="C14" s="68" t="s">
        <v>286</v>
      </c>
      <c r="D14" s="69">
        <v>5.4020000000000001</v>
      </c>
      <c r="E14" s="69"/>
      <c r="F14" s="69"/>
    </row>
    <row r="15" spans="1:6">
      <c r="A15" s="59">
        <v>5</v>
      </c>
      <c r="B15" s="65" t="s">
        <v>402</v>
      </c>
      <c r="C15" s="68" t="s">
        <v>401</v>
      </c>
      <c r="D15" s="69">
        <v>66.835999999999999</v>
      </c>
      <c r="E15" s="69"/>
      <c r="F15" s="69"/>
    </row>
    <row r="16" spans="1:6">
      <c r="A16" s="59">
        <v>6</v>
      </c>
      <c r="B16" s="65" t="s">
        <v>101</v>
      </c>
      <c r="C16" s="68" t="s">
        <v>287</v>
      </c>
      <c r="D16" s="69">
        <v>0</v>
      </c>
      <c r="E16" s="69">
        <v>5</v>
      </c>
      <c r="F16" s="69">
        <v>5</v>
      </c>
    </row>
    <row r="17" spans="1:6">
      <c r="A17" s="59">
        <v>7</v>
      </c>
      <c r="B17" s="65" t="s">
        <v>156</v>
      </c>
      <c r="C17" s="68" t="s">
        <v>288</v>
      </c>
      <c r="D17" s="69">
        <f>2.206-0.02</f>
        <v>2.1859999999999999</v>
      </c>
      <c r="E17" s="69">
        <v>2.218</v>
      </c>
      <c r="F17" s="69">
        <v>2.218</v>
      </c>
    </row>
    <row r="18" spans="1:6">
      <c r="A18" s="59">
        <v>8</v>
      </c>
      <c r="B18" s="62" t="s">
        <v>166</v>
      </c>
      <c r="C18" s="70" t="s">
        <v>289</v>
      </c>
      <c r="D18" s="71">
        <f>D19</f>
        <v>101.446</v>
      </c>
      <c r="E18" s="71">
        <f>E19</f>
        <v>85</v>
      </c>
      <c r="F18" s="71">
        <f>F19</f>
        <v>82.3</v>
      </c>
    </row>
    <row r="19" spans="1:6">
      <c r="A19" s="59">
        <v>9</v>
      </c>
      <c r="B19" s="65" t="s">
        <v>167</v>
      </c>
      <c r="C19" s="68" t="s">
        <v>290</v>
      </c>
      <c r="D19" s="69">
        <f>25+76.446</f>
        <v>101.446</v>
      </c>
      <c r="E19" s="69">
        <v>85</v>
      </c>
      <c r="F19" s="69">
        <v>82.3</v>
      </c>
    </row>
    <row r="20" spans="1:6">
      <c r="A20" s="59">
        <v>10</v>
      </c>
      <c r="B20" s="72" t="s">
        <v>125</v>
      </c>
      <c r="C20" s="73" t="s">
        <v>277</v>
      </c>
      <c r="D20" s="74">
        <f>D21</f>
        <v>7.7210000000000001</v>
      </c>
      <c r="E20" s="74">
        <f>E21</f>
        <v>2.2560000000000002</v>
      </c>
      <c r="F20" s="74">
        <f>F21</f>
        <v>2.2560000000000002</v>
      </c>
    </row>
    <row r="21" spans="1:6" ht="25.5">
      <c r="A21" s="59">
        <v>11</v>
      </c>
      <c r="B21" s="75" t="s">
        <v>102</v>
      </c>
      <c r="C21" s="66" t="s">
        <v>278</v>
      </c>
      <c r="D21" s="76">
        <v>7.7210000000000001</v>
      </c>
      <c r="E21" s="76">
        <f>0.48+1.776</f>
        <v>2.2560000000000002</v>
      </c>
      <c r="F21" s="76">
        <f>0.48+1.776</f>
        <v>2.2560000000000002</v>
      </c>
    </row>
    <row r="22" spans="1:6">
      <c r="A22" s="59">
        <v>12</v>
      </c>
      <c r="B22" s="62" t="s">
        <v>14</v>
      </c>
      <c r="C22" s="70" t="s">
        <v>279</v>
      </c>
      <c r="D22" s="71">
        <f>D23</f>
        <v>467.17599999999999</v>
      </c>
      <c r="E22" s="71">
        <f t="shared" ref="E22:F22" si="1">E23</f>
        <v>84.77600000000001</v>
      </c>
      <c r="F22" s="71">
        <f t="shared" si="1"/>
        <v>71.376000000000005</v>
      </c>
    </row>
    <row r="23" spans="1:6" s="80" customFormat="1">
      <c r="A23" s="59">
        <v>13</v>
      </c>
      <c r="B23" s="77" t="s">
        <v>162</v>
      </c>
      <c r="C23" s="78" t="s">
        <v>280</v>
      </c>
      <c r="D23" s="79">
        <v>467.17599999999999</v>
      </c>
      <c r="E23" s="79">
        <f>84.4+0.376</f>
        <v>84.77600000000001</v>
      </c>
      <c r="F23" s="79">
        <f>71+0.376</f>
        <v>71.376000000000005</v>
      </c>
    </row>
    <row r="24" spans="1:6">
      <c r="A24" s="59">
        <v>14</v>
      </c>
      <c r="B24" s="62" t="s">
        <v>124</v>
      </c>
      <c r="C24" s="63" t="s">
        <v>281</v>
      </c>
      <c r="D24" s="64">
        <f>D26+D27+D25</f>
        <v>407.37900000000002</v>
      </c>
      <c r="E24" s="64">
        <f t="shared" ref="E24:F24" si="2">E26+E27+E25</f>
        <v>344.596</v>
      </c>
      <c r="F24" s="64">
        <f t="shared" si="2"/>
        <v>344.596</v>
      </c>
    </row>
    <row r="25" spans="1:6">
      <c r="A25" s="59">
        <v>15</v>
      </c>
      <c r="B25" s="14" t="s">
        <v>434</v>
      </c>
      <c r="C25" s="68" t="s">
        <v>425</v>
      </c>
      <c r="D25" s="69">
        <v>9</v>
      </c>
      <c r="E25" s="69"/>
      <c r="F25" s="69"/>
    </row>
    <row r="26" spans="1:6">
      <c r="A26" s="59">
        <v>16</v>
      </c>
      <c r="B26" s="14" t="s">
        <v>126</v>
      </c>
      <c r="C26" s="68" t="s">
        <v>282</v>
      </c>
      <c r="D26" s="69">
        <v>395.45800000000003</v>
      </c>
      <c r="E26" s="69">
        <v>344.596</v>
      </c>
      <c r="F26" s="69">
        <v>344.596</v>
      </c>
    </row>
    <row r="27" spans="1:6">
      <c r="A27" s="59">
        <v>17</v>
      </c>
      <c r="B27" s="14" t="s">
        <v>397</v>
      </c>
      <c r="C27" s="68" t="s">
        <v>396</v>
      </c>
      <c r="D27" s="69">
        <v>2.9209999999999998</v>
      </c>
      <c r="E27" s="69"/>
      <c r="F27" s="69"/>
    </row>
    <row r="28" spans="1:6">
      <c r="A28" s="59">
        <v>18</v>
      </c>
      <c r="B28" s="62" t="s">
        <v>103</v>
      </c>
      <c r="C28" s="63" t="s">
        <v>272</v>
      </c>
      <c r="D28" s="64">
        <f>D29+D30</f>
        <v>3082.8520000000003</v>
      </c>
      <c r="E28" s="64">
        <f>E29+E30</f>
        <v>2934.8409999999999</v>
      </c>
      <c r="F28" s="64">
        <f>F29+F30</f>
        <v>2744.8219999999997</v>
      </c>
    </row>
    <row r="29" spans="1:6">
      <c r="A29" s="59">
        <v>19</v>
      </c>
      <c r="B29" s="65" t="s">
        <v>123</v>
      </c>
      <c r="C29" s="68" t="s">
        <v>273</v>
      </c>
      <c r="D29" s="69">
        <f>1742.593+465.89</f>
        <v>2208.4830000000002</v>
      </c>
      <c r="E29" s="69">
        <f>1742.593+466.826-203.42-12</f>
        <v>1993.9989999999998</v>
      </c>
      <c r="F29" s="69">
        <f>1742.593+466.826-405.439</f>
        <v>1803.9799999999998</v>
      </c>
    </row>
    <row r="30" spans="1:6" ht="25.5">
      <c r="A30" s="59">
        <v>20</v>
      </c>
      <c r="B30" s="65" t="s">
        <v>104</v>
      </c>
      <c r="C30" s="68" t="s">
        <v>274</v>
      </c>
      <c r="D30" s="69">
        <f>936.162-61.793</f>
        <v>874.36900000000003</v>
      </c>
      <c r="E30" s="69">
        <v>940.84199999999998</v>
      </c>
      <c r="F30" s="69">
        <v>940.84199999999998</v>
      </c>
    </row>
    <row r="31" spans="1:6">
      <c r="A31" s="59">
        <v>21</v>
      </c>
      <c r="B31" s="62" t="s">
        <v>169</v>
      </c>
      <c r="C31" s="63" t="s">
        <v>275</v>
      </c>
      <c r="D31" s="64">
        <f>D32</f>
        <v>191.35</v>
      </c>
      <c r="E31" s="64">
        <f t="shared" ref="E31:F31" si="3">E32</f>
        <v>181.38399999999999</v>
      </c>
      <c r="F31" s="64">
        <f t="shared" si="3"/>
        <v>181.38399999999999</v>
      </c>
    </row>
    <row r="32" spans="1:6">
      <c r="A32" s="59">
        <v>22</v>
      </c>
      <c r="B32" s="81" t="s">
        <v>170</v>
      </c>
      <c r="C32" s="66" t="s">
        <v>276</v>
      </c>
      <c r="D32" s="69">
        <v>191.35</v>
      </c>
      <c r="E32" s="69">
        <v>181.38399999999999</v>
      </c>
      <c r="F32" s="69">
        <v>181.38399999999999</v>
      </c>
    </row>
    <row r="33" spans="1:6" s="80" customFormat="1">
      <c r="A33" s="59">
        <v>23</v>
      </c>
      <c r="B33" s="82" t="s">
        <v>21</v>
      </c>
      <c r="C33" s="78"/>
      <c r="D33" s="79"/>
      <c r="E33" s="83">
        <v>203.42</v>
      </c>
      <c r="F33" s="83">
        <v>406.839</v>
      </c>
    </row>
    <row r="34" spans="1:6" s="85" customFormat="1" ht="13.5" thickBot="1">
      <c r="A34" s="371" t="s">
        <v>106</v>
      </c>
      <c r="B34" s="372"/>
      <c r="C34" s="372"/>
      <c r="D34" s="84">
        <f>D11+D18+D20+D22+D24+D28+D31</f>
        <v>9011.1270000000004</v>
      </c>
      <c r="E34" s="84">
        <f>E11+E18+E20+E22+E24+E28+E31+E33</f>
        <v>8224.0290000000005</v>
      </c>
      <c r="F34" s="84">
        <f>F11+F18+F20+F22+F24+F28+F31+F33</f>
        <v>8221.3290000000015</v>
      </c>
    </row>
    <row r="37" spans="1:6">
      <c r="D37" s="86"/>
      <c r="E37" s="55"/>
      <c r="F37" s="55"/>
    </row>
    <row r="39" spans="1:6">
      <c r="D39" s="87"/>
      <c r="E39" s="87"/>
      <c r="F39" s="87"/>
    </row>
    <row r="40" spans="1:6">
      <c r="D40" s="88"/>
      <c r="E40" s="88"/>
      <c r="F40" s="88"/>
    </row>
  </sheetData>
  <mergeCells count="2">
    <mergeCell ref="A6:F6"/>
    <mergeCell ref="A34:C34"/>
  </mergeCells>
  <phoneticPr fontId="5" type="noConversion"/>
  <pageMargins left="0.11811023622047245" right="0.11811023622047245" top="0.35433070866141736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J147"/>
  <sheetViews>
    <sheetView view="pageBreakPreview" topLeftCell="A88" zoomScale="75" zoomScaleSheetLayoutView="75" workbookViewId="0">
      <selection activeCell="E92" sqref="E92:E93"/>
    </sheetView>
  </sheetViews>
  <sheetFormatPr defaultRowHeight="33" customHeight="1"/>
  <cols>
    <col min="1" max="1" width="9.140625" style="107" customWidth="1"/>
    <col min="2" max="2" width="44.5703125" style="107" customWidth="1"/>
    <col min="3" max="3" width="5.5703125" style="107" customWidth="1"/>
    <col min="4" max="4" width="10.85546875" style="107" customWidth="1"/>
    <col min="5" max="5" width="12.140625" style="107" customWidth="1"/>
    <col min="6" max="6" width="8" style="107" customWidth="1"/>
    <col min="7" max="7" width="12.5703125" style="107" customWidth="1"/>
    <col min="8" max="8" width="11.85546875" style="107" customWidth="1"/>
    <col min="9" max="9" width="16.42578125" style="107" customWidth="1"/>
    <col min="10" max="16384" width="9.140625" style="107"/>
  </cols>
  <sheetData>
    <row r="1" spans="1:10" s="105" customFormat="1" ht="33" customHeight="1">
      <c r="D1" s="106"/>
      <c r="E1" s="374" t="s">
        <v>315</v>
      </c>
      <c r="F1" s="374"/>
      <c r="G1" s="374"/>
      <c r="H1" s="374"/>
      <c r="I1" s="374"/>
    </row>
    <row r="2" spans="1:10" s="105" customFormat="1" ht="19.5" customHeight="1">
      <c r="D2" s="374" t="s">
        <v>107</v>
      </c>
      <c r="E2" s="374"/>
      <c r="F2" s="374"/>
      <c r="G2" s="374"/>
      <c r="H2" s="374"/>
      <c r="I2" s="374"/>
    </row>
    <row r="3" spans="1:10" s="105" customFormat="1" ht="18.75" customHeight="1">
      <c r="B3" s="374" t="s">
        <v>57</v>
      </c>
      <c r="C3" s="374"/>
      <c r="D3" s="374"/>
      <c r="E3" s="374"/>
      <c r="F3" s="374"/>
      <c r="G3" s="374"/>
      <c r="H3" s="374"/>
      <c r="I3" s="374"/>
    </row>
    <row r="4" spans="1:10" ht="20.25" customHeight="1">
      <c r="D4" s="108"/>
      <c r="E4" s="105"/>
      <c r="F4" s="108"/>
      <c r="G4" s="333" t="s">
        <v>441</v>
      </c>
      <c r="H4" s="110"/>
    </row>
    <row r="5" spans="1:10" ht="12.75" customHeight="1">
      <c r="D5" s="108"/>
      <c r="E5" s="110"/>
      <c r="F5" s="108"/>
      <c r="G5" s="108"/>
    </row>
    <row r="6" spans="1:10" ht="42" customHeight="1">
      <c r="B6" s="375" t="s">
        <v>59</v>
      </c>
      <c r="C6" s="375"/>
      <c r="D6" s="375"/>
      <c r="E6" s="375"/>
      <c r="F6" s="375"/>
      <c r="G6" s="375"/>
      <c r="H6" s="375"/>
      <c r="I6" s="375"/>
    </row>
    <row r="7" spans="1:10" ht="22.5" customHeight="1">
      <c r="I7" s="109" t="s">
        <v>174</v>
      </c>
    </row>
    <row r="8" spans="1:10" ht="67.5" customHeight="1">
      <c r="A8" s="111" t="s">
        <v>111</v>
      </c>
      <c r="B8" s="160" t="s">
        <v>112</v>
      </c>
      <c r="C8" s="161" t="s">
        <v>141</v>
      </c>
      <c r="D8" s="283" t="s">
        <v>295</v>
      </c>
      <c r="E8" s="162" t="s">
        <v>142</v>
      </c>
      <c r="F8" s="162" t="s">
        <v>143</v>
      </c>
      <c r="G8" s="114" t="s">
        <v>18</v>
      </c>
      <c r="H8" s="114" t="s">
        <v>19</v>
      </c>
      <c r="I8" s="114" t="s">
        <v>55</v>
      </c>
    </row>
    <row r="9" spans="1:10" s="115" customFormat="1" ht="21.75" customHeight="1">
      <c r="A9" s="112">
        <v>1</v>
      </c>
      <c r="B9" s="112">
        <v>2</v>
      </c>
      <c r="C9" s="112">
        <v>3</v>
      </c>
      <c r="D9" s="112">
        <v>4</v>
      </c>
      <c r="E9" s="112">
        <v>5</v>
      </c>
      <c r="F9" s="112">
        <v>6</v>
      </c>
      <c r="G9" s="112">
        <v>7</v>
      </c>
      <c r="H9" s="112">
        <v>8</v>
      </c>
      <c r="I9" s="112">
        <v>9</v>
      </c>
    </row>
    <row r="10" spans="1:10" s="163" customFormat="1" ht="24.75" customHeight="1">
      <c r="A10" s="116">
        <v>1</v>
      </c>
      <c r="B10" s="117" t="s">
        <v>185</v>
      </c>
      <c r="C10" s="117">
        <v>807</v>
      </c>
      <c r="D10" s="117"/>
      <c r="E10" s="117"/>
      <c r="F10" s="117"/>
      <c r="G10" s="119">
        <f>G11+G58+G65+G75+G88+G112+G135+G141</f>
        <v>9011.1270000000004</v>
      </c>
      <c r="H10" s="119">
        <f>H11+H58+H65+H75+H88+H112+H135+H141</f>
        <v>8224.0290000000005</v>
      </c>
      <c r="I10" s="119">
        <f>I11+I58+I65+I75+I88+I112+I135+I141</f>
        <v>8221.3289999999997</v>
      </c>
    </row>
    <row r="11" spans="1:10" ht="15" customHeight="1">
      <c r="A11" s="116">
        <v>2</v>
      </c>
      <c r="B11" s="117" t="s">
        <v>119</v>
      </c>
      <c r="C11" s="120">
        <v>807</v>
      </c>
      <c r="D11" s="118" t="s">
        <v>283</v>
      </c>
      <c r="E11" s="118"/>
      <c r="F11" s="118"/>
      <c r="G11" s="119">
        <f>G12+G18+G46+G52+G36+G41</f>
        <v>4753.2030000000004</v>
      </c>
      <c r="H11" s="119">
        <f>H12+H18+H46+H52</f>
        <v>4387.7559999999994</v>
      </c>
      <c r="I11" s="119">
        <f>I12+I18+I46+I52</f>
        <v>4387.7559999999994</v>
      </c>
    </row>
    <row r="12" spans="1:10" ht="50.25" customHeight="1">
      <c r="A12" s="116">
        <v>3</v>
      </c>
      <c r="B12" s="120" t="s">
        <v>144</v>
      </c>
      <c r="C12" s="120">
        <v>807</v>
      </c>
      <c r="D12" s="121" t="s">
        <v>285</v>
      </c>
      <c r="E12" s="121"/>
      <c r="F12" s="121"/>
      <c r="G12" s="122">
        <f>G17</f>
        <v>769.428</v>
      </c>
      <c r="H12" s="122">
        <f>H17</f>
        <v>620.428</v>
      </c>
      <c r="I12" s="122">
        <f>I17</f>
        <v>620.428</v>
      </c>
      <c r="J12" s="123"/>
    </row>
    <row r="13" spans="1:10" ht="18" customHeight="1">
      <c r="A13" s="116">
        <v>4</v>
      </c>
      <c r="B13" s="120" t="s">
        <v>136</v>
      </c>
      <c r="C13" s="120">
        <v>807</v>
      </c>
      <c r="D13" s="121" t="s">
        <v>285</v>
      </c>
      <c r="E13" s="121" t="s">
        <v>172</v>
      </c>
      <c r="F13" s="282"/>
      <c r="G13" s="122">
        <f>G14</f>
        <v>769.428</v>
      </c>
      <c r="H13" s="122">
        <f>H17</f>
        <v>620.428</v>
      </c>
      <c r="I13" s="122">
        <v>696.99900000000002</v>
      </c>
      <c r="J13" s="123"/>
    </row>
    <row r="14" spans="1:10" ht="33" customHeight="1">
      <c r="A14" s="116">
        <v>5</v>
      </c>
      <c r="B14" s="120" t="s">
        <v>145</v>
      </c>
      <c r="C14" s="120">
        <v>807</v>
      </c>
      <c r="D14" s="121" t="s">
        <v>285</v>
      </c>
      <c r="E14" s="121" t="s">
        <v>173</v>
      </c>
      <c r="F14" s="121"/>
      <c r="G14" s="122">
        <f>G15</f>
        <v>769.428</v>
      </c>
      <c r="H14" s="122">
        <f>H13</f>
        <v>620.428</v>
      </c>
      <c r="I14" s="122">
        <v>696.99900000000002</v>
      </c>
      <c r="J14" s="123"/>
    </row>
    <row r="15" spans="1:10" ht="23.25" customHeight="1">
      <c r="A15" s="116">
        <v>6</v>
      </c>
      <c r="B15" s="120" t="s">
        <v>120</v>
      </c>
      <c r="C15" s="120">
        <v>807</v>
      </c>
      <c r="D15" s="121" t="s">
        <v>285</v>
      </c>
      <c r="E15" s="121" t="s">
        <v>52</v>
      </c>
      <c r="F15" s="121"/>
      <c r="G15" s="122">
        <f>G17</f>
        <v>769.428</v>
      </c>
      <c r="H15" s="122">
        <f>H17</f>
        <v>620.428</v>
      </c>
      <c r="I15" s="122">
        <f>I17</f>
        <v>620.428</v>
      </c>
      <c r="J15" s="123"/>
    </row>
    <row r="16" spans="1:10" ht="91.5" customHeight="1">
      <c r="A16" s="116">
        <v>7</v>
      </c>
      <c r="B16" s="120" t="s">
        <v>150</v>
      </c>
      <c r="C16" s="120">
        <v>807</v>
      </c>
      <c r="D16" s="121" t="s">
        <v>285</v>
      </c>
      <c r="E16" s="121" t="s">
        <v>52</v>
      </c>
      <c r="F16" s="124" t="s">
        <v>137</v>
      </c>
      <c r="G16" s="122">
        <f>G15</f>
        <v>769.428</v>
      </c>
      <c r="H16" s="122">
        <f>H15</f>
        <v>620.428</v>
      </c>
      <c r="I16" s="122">
        <f>I15</f>
        <v>620.428</v>
      </c>
      <c r="J16" s="123"/>
    </row>
    <row r="17" spans="1:10" ht="33" customHeight="1">
      <c r="A17" s="116">
        <v>8</v>
      </c>
      <c r="B17" s="120" t="s">
        <v>146</v>
      </c>
      <c r="C17" s="120">
        <v>807</v>
      </c>
      <c r="D17" s="121" t="s">
        <v>285</v>
      </c>
      <c r="E17" s="121" t="s">
        <v>53</v>
      </c>
      <c r="F17" s="121" t="s">
        <v>134</v>
      </c>
      <c r="G17" s="122">
        <v>769.428</v>
      </c>
      <c r="H17" s="122">
        <v>620.428</v>
      </c>
      <c r="I17" s="122">
        <v>620.428</v>
      </c>
      <c r="J17" s="123"/>
    </row>
    <row r="18" spans="1:10" ht="77.25" customHeight="1">
      <c r="A18" s="116">
        <v>9</v>
      </c>
      <c r="B18" s="117" t="s">
        <v>147</v>
      </c>
      <c r="C18" s="120">
        <v>807</v>
      </c>
      <c r="D18" s="118" t="s">
        <v>284</v>
      </c>
      <c r="E18" s="118"/>
      <c r="F18" s="118"/>
      <c r="G18" s="125">
        <f>G19+G31</f>
        <v>3909.3510000000001</v>
      </c>
      <c r="H18" s="125">
        <f>H19+H31</f>
        <v>3760.1099999999997</v>
      </c>
      <c r="I18" s="125">
        <f>I19+I31</f>
        <v>3760.1099999999997</v>
      </c>
      <c r="J18" s="123"/>
    </row>
    <row r="19" spans="1:10" ht="20.25" customHeight="1">
      <c r="A19" s="116">
        <v>10</v>
      </c>
      <c r="B19" s="126" t="s">
        <v>148</v>
      </c>
      <c r="C19" s="120">
        <v>807</v>
      </c>
      <c r="D19" s="127" t="s">
        <v>284</v>
      </c>
      <c r="E19" s="127" t="s">
        <v>187</v>
      </c>
      <c r="F19" s="127"/>
      <c r="G19" s="128">
        <f t="shared" ref="G19:I20" si="0">G20</f>
        <v>3909.3510000000001</v>
      </c>
      <c r="H19" s="128">
        <f t="shared" si="0"/>
        <v>3759.6099999999997</v>
      </c>
      <c r="I19" s="128">
        <f t="shared" si="0"/>
        <v>3759.6099999999997</v>
      </c>
      <c r="J19" s="123"/>
    </row>
    <row r="20" spans="1:10" ht="33" customHeight="1">
      <c r="A20" s="116">
        <v>11</v>
      </c>
      <c r="B20" s="126" t="s">
        <v>145</v>
      </c>
      <c r="C20" s="120">
        <v>807</v>
      </c>
      <c r="D20" s="127" t="s">
        <v>284</v>
      </c>
      <c r="E20" s="127" t="s">
        <v>188</v>
      </c>
      <c r="F20" s="127"/>
      <c r="G20" s="128">
        <f>G21+G29</f>
        <v>3909.3510000000001</v>
      </c>
      <c r="H20" s="128">
        <f t="shared" si="0"/>
        <v>3759.6099999999997</v>
      </c>
      <c r="I20" s="128">
        <f t="shared" si="0"/>
        <v>3759.6099999999997</v>
      </c>
      <c r="J20" s="123"/>
    </row>
    <row r="21" spans="1:10" ht="63.75" customHeight="1">
      <c r="A21" s="116">
        <v>12</v>
      </c>
      <c r="B21" s="129" t="s">
        <v>149</v>
      </c>
      <c r="C21" s="120">
        <v>807</v>
      </c>
      <c r="D21" s="127" t="s">
        <v>284</v>
      </c>
      <c r="E21" s="127" t="s">
        <v>0</v>
      </c>
      <c r="F21" s="127"/>
      <c r="G21" s="128">
        <f>G23+G25+G26</f>
        <v>3797.2750000000001</v>
      </c>
      <c r="H21" s="128">
        <f>H23+H25+H28</f>
        <v>3759.6099999999997</v>
      </c>
      <c r="I21" s="128">
        <f>I23+I25+I28</f>
        <v>3759.6099999999997</v>
      </c>
      <c r="J21" s="123"/>
    </row>
    <row r="22" spans="1:10" ht="96.75" customHeight="1">
      <c r="A22" s="116">
        <v>13</v>
      </c>
      <c r="B22" s="129" t="s">
        <v>150</v>
      </c>
      <c r="C22" s="120">
        <v>807</v>
      </c>
      <c r="D22" s="127" t="s">
        <v>284</v>
      </c>
      <c r="E22" s="127" t="s">
        <v>0</v>
      </c>
      <c r="F22" s="127" t="s">
        <v>137</v>
      </c>
      <c r="G22" s="128">
        <f>G23</f>
        <v>1994.17</v>
      </c>
      <c r="H22" s="128">
        <f>H23</f>
        <v>2138.6019999999999</v>
      </c>
      <c r="I22" s="128">
        <f>I23</f>
        <v>2138.6019999999999</v>
      </c>
      <c r="J22" s="123"/>
    </row>
    <row r="23" spans="1:10" ht="32.25" customHeight="1">
      <c r="A23" s="116">
        <v>14</v>
      </c>
      <c r="B23" s="129" t="s">
        <v>146</v>
      </c>
      <c r="C23" s="120">
        <v>807</v>
      </c>
      <c r="D23" s="127" t="s">
        <v>284</v>
      </c>
      <c r="E23" s="127" t="s">
        <v>0</v>
      </c>
      <c r="F23" s="127" t="s">
        <v>134</v>
      </c>
      <c r="G23" s="128">
        <f>1522.053+46.302+401.735+24.08</f>
        <v>1994.17</v>
      </c>
      <c r="H23" s="128">
        <v>2138.6019999999999</v>
      </c>
      <c r="I23" s="128">
        <v>2138.6019999999999</v>
      </c>
      <c r="J23" s="123"/>
    </row>
    <row r="24" spans="1:10" ht="48.75" customHeight="1">
      <c r="A24" s="116">
        <v>15</v>
      </c>
      <c r="B24" s="126" t="s">
        <v>302</v>
      </c>
      <c r="C24" s="120">
        <v>807</v>
      </c>
      <c r="D24" s="127" t="s">
        <v>284</v>
      </c>
      <c r="E24" s="127" t="s">
        <v>0</v>
      </c>
      <c r="F24" s="127" t="s">
        <v>138</v>
      </c>
      <c r="G24" s="128">
        <f>G25</f>
        <v>1779.1219999999998</v>
      </c>
      <c r="H24" s="128">
        <f>H25</f>
        <v>1617.2079999999999</v>
      </c>
      <c r="I24" s="128">
        <f>I25</f>
        <v>1617.2079999999999</v>
      </c>
      <c r="J24" s="123"/>
    </row>
    <row r="25" spans="1:10" ht="53.25" customHeight="1">
      <c r="A25" s="116">
        <v>16</v>
      </c>
      <c r="B25" s="126" t="s">
        <v>303</v>
      </c>
      <c r="C25" s="120">
        <v>807</v>
      </c>
      <c r="D25" s="127" t="s">
        <v>284</v>
      </c>
      <c r="E25" s="127" t="s">
        <v>0</v>
      </c>
      <c r="F25" s="127" t="s">
        <v>128</v>
      </c>
      <c r="G25" s="128">
        <f>1340.859+438.263</f>
        <v>1779.1219999999998</v>
      </c>
      <c r="H25" s="128">
        <f>1610.387+6.321+0.5</f>
        <v>1617.2079999999999</v>
      </c>
      <c r="I25" s="128">
        <f>1610.387+6.321+0.5</f>
        <v>1617.2079999999999</v>
      </c>
      <c r="J25" s="123"/>
    </row>
    <row r="26" spans="1:10" ht="19.5" customHeight="1">
      <c r="A26" s="116">
        <v>17</v>
      </c>
      <c r="B26" s="129" t="s">
        <v>153</v>
      </c>
      <c r="C26" s="120">
        <v>807</v>
      </c>
      <c r="D26" s="127" t="s">
        <v>284</v>
      </c>
      <c r="E26" s="127" t="s">
        <v>0</v>
      </c>
      <c r="F26" s="127" t="s">
        <v>154</v>
      </c>
      <c r="G26" s="128">
        <f>G28+G27</f>
        <v>23.982999999999997</v>
      </c>
      <c r="H26" s="128">
        <f>H28</f>
        <v>3.8</v>
      </c>
      <c r="I26" s="128">
        <f>I28</f>
        <v>3.8</v>
      </c>
      <c r="J26" s="123"/>
    </row>
    <row r="27" spans="1:10" ht="33" customHeight="1">
      <c r="A27" s="116">
        <v>18</v>
      </c>
      <c r="B27" s="129" t="s">
        <v>301</v>
      </c>
      <c r="C27" s="120">
        <v>807</v>
      </c>
      <c r="D27" s="127" t="s">
        <v>284</v>
      </c>
      <c r="E27" s="127" t="s">
        <v>0</v>
      </c>
      <c r="F27" s="127" t="s">
        <v>300</v>
      </c>
      <c r="G27" s="128">
        <v>19.588999999999999</v>
      </c>
      <c r="H27" s="128"/>
      <c r="I27" s="128"/>
      <c r="J27" s="123"/>
    </row>
    <row r="28" spans="1:10" ht="33" customHeight="1">
      <c r="A28" s="116">
        <v>19</v>
      </c>
      <c r="B28" s="129" t="s">
        <v>155</v>
      </c>
      <c r="C28" s="120">
        <v>807</v>
      </c>
      <c r="D28" s="127" t="s">
        <v>284</v>
      </c>
      <c r="E28" s="127" t="s">
        <v>0</v>
      </c>
      <c r="F28" s="127" t="s">
        <v>135</v>
      </c>
      <c r="G28" s="128">
        <v>4.3940000000000001</v>
      </c>
      <c r="H28" s="128">
        <v>3.8</v>
      </c>
      <c r="I28" s="128">
        <v>3.8</v>
      </c>
      <c r="J28" s="123"/>
    </row>
    <row r="29" spans="1:10" ht="96.75" customHeight="1">
      <c r="A29" s="116">
        <v>20</v>
      </c>
      <c r="B29" s="129" t="s">
        <v>150</v>
      </c>
      <c r="C29" s="120">
        <v>807</v>
      </c>
      <c r="D29" s="127" t="s">
        <v>284</v>
      </c>
      <c r="E29" s="127" t="s">
        <v>435</v>
      </c>
      <c r="F29" s="127" t="s">
        <v>137</v>
      </c>
      <c r="G29" s="128">
        <f>G30</f>
        <v>112.07599999999999</v>
      </c>
      <c r="H29" s="128"/>
      <c r="I29" s="128"/>
      <c r="J29" s="123"/>
    </row>
    <row r="30" spans="1:10" ht="32.25" customHeight="1">
      <c r="A30" s="116">
        <v>21</v>
      </c>
      <c r="B30" s="129" t="s">
        <v>146</v>
      </c>
      <c r="C30" s="120">
        <v>807</v>
      </c>
      <c r="D30" s="127" t="s">
        <v>284</v>
      </c>
      <c r="E30" s="127" t="s">
        <v>435</v>
      </c>
      <c r="F30" s="127" t="s">
        <v>134</v>
      </c>
      <c r="G30" s="128">
        <v>112.07599999999999</v>
      </c>
      <c r="H30" s="128"/>
      <c r="I30" s="128"/>
      <c r="J30" s="123"/>
    </row>
    <row r="31" spans="1:10" ht="50.25" customHeight="1">
      <c r="A31" s="116">
        <v>22</v>
      </c>
      <c r="B31" s="129" t="s">
        <v>60</v>
      </c>
      <c r="C31" s="120">
        <v>807</v>
      </c>
      <c r="D31" s="127" t="s">
        <v>284</v>
      </c>
      <c r="E31" s="127" t="s">
        <v>163</v>
      </c>
      <c r="F31" s="127"/>
      <c r="G31" s="128">
        <f>G33</f>
        <v>0</v>
      </c>
      <c r="H31" s="128">
        <f>H33</f>
        <v>0.5</v>
      </c>
      <c r="I31" s="128">
        <f>I33</f>
        <v>0.5</v>
      </c>
      <c r="J31" s="123"/>
    </row>
    <row r="32" spans="1:10" ht="66" customHeight="1">
      <c r="A32" s="116">
        <v>23</v>
      </c>
      <c r="B32" s="129" t="s">
        <v>61</v>
      </c>
      <c r="C32" s="120">
        <v>807</v>
      </c>
      <c r="D32" s="127" t="s">
        <v>284</v>
      </c>
      <c r="E32" s="127" t="s">
        <v>27</v>
      </c>
      <c r="F32" s="127"/>
      <c r="G32" s="128">
        <f>G31</f>
        <v>0</v>
      </c>
      <c r="H32" s="128">
        <f>H31</f>
        <v>0.5</v>
      </c>
      <c r="I32" s="128">
        <f>I31</f>
        <v>0.5</v>
      </c>
      <c r="J32" s="123"/>
    </row>
    <row r="33" spans="1:10" s="133" customFormat="1" ht="153" customHeight="1">
      <c r="A33" s="116">
        <v>24</v>
      </c>
      <c r="B33" s="130" t="s">
        <v>197</v>
      </c>
      <c r="C33" s="164">
        <v>807</v>
      </c>
      <c r="D33" s="127" t="s">
        <v>284</v>
      </c>
      <c r="E33" s="131" t="s">
        <v>13</v>
      </c>
      <c r="F33" s="131"/>
      <c r="G33" s="132">
        <f>G34</f>
        <v>0</v>
      </c>
      <c r="H33" s="132">
        <v>0.5</v>
      </c>
      <c r="I33" s="132">
        <v>0.5</v>
      </c>
    </row>
    <row r="34" spans="1:10" s="133" customFormat="1" ht="32.25" customHeight="1">
      <c r="A34" s="116">
        <v>25</v>
      </c>
      <c r="B34" s="129" t="s">
        <v>304</v>
      </c>
      <c r="C34" s="164">
        <v>807</v>
      </c>
      <c r="D34" s="127" t="s">
        <v>284</v>
      </c>
      <c r="E34" s="131" t="s">
        <v>13</v>
      </c>
      <c r="F34" s="131" t="s">
        <v>138</v>
      </c>
      <c r="G34" s="132">
        <f>G35</f>
        <v>0</v>
      </c>
      <c r="H34" s="132">
        <v>0.5</v>
      </c>
      <c r="I34" s="132">
        <v>0.5</v>
      </c>
    </row>
    <row r="35" spans="1:10" s="133" customFormat="1" ht="54" customHeight="1">
      <c r="A35" s="116">
        <v>26</v>
      </c>
      <c r="B35" s="129" t="s">
        <v>303</v>
      </c>
      <c r="C35" s="164">
        <v>807</v>
      </c>
      <c r="D35" s="127" t="s">
        <v>284</v>
      </c>
      <c r="E35" s="131" t="s">
        <v>13</v>
      </c>
      <c r="F35" s="131" t="s">
        <v>128</v>
      </c>
      <c r="G35" s="132">
        <v>0</v>
      </c>
      <c r="H35" s="132">
        <v>0.5</v>
      </c>
      <c r="I35" s="132">
        <v>0.5</v>
      </c>
    </row>
    <row r="36" spans="1:10" ht="65.25" customHeight="1">
      <c r="A36" s="116">
        <v>27</v>
      </c>
      <c r="B36" s="135" t="s">
        <v>99</v>
      </c>
      <c r="C36" s="120">
        <v>807</v>
      </c>
      <c r="D36" s="134" t="s">
        <v>286</v>
      </c>
      <c r="E36" s="134"/>
      <c r="F36" s="134"/>
      <c r="G36" s="128">
        <v>5.4020000000000001</v>
      </c>
      <c r="H36" s="128"/>
      <c r="I36" s="128"/>
      <c r="J36" s="123"/>
    </row>
    <row r="37" spans="1:10" ht="17.25" customHeight="1">
      <c r="A37" s="116">
        <v>28</v>
      </c>
      <c r="B37" s="129" t="s">
        <v>184</v>
      </c>
      <c r="C37" s="120">
        <v>807</v>
      </c>
      <c r="D37" s="134" t="s">
        <v>286</v>
      </c>
      <c r="E37" s="127" t="s">
        <v>265</v>
      </c>
      <c r="F37" s="134"/>
      <c r="G37" s="128">
        <v>5.4020000000000001</v>
      </c>
      <c r="H37" s="128"/>
      <c r="I37" s="128"/>
      <c r="J37" s="123"/>
    </row>
    <row r="38" spans="1:10" ht="84" customHeight="1">
      <c r="A38" s="116">
        <v>29</v>
      </c>
      <c r="B38" s="135" t="s">
        <v>264</v>
      </c>
      <c r="C38" s="120">
        <v>807</v>
      </c>
      <c r="D38" s="134" t="s">
        <v>286</v>
      </c>
      <c r="E38" s="134" t="s">
        <v>263</v>
      </c>
      <c r="F38" s="134"/>
      <c r="G38" s="128">
        <v>5.4020000000000001</v>
      </c>
      <c r="H38" s="128"/>
      <c r="I38" s="128"/>
      <c r="J38" s="123"/>
    </row>
    <row r="39" spans="1:10" ht="17.25" customHeight="1">
      <c r="A39" s="116">
        <v>30</v>
      </c>
      <c r="B39" s="135" t="s">
        <v>121</v>
      </c>
      <c r="C39" s="120">
        <v>807</v>
      </c>
      <c r="D39" s="134" t="s">
        <v>286</v>
      </c>
      <c r="E39" s="134" t="s">
        <v>263</v>
      </c>
      <c r="F39" s="134" t="s">
        <v>157</v>
      </c>
      <c r="G39" s="128">
        <v>5.4020000000000001</v>
      </c>
      <c r="H39" s="128"/>
      <c r="I39" s="128"/>
      <c r="J39" s="123"/>
    </row>
    <row r="40" spans="1:10" ht="17.25" customHeight="1">
      <c r="A40" s="116">
        <v>31</v>
      </c>
      <c r="B40" s="135" t="s">
        <v>127</v>
      </c>
      <c r="C40" s="120">
        <v>807</v>
      </c>
      <c r="D40" s="134" t="s">
        <v>286</v>
      </c>
      <c r="E40" s="134" t="s">
        <v>263</v>
      </c>
      <c r="F40" s="134" t="s">
        <v>130</v>
      </c>
      <c r="G40" s="128">
        <v>5.4020000000000001</v>
      </c>
      <c r="H40" s="128"/>
      <c r="I40" s="128"/>
      <c r="J40" s="123"/>
    </row>
    <row r="41" spans="1:10" ht="51" customHeight="1">
      <c r="A41" s="116">
        <v>32</v>
      </c>
      <c r="B41" s="135" t="s">
        <v>403</v>
      </c>
      <c r="C41" s="120">
        <v>807</v>
      </c>
      <c r="D41" s="134" t="s">
        <v>401</v>
      </c>
      <c r="E41" s="134"/>
      <c r="F41" s="134"/>
      <c r="G41" s="128">
        <f>G42</f>
        <v>66.835999999999999</v>
      </c>
      <c r="H41" s="128"/>
      <c r="I41" s="128"/>
      <c r="J41" s="123"/>
    </row>
    <row r="42" spans="1:10" ht="17.25" customHeight="1">
      <c r="A42" s="116">
        <v>33</v>
      </c>
      <c r="B42" s="129" t="s">
        <v>184</v>
      </c>
      <c r="C42" s="120">
        <v>807</v>
      </c>
      <c r="D42" s="134" t="s">
        <v>401</v>
      </c>
      <c r="E42" s="127" t="s">
        <v>407</v>
      </c>
      <c r="F42" s="134"/>
      <c r="G42" s="128">
        <f>G43</f>
        <v>66.835999999999999</v>
      </c>
      <c r="H42" s="128"/>
      <c r="I42" s="128"/>
      <c r="J42" s="123"/>
    </row>
    <row r="43" spans="1:10" ht="48" customHeight="1">
      <c r="A43" s="116">
        <v>34</v>
      </c>
      <c r="B43" s="135" t="s">
        <v>403</v>
      </c>
      <c r="C43" s="120">
        <v>807</v>
      </c>
      <c r="D43" s="134" t="s">
        <v>401</v>
      </c>
      <c r="E43" s="127" t="s">
        <v>404</v>
      </c>
      <c r="F43" s="134"/>
      <c r="G43" s="128">
        <f>G44</f>
        <v>66.835999999999999</v>
      </c>
      <c r="H43" s="128"/>
      <c r="I43" s="128"/>
      <c r="J43" s="123"/>
    </row>
    <row r="44" spans="1:10" ht="17.25" customHeight="1">
      <c r="A44" s="116">
        <v>35</v>
      </c>
      <c r="B44" s="135" t="s">
        <v>153</v>
      </c>
      <c r="C44" s="120">
        <v>807</v>
      </c>
      <c r="D44" s="134" t="s">
        <v>401</v>
      </c>
      <c r="E44" s="127" t="s">
        <v>404</v>
      </c>
      <c r="F44" s="134" t="s">
        <v>154</v>
      </c>
      <c r="G44" s="128">
        <f>G45</f>
        <v>66.835999999999999</v>
      </c>
      <c r="H44" s="128"/>
      <c r="I44" s="128"/>
      <c r="J44" s="123"/>
    </row>
    <row r="45" spans="1:10" ht="17.25" customHeight="1">
      <c r="A45" s="116">
        <v>36</v>
      </c>
      <c r="B45" s="135" t="s">
        <v>406</v>
      </c>
      <c r="C45" s="120">
        <v>807</v>
      </c>
      <c r="D45" s="134" t="s">
        <v>401</v>
      </c>
      <c r="E45" s="127" t="s">
        <v>404</v>
      </c>
      <c r="F45" s="134" t="s">
        <v>405</v>
      </c>
      <c r="G45" s="128">
        <v>66.835999999999999</v>
      </c>
      <c r="H45" s="128"/>
      <c r="I45" s="128"/>
      <c r="J45" s="123"/>
    </row>
    <row r="46" spans="1:10" ht="18" customHeight="1">
      <c r="A46" s="116">
        <v>37</v>
      </c>
      <c r="B46" s="129" t="s">
        <v>129</v>
      </c>
      <c r="C46" s="120">
        <v>807</v>
      </c>
      <c r="D46" s="127" t="s">
        <v>287</v>
      </c>
      <c r="E46" s="127"/>
      <c r="F46" s="136"/>
      <c r="G46" s="128">
        <f>G47</f>
        <v>0</v>
      </c>
      <c r="H46" s="128">
        <f t="shared" ref="H46:I50" si="1">H47</f>
        <v>5</v>
      </c>
      <c r="I46" s="128">
        <f t="shared" si="1"/>
        <v>5</v>
      </c>
      <c r="J46" s="123"/>
    </row>
    <row r="47" spans="1:10" ht="15.75" customHeight="1">
      <c r="A47" s="116">
        <v>38</v>
      </c>
      <c r="B47" s="135" t="s">
        <v>136</v>
      </c>
      <c r="C47" s="120">
        <v>807</v>
      </c>
      <c r="D47" s="127" t="s">
        <v>287</v>
      </c>
      <c r="E47" s="127" t="s">
        <v>172</v>
      </c>
      <c r="F47" s="136"/>
      <c r="G47" s="128">
        <f>G48</f>
        <v>0</v>
      </c>
      <c r="H47" s="128">
        <f t="shared" si="1"/>
        <v>5</v>
      </c>
      <c r="I47" s="128">
        <f t="shared" si="1"/>
        <v>5</v>
      </c>
      <c r="J47" s="123"/>
    </row>
    <row r="48" spans="1:10" ht="15" customHeight="1">
      <c r="A48" s="116">
        <v>39</v>
      </c>
      <c r="B48" s="137" t="s">
        <v>3</v>
      </c>
      <c r="C48" s="120">
        <v>807</v>
      </c>
      <c r="D48" s="127" t="s">
        <v>287</v>
      </c>
      <c r="E48" s="127" t="s">
        <v>1</v>
      </c>
      <c r="F48" s="136"/>
      <c r="G48" s="128">
        <f>G50</f>
        <v>0</v>
      </c>
      <c r="H48" s="128">
        <f>H50</f>
        <v>5</v>
      </c>
      <c r="I48" s="128">
        <f>I50</f>
        <v>5</v>
      </c>
      <c r="J48" s="123"/>
    </row>
    <row r="49" spans="1:10" ht="33.75" customHeight="1">
      <c r="A49" s="116">
        <v>40</v>
      </c>
      <c r="B49" s="165" t="s">
        <v>24</v>
      </c>
      <c r="C49" s="120">
        <v>807</v>
      </c>
      <c r="D49" s="127" t="s">
        <v>287</v>
      </c>
      <c r="E49" s="127" t="s">
        <v>2</v>
      </c>
      <c r="F49" s="136"/>
      <c r="G49" s="128">
        <f>G50</f>
        <v>0</v>
      </c>
      <c r="H49" s="128">
        <f>H50</f>
        <v>5</v>
      </c>
      <c r="I49" s="128">
        <f>I50</f>
        <v>5</v>
      </c>
      <c r="J49" s="123"/>
    </row>
    <row r="50" spans="1:10" ht="16.5" customHeight="1">
      <c r="A50" s="116">
        <v>41</v>
      </c>
      <c r="B50" s="129" t="s">
        <v>153</v>
      </c>
      <c r="C50" s="120">
        <v>807</v>
      </c>
      <c r="D50" s="127" t="s">
        <v>287</v>
      </c>
      <c r="E50" s="134" t="s">
        <v>2</v>
      </c>
      <c r="F50" s="139">
        <v>800</v>
      </c>
      <c r="G50" s="128">
        <f>G51</f>
        <v>0</v>
      </c>
      <c r="H50" s="128">
        <f t="shared" si="1"/>
        <v>5</v>
      </c>
      <c r="I50" s="128">
        <f t="shared" si="1"/>
        <v>5</v>
      </c>
      <c r="J50" s="123"/>
    </row>
    <row r="51" spans="1:10" ht="18" customHeight="1">
      <c r="A51" s="116">
        <v>42</v>
      </c>
      <c r="B51" s="137" t="s">
        <v>181</v>
      </c>
      <c r="C51" s="120">
        <v>807</v>
      </c>
      <c r="D51" s="127" t="s">
        <v>287</v>
      </c>
      <c r="E51" s="127" t="s">
        <v>2</v>
      </c>
      <c r="F51" s="136">
        <v>870</v>
      </c>
      <c r="G51" s="128">
        <v>0</v>
      </c>
      <c r="H51" s="128">
        <v>5</v>
      </c>
      <c r="I51" s="128">
        <v>5</v>
      </c>
      <c r="J51" s="123"/>
    </row>
    <row r="52" spans="1:10" ht="15" customHeight="1">
      <c r="A52" s="116">
        <v>43</v>
      </c>
      <c r="B52" s="140" t="s">
        <v>156</v>
      </c>
      <c r="C52" s="120">
        <v>807</v>
      </c>
      <c r="D52" s="141" t="s">
        <v>288</v>
      </c>
      <c r="E52" s="141"/>
      <c r="F52" s="141"/>
      <c r="G52" s="142">
        <f>G53</f>
        <v>2.1859999999999999</v>
      </c>
      <c r="H52" s="142">
        <f t="shared" ref="H52:I56" si="2">H53</f>
        <v>2.218</v>
      </c>
      <c r="I52" s="142">
        <f t="shared" si="2"/>
        <v>2.218</v>
      </c>
      <c r="J52" s="123"/>
    </row>
    <row r="53" spans="1:10" ht="13.5" customHeight="1">
      <c r="A53" s="116">
        <v>44</v>
      </c>
      <c r="B53" s="166" t="s">
        <v>148</v>
      </c>
      <c r="C53" s="120">
        <v>807</v>
      </c>
      <c r="D53" s="167" t="s">
        <v>288</v>
      </c>
      <c r="E53" s="167" t="s">
        <v>172</v>
      </c>
      <c r="F53" s="167"/>
      <c r="G53" s="128">
        <f>G54</f>
        <v>2.1859999999999999</v>
      </c>
      <c r="H53" s="128">
        <f t="shared" si="2"/>
        <v>2.218</v>
      </c>
      <c r="I53" s="128">
        <f t="shared" si="2"/>
        <v>2.218</v>
      </c>
      <c r="J53" s="123"/>
    </row>
    <row r="54" spans="1:10" ht="66" customHeight="1">
      <c r="A54" s="116">
        <v>45</v>
      </c>
      <c r="B54" s="165" t="s">
        <v>6</v>
      </c>
      <c r="C54" s="120">
        <v>807</v>
      </c>
      <c r="D54" s="167" t="s">
        <v>288</v>
      </c>
      <c r="E54" s="167" t="s">
        <v>4</v>
      </c>
      <c r="F54" s="167"/>
      <c r="G54" s="128">
        <f>G55</f>
        <v>2.1859999999999999</v>
      </c>
      <c r="H54" s="128">
        <f t="shared" si="2"/>
        <v>2.218</v>
      </c>
      <c r="I54" s="128">
        <f t="shared" si="2"/>
        <v>2.218</v>
      </c>
      <c r="J54" s="123"/>
    </row>
    <row r="55" spans="1:10" ht="83.25" customHeight="1">
      <c r="A55" s="116">
        <v>46</v>
      </c>
      <c r="B55" s="165" t="s">
        <v>201</v>
      </c>
      <c r="C55" s="120">
        <v>807</v>
      </c>
      <c r="D55" s="167" t="s">
        <v>288</v>
      </c>
      <c r="E55" s="167" t="s">
        <v>5</v>
      </c>
      <c r="F55" s="167"/>
      <c r="G55" s="128">
        <f>G56</f>
        <v>2.1859999999999999</v>
      </c>
      <c r="H55" s="128">
        <f t="shared" si="2"/>
        <v>2.218</v>
      </c>
      <c r="I55" s="128">
        <f t="shared" si="2"/>
        <v>2.218</v>
      </c>
      <c r="J55" s="123"/>
    </row>
    <row r="56" spans="1:10" ht="33" customHeight="1">
      <c r="A56" s="116">
        <v>47</v>
      </c>
      <c r="B56" s="129" t="s">
        <v>304</v>
      </c>
      <c r="C56" s="120">
        <v>807</v>
      </c>
      <c r="D56" s="167" t="s">
        <v>288</v>
      </c>
      <c r="E56" s="167" t="s">
        <v>5</v>
      </c>
      <c r="F56" s="168" t="s">
        <v>138</v>
      </c>
      <c r="G56" s="128">
        <f>G57</f>
        <v>2.1859999999999999</v>
      </c>
      <c r="H56" s="128">
        <f t="shared" si="2"/>
        <v>2.218</v>
      </c>
      <c r="I56" s="128">
        <f t="shared" si="2"/>
        <v>2.218</v>
      </c>
      <c r="J56" s="123"/>
    </row>
    <row r="57" spans="1:10" ht="50.25" customHeight="1">
      <c r="A57" s="116">
        <v>48</v>
      </c>
      <c r="B57" s="129" t="s">
        <v>303</v>
      </c>
      <c r="C57" s="120">
        <v>807</v>
      </c>
      <c r="D57" s="167" t="s">
        <v>288</v>
      </c>
      <c r="E57" s="169" t="s">
        <v>5</v>
      </c>
      <c r="F57" s="169" t="s">
        <v>128</v>
      </c>
      <c r="G57" s="132">
        <v>2.1859999999999999</v>
      </c>
      <c r="H57" s="132">
        <v>2.218</v>
      </c>
      <c r="I57" s="132">
        <v>2.218</v>
      </c>
      <c r="J57" s="123"/>
    </row>
    <row r="58" spans="1:10" ht="26.25" customHeight="1">
      <c r="A58" s="116">
        <v>49</v>
      </c>
      <c r="B58" s="144" t="s">
        <v>166</v>
      </c>
      <c r="C58" s="117">
        <v>807</v>
      </c>
      <c r="D58" s="141" t="s">
        <v>289</v>
      </c>
      <c r="E58" s="141"/>
      <c r="F58" s="141"/>
      <c r="G58" s="142">
        <f>G64</f>
        <v>101.446</v>
      </c>
      <c r="H58" s="142">
        <f>H64</f>
        <v>85</v>
      </c>
      <c r="I58" s="142">
        <f>I64</f>
        <v>82.3</v>
      </c>
      <c r="J58" s="123"/>
    </row>
    <row r="59" spans="1:10" ht="20.25" customHeight="1">
      <c r="A59" s="116">
        <v>50</v>
      </c>
      <c r="B59" s="129" t="s">
        <v>167</v>
      </c>
      <c r="C59" s="120">
        <v>807</v>
      </c>
      <c r="D59" s="127" t="s">
        <v>290</v>
      </c>
      <c r="E59" s="141"/>
      <c r="F59" s="141"/>
      <c r="G59" s="128">
        <f>G61</f>
        <v>101.446</v>
      </c>
      <c r="H59" s="128">
        <f>H61</f>
        <v>85</v>
      </c>
      <c r="I59" s="128">
        <f>I61</f>
        <v>82.3</v>
      </c>
      <c r="J59" s="123"/>
    </row>
    <row r="60" spans="1:10" ht="15.75" customHeight="1">
      <c r="A60" s="116">
        <v>51</v>
      </c>
      <c r="B60" s="129" t="s">
        <v>180</v>
      </c>
      <c r="C60" s="120">
        <v>807</v>
      </c>
      <c r="D60" s="127" t="s">
        <v>290</v>
      </c>
      <c r="E60" s="127" t="s">
        <v>172</v>
      </c>
      <c r="F60" s="141"/>
      <c r="G60" s="170">
        <f>G61</f>
        <v>101.446</v>
      </c>
      <c r="H60" s="170">
        <f>H61</f>
        <v>85</v>
      </c>
      <c r="I60" s="170">
        <f>I61</f>
        <v>82.3</v>
      </c>
      <c r="J60" s="123"/>
    </row>
    <row r="61" spans="1:10" ht="83.25" customHeight="1">
      <c r="A61" s="116">
        <v>52</v>
      </c>
      <c r="B61" s="165" t="s">
        <v>6</v>
      </c>
      <c r="C61" s="120">
        <v>807</v>
      </c>
      <c r="D61" s="127" t="s">
        <v>290</v>
      </c>
      <c r="E61" s="127" t="s">
        <v>4</v>
      </c>
      <c r="F61" s="141"/>
      <c r="G61" s="128">
        <f>G62</f>
        <v>101.446</v>
      </c>
      <c r="H61" s="128">
        <f t="shared" ref="H61:I63" si="3">H62</f>
        <v>85</v>
      </c>
      <c r="I61" s="128">
        <f t="shared" si="3"/>
        <v>82.3</v>
      </c>
      <c r="J61" s="123"/>
    </row>
    <row r="62" spans="1:10" ht="69.75" customHeight="1">
      <c r="A62" s="116">
        <v>53</v>
      </c>
      <c r="B62" s="129" t="s">
        <v>168</v>
      </c>
      <c r="C62" s="120">
        <v>807</v>
      </c>
      <c r="D62" s="127" t="s">
        <v>290</v>
      </c>
      <c r="E62" s="127" t="s">
        <v>7</v>
      </c>
      <c r="F62" s="141"/>
      <c r="G62" s="128">
        <f>G63</f>
        <v>101.446</v>
      </c>
      <c r="H62" s="128">
        <f t="shared" si="3"/>
        <v>85</v>
      </c>
      <c r="I62" s="128">
        <f t="shared" si="3"/>
        <v>82.3</v>
      </c>
      <c r="J62" s="123"/>
    </row>
    <row r="63" spans="1:10" ht="98.25" customHeight="1">
      <c r="A63" s="116">
        <v>54</v>
      </c>
      <c r="B63" s="129" t="s">
        <v>150</v>
      </c>
      <c r="C63" s="120">
        <v>807</v>
      </c>
      <c r="D63" s="127" t="s">
        <v>290</v>
      </c>
      <c r="E63" s="127" t="s">
        <v>7</v>
      </c>
      <c r="F63" s="127" t="s">
        <v>137</v>
      </c>
      <c r="G63" s="128">
        <f>G64</f>
        <v>101.446</v>
      </c>
      <c r="H63" s="128">
        <f t="shared" si="3"/>
        <v>85</v>
      </c>
      <c r="I63" s="128">
        <f t="shared" si="3"/>
        <v>82.3</v>
      </c>
      <c r="J63" s="123"/>
    </row>
    <row r="64" spans="1:10" ht="40.5" customHeight="1">
      <c r="A64" s="116">
        <v>55</v>
      </c>
      <c r="B64" s="129" t="s">
        <v>146</v>
      </c>
      <c r="C64" s="120">
        <v>807</v>
      </c>
      <c r="D64" s="127" t="s">
        <v>290</v>
      </c>
      <c r="E64" s="127" t="s">
        <v>7</v>
      </c>
      <c r="F64" s="127" t="s">
        <v>134</v>
      </c>
      <c r="G64" s="145">
        <f>83.5-7.054+25</f>
        <v>101.446</v>
      </c>
      <c r="H64" s="145">
        <v>85</v>
      </c>
      <c r="I64" s="145">
        <v>82.3</v>
      </c>
      <c r="J64" s="123"/>
    </row>
    <row r="65" spans="1:10" ht="33" customHeight="1">
      <c r="A65" s="116">
        <v>56</v>
      </c>
      <c r="B65" s="144" t="s">
        <v>125</v>
      </c>
      <c r="C65" s="117">
        <v>807</v>
      </c>
      <c r="D65" s="141" t="s">
        <v>277</v>
      </c>
      <c r="E65" s="127"/>
      <c r="F65" s="127"/>
      <c r="G65" s="142">
        <f>G68</f>
        <v>7.7210000000000001</v>
      </c>
      <c r="H65" s="142">
        <f>H68</f>
        <v>2.2560000000000002</v>
      </c>
      <c r="I65" s="142">
        <f>I68</f>
        <v>2.2560000000000002</v>
      </c>
      <c r="J65" s="123"/>
    </row>
    <row r="66" spans="1:10" ht="33" customHeight="1">
      <c r="A66" s="116">
        <v>57</v>
      </c>
      <c r="B66" s="129" t="s">
        <v>183</v>
      </c>
      <c r="C66" s="120">
        <v>807</v>
      </c>
      <c r="D66" s="127" t="s">
        <v>278</v>
      </c>
      <c r="E66" s="127"/>
      <c r="F66" s="127"/>
      <c r="G66" s="128">
        <f t="shared" ref="G66:I70" si="4">G67</f>
        <v>7.7210000000000001</v>
      </c>
      <c r="H66" s="128">
        <f t="shared" si="4"/>
        <v>2.2560000000000002</v>
      </c>
      <c r="I66" s="128">
        <f t="shared" si="4"/>
        <v>2.2560000000000002</v>
      </c>
      <c r="J66" s="123"/>
    </row>
    <row r="67" spans="1:10" ht="48.75" customHeight="1">
      <c r="A67" s="116">
        <v>58</v>
      </c>
      <c r="B67" s="129" t="s">
        <v>63</v>
      </c>
      <c r="C67" s="120">
        <v>807</v>
      </c>
      <c r="D67" s="127" t="s">
        <v>278</v>
      </c>
      <c r="E67" s="127" t="s">
        <v>163</v>
      </c>
      <c r="F67" s="127"/>
      <c r="G67" s="128">
        <f t="shared" si="4"/>
        <v>7.7210000000000001</v>
      </c>
      <c r="H67" s="128">
        <f t="shared" si="4"/>
        <v>2.2560000000000002</v>
      </c>
      <c r="I67" s="128">
        <f t="shared" si="4"/>
        <v>2.2560000000000002</v>
      </c>
      <c r="J67" s="123"/>
    </row>
    <row r="68" spans="1:10" ht="53.25" customHeight="1">
      <c r="A68" s="116">
        <v>59</v>
      </c>
      <c r="B68" s="129" t="s">
        <v>62</v>
      </c>
      <c r="C68" s="120">
        <v>807</v>
      </c>
      <c r="D68" s="127" t="s">
        <v>278</v>
      </c>
      <c r="E68" s="127" t="s">
        <v>164</v>
      </c>
      <c r="F68" s="127"/>
      <c r="G68" s="128">
        <f>G69+G72</f>
        <v>7.7210000000000001</v>
      </c>
      <c r="H68" s="128">
        <f>H69+H72</f>
        <v>2.2560000000000002</v>
      </c>
      <c r="I68" s="128">
        <f>I69+I72</f>
        <v>2.2560000000000002</v>
      </c>
      <c r="J68" s="123"/>
    </row>
    <row r="69" spans="1:10" ht="125.25" customHeight="1">
      <c r="A69" s="116">
        <v>60</v>
      </c>
      <c r="B69" s="126" t="s">
        <v>64</v>
      </c>
      <c r="C69" s="120">
        <v>807</v>
      </c>
      <c r="D69" s="127" t="s">
        <v>278</v>
      </c>
      <c r="E69" s="127" t="s">
        <v>20</v>
      </c>
      <c r="F69" s="127"/>
      <c r="G69" s="128">
        <f>G70</f>
        <v>0</v>
      </c>
      <c r="H69" s="128">
        <f t="shared" si="4"/>
        <v>1.776</v>
      </c>
      <c r="I69" s="128">
        <f t="shared" si="4"/>
        <v>1.776</v>
      </c>
      <c r="J69" s="123"/>
    </row>
    <row r="70" spans="1:10" ht="33" customHeight="1">
      <c r="A70" s="116">
        <v>61</v>
      </c>
      <c r="B70" s="129" t="s">
        <v>304</v>
      </c>
      <c r="C70" s="120">
        <v>807</v>
      </c>
      <c r="D70" s="127" t="s">
        <v>278</v>
      </c>
      <c r="E70" s="127" t="s">
        <v>20</v>
      </c>
      <c r="F70" s="127" t="s">
        <v>138</v>
      </c>
      <c r="G70" s="128">
        <f>G71</f>
        <v>0</v>
      </c>
      <c r="H70" s="128">
        <f t="shared" si="4"/>
        <v>1.776</v>
      </c>
      <c r="I70" s="128">
        <f t="shared" si="4"/>
        <v>1.776</v>
      </c>
      <c r="J70" s="123"/>
    </row>
    <row r="71" spans="1:10" ht="49.5" customHeight="1">
      <c r="A71" s="116">
        <v>62</v>
      </c>
      <c r="B71" s="129" t="s">
        <v>303</v>
      </c>
      <c r="C71" s="120">
        <v>807</v>
      </c>
      <c r="D71" s="127" t="s">
        <v>278</v>
      </c>
      <c r="E71" s="127" t="s">
        <v>20</v>
      </c>
      <c r="F71" s="127" t="s">
        <v>128</v>
      </c>
      <c r="G71" s="128">
        <f>1.776-1.776</f>
        <v>0</v>
      </c>
      <c r="H71" s="128">
        <v>1.776</v>
      </c>
      <c r="I71" s="128">
        <v>1.776</v>
      </c>
      <c r="J71" s="123"/>
    </row>
    <row r="72" spans="1:10" s="148" customFormat="1" ht="153.75" customHeight="1">
      <c r="A72" s="116">
        <v>63</v>
      </c>
      <c r="B72" s="146" t="s">
        <v>65</v>
      </c>
      <c r="C72" s="171">
        <v>807</v>
      </c>
      <c r="D72" s="127" t="s">
        <v>278</v>
      </c>
      <c r="E72" s="134" t="s">
        <v>22</v>
      </c>
      <c r="F72" s="134"/>
      <c r="G72" s="128">
        <f t="shared" ref="G72:I73" si="5">G73</f>
        <v>7.7210000000000001</v>
      </c>
      <c r="H72" s="128">
        <f t="shared" si="5"/>
        <v>0.48</v>
      </c>
      <c r="I72" s="128">
        <f t="shared" si="5"/>
        <v>0.48</v>
      </c>
      <c r="J72" s="147"/>
    </row>
    <row r="73" spans="1:10" s="148" customFormat="1" ht="33" customHeight="1">
      <c r="A73" s="116">
        <v>64</v>
      </c>
      <c r="B73" s="135" t="s">
        <v>304</v>
      </c>
      <c r="C73" s="171">
        <v>807</v>
      </c>
      <c r="D73" s="127" t="s">
        <v>278</v>
      </c>
      <c r="E73" s="134" t="s">
        <v>22</v>
      </c>
      <c r="F73" s="134" t="s">
        <v>138</v>
      </c>
      <c r="G73" s="128">
        <f t="shared" si="5"/>
        <v>7.7210000000000001</v>
      </c>
      <c r="H73" s="128">
        <f t="shared" si="5"/>
        <v>0.48</v>
      </c>
      <c r="I73" s="128">
        <f t="shared" si="5"/>
        <v>0.48</v>
      </c>
      <c r="J73" s="147"/>
    </row>
    <row r="74" spans="1:10" s="148" customFormat="1" ht="33" customHeight="1">
      <c r="A74" s="116">
        <v>65</v>
      </c>
      <c r="B74" s="135" t="s">
        <v>8</v>
      </c>
      <c r="C74" s="171">
        <v>807</v>
      </c>
      <c r="D74" s="127" t="s">
        <v>278</v>
      </c>
      <c r="E74" s="134" t="s">
        <v>22</v>
      </c>
      <c r="F74" s="134" t="s">
        <v>128</v>
      </c>
      <c r="G74" s="128">
        <f>7.241+0.48</f>
        <v>7.7210000000000001</v>
      </c>
      <c r="H74" s="128">
        <v>0.48</v>
      </c>
      <c r="I74" s="128">
        <v>0.48</v>
      </c>
      <c r="J74" s="147"/>
    </row>
    <row r="75" spans="1:10" ht="17.25" customHeight="1">
      <c r="A75" s="116">
        <v>66</v>
      </c>
      <c r="B75" s="144" t="s">
        <v>14</v>
      </c>
      <c r="C75" s="117">
        <v>807</v>
      </c>
      <c r="D75" s="141" t="s">
        <v>279</v>
      </c>
      <c r="E75" s="127"/>
      <c r="F75" s="127"/>
      <c r="G75" s="142">
        <f t="shared" ref="G75:I77" si="6">G76</f>
        <v>467.17599999999999</v>
      </c>
      <c r="H75" s="142">
        <f t="shared" si="6"/>
        <v>84.77600000000001</v>
      </c>
      <c r="I75" s="142">
        <f t="shared" si="6"/>
        <v>71.376000000000005</v>
      </c>
      <c r="J75" s="123"/>
    </row>
    <row r="76" spans="1:10" ht="23.25" customHeight="1">
      <c r="A76" s="116">
        <v>67</v>
      </c>
      <c r="B76" s="149" t="s">
        <v>162</v>
      </c>
      <c r="C76" s="120">
        <v>807</v>
      </c>
      <c r="D76" s="127" t="s">
        <v>280</v>
      </c>
      <c r="E76" s="141"/>
      <c r="F76" s="141"/>
      <c r="G76" s="142">
        <f>G77</f>
        <v>467.17599999999999</v>
      </c>
      <c r="H76" s="142">
        <f t="shared" si="6"/>
        <v>84.77600000000001</v>
      </c>
      <c r="I76" s="142">
        <f t="shared" si="6"/>
        <v>71.376000000000005</v>
      </c>
      <c r="J76" s="123"/>
    </row>
    <row r="77" spans="1:10" ht="63.75" customHeight="1">
      <c r="A77" s="116">
        <v>68</v>
      </c>
      <c r="B77" s="129" t="s">
        <v>321</v>
      </c>
      <c r="C77" s="120">
        <v>807</v>
      </c>
      <c r="D77" s="127" t="s">
        <v>280</v>
      </c>
      <c r="E77" s="127" t="s">
        <v>163</v>
      </c>
      <c r="F77" s="127"/>
      <c r="G77" s="128">
        <f t="shared" si="6"/>
        <v>467.17599999999999</v>
      </c>
      <c r="H77" s="128">
        <f t="shared" si="6"/>
        <v>84.77600000000001</v>
      </c>
      <c r="I77" s="128">
        <f t="shared" si="6"/>
        <v>71.376000000000005</v>
      </c>
      <c r="J77" s="123"/>
    </row>
    <row r="78" spans="1:10" ht="62.25" customHeight="1">
      <c r="A78" s="116">
        <v>69</v>
      </c>
      <c r="B78" s="126" t="s">
        <v>320</v>
      </c>
      <c r="C78" s="120">
        <v>807</v>
      </c>
      <c r="D78" s="127" t="s">
        <v>280</v>
      </c>
      <c r="E78" s="127" t="s">
        <v>165</v>
      </c>
      <c r="F78" s="127"/>
      <c r="G78" s="128">
        <f>G82+G79+G85</f>
        <v>467.17599999999999</v>
      </c>
      <c r="H78" s="128">
        <f>H82+H79</f>
        <v>84.77600000000001</v>
      </c>
      <c r="I78" s="128">
        <f>I82+I79</f>
        <v>71.376000000000005</v>
      </c>
      <c r="J78" s="123"/>
    </row>
    <row r="79" spans="1:10" s="148" customFormat="1" ht="171.75" customHeight="1">
      <c r="A79" s="116">
        <v>70</v>
      </c>
      <c r="B79" s="146" t="s">
        <v>66</v>
      </c>
      <c r="C79" s="171">
        <v>807</v>
      </c>
      <c r="D79" s="127" t="s">
        <v>280</v>
      </c>
      <c r="E79" s="134" t="s">
        <v>205</v>
      </c>
      <c r="F79" s="134"/>
      <c r="G79" s="128">
        <f t="shared" ref="G79:I80" si="7">G80</f>
        <v>0.39500000000000002</v>
      </c>
      <c r="H79" s="128">
        <f t="shared" si="7"/>
        <v>0.376</v>
      </c>
      <c r="I79" s="128">
        <f t="shared" si="7"/>
        <v>0.376</v>
      </c>
      <c r="J79" s="147"/>
    </row>
    <row r="80" spans="1:10" s="148" customFormat="1" ht="34.5" customHeight="1">
      <c r="A80" s="116">
        <v>71</v>
      </c>
      <c r="B80" s="135" t="s">
        <v>304</v>
      </c>
      <c r="C80" s="171">
        <v>807</v>
      </c>
      <c r="D80" s="127" t="s">
        <v>280</v>
      </c>
      <c r="E80" s="134" t="s">
        <v>205</v>
      </c>
      <c r="F80" s="134" t="s">
        <v>138</v>
      </c>
      <c r="G80" s="128">
        <f t="shared" si="7"/>
        <v>0.39500000000000002</v>
      </c>
      <c r="H80" s="128">
        <f t="shared" si="7"/>
        <v>0.376</v>
      </c>
      <c r="I80" s="128">
        <f t="shared" si="7"/>
        <v>0.376</v>
      </c>
      <c r="J80" s="147"/>
    </row>
    <row r="81" spans="1:10" s="148" customFormat="1" ht="50.25" customHeight="1">
      <c r="A81" s="116">
        <v>72</v>
      </c>
      <c r="B81" s="135" t="s">
        <v>303</v>
      </c>
      <c r="C81" s="171">
        <v>807</v>
      </c>
      <c r="D81" s="127" t="s">
        <v>280</v>
      </c>
      <c r="E81" s="134" t="s">
        <v>205</v>
      </c>
      <c r="F81" s="134" t="s">
        <v>128</v>
      </c>
      <c r="G81" s="128">
        <f>0.376+0.019</f>
        <v>0.39500000000000002</v>
      </c>
      <c r="H81" s="128">
        <f>0.376</f>
        <v>0.376</v>
      </c>
      <c r="I81" s="128">
        <f>0.376</f>
        <v>0.376</v>
      </c>
      <c r="J81" s="147"/>
    </row>
    <row r="82" spans="1:10" ht="156.75" customHeight="1">
      <c r="A82" s="116">
        <v>73</v>
      </c>
      <c r="B82" s="126" t="s">
        <v>67</v>
      </c>
      <c r="C82" s="120">
        <v>807</v>
      </c>
      <c r="D82" s="127" t="s">
        <v>280</v>
      </c>
      <c r="E82" s="127" t="s">
        <v>206</v>
      </c>
      <c r="F82" s="127"/>
      <c r="G82" s="128">
        <f t="shared" ref="G82:I83" si="8">G83</f>
        <v>72.381</v>
      </c>
      <c r="H82" s="128">
        <f t="shared" si="8"/>
        <v>84.4</v>
      </c>
      <c r="I82" s="128">
        <f t="shared" si="8"/>
        <v>71</v>
      </c>
      <c r="J82" s="123"/>
    </row>
    <row r="83" spans="1:10" ht="38.25" customHeight="1">
      <c r="A83" s="116">
        <v>74</v>
      </c>
      <c r="B83" s="135" t="s">
        <v>304</v>
      </c>
      <c r="C83" s="171">
        <v>807</v>
      </c>
      <c r="D83" s="127" t="s">
        <v>280</v>
      </c>
      <c r="E83" s="127" t="s">
        <v>206</v>
      </c>
      <c r="F83" s="134" t="s">
        <v>138</v>
      </c>
      <c r="G83" s="128">
        <f t="shared" si="8"/>
        <v>72.381</v>
      </c>
      <c r="H83" s="128">
        <f t="shared" si="8"/>
        <v>84.4</v>
      </c>
      <c r="I83" s="128">
        <f t="shared" si="8"/>
        <v>71</v>
      </c>
      <c r="J83" s="123"/>
    </row>
    <row r="84" spans="1:10" ht="48.75" customHeight="1">
      <c r="A84" s="116">
        <v>75</v>
      </c>
      <c r="B84" s="129" t="s">
        <v>303</v>
      </c>
      <c r="C84" s="120">
        <v>807</v>
      </c>
      <c r="D84" s="127" t="s">
        <v>280</v>
      </c>
      <c r="E84" s="127" t="s">
        <v>206</v>
      </c>
      <c r="F84" s="127" t="s">
        <v>128</v>
      </c>
      <c r="G84" s="128">
        <f>72.4-0.019</f>
        <v>72.381</v>
      </c>
      <c r="H84" s="128">
        <v>84.4</v>
      </c>
      <c r="I84" s="128">
        <v>71</v>
      </c>
      <c r="J84" s="123"/>
    </row>
    <row r="85" spans="1:10" s="260" customFormat="1" ht="165.75" customHeight="1">
      <c r="A85" s="116">
        <v>76</v>
      </c>
      <c r="B85" s="256" t="s">
        <v>322</v>
      </c>
      <c r="C85" s="257">
        <v>807</v>
      </c>
      <c r="D85" s="127" t="s">
        <v>280</v>
      </c>
      <c r="E85" s="258" t="s">
        <v>262</v>
      </c>
      <c r="F85" s="258"/>
      <c r="G85" s="259">
        <f t="shared" ref="G85:I86" si="9">G86</f>
        <v>394.4</v>
      </c>
      <c r="H85" s="259">
        <f t="shared" si="9"/>
        <v>0</v>
      </c>
      <c r="I85" s="259">
        <f t="shared" si="9"/>
        <v>0</v>
      </c>
    </row>
    <row r="86" spans="1:10" s="260" customFormat="1" ht="38.25" customHeight="1">
      <c r="A86" s="116">
        <v>77</v>
      </c>
      <c r="B86" s="261" t="s">
        <v>304</v>
      </c>
      <c r="C86" s="262">
        <v>807</v>
      </c>
      <c r="D86" s="127" t="s">
        <v>280</v>
      </c>
      <c r="E86" s="258" t="s">
        <v>262</v>
      </c>
      <c r="F86" s="263" t="s">
        <v>138</v>
      </c>
      <c r="G86" s="259">
        <f t="shared" si="9"/>
        <v>394.4</v>
      </c>
      <c r="H86" s="259">
        <f t="shared" si="9"/>
        <v>0</v>
      </c>
      <c r="I86" s="259">
        <f t="shared" si="9"/>
        <v>0</v>
      </c>
    </row>
    <row r="87" spans="1:10" s="260" customFormat="1" ht="53.25" customHeight="1">
      <c r="A87" s="116">
        <v>78</v>
      </c>
      <c r="B87" s="264" t="s">
        <v>303</v>
      </c>
      <c r="C87" s="257">
        <v>807</v>
      </c>
      <c r="D87" s="127" t="s">
        <v>280</v>
      </c>
      <c r="E87" s="258" t="s">
        <v>262</v>
      </c>
      <c r="F87" s="258" t="s">
        <v>128</v>
      </c>
      <c r="G87" s="259">
        <f>394.4</f>
        <v>394.4</v>
      </c>
      <c r="H87" s="259">
        <v>0</v>
      </c>
      <c r="I87" s="259">
        <v>0</v>
      </c>
    </row>
    <row r="88" spans="1:10" ht="18.75" customHeight="1">
      <c r="A88" s="116">
        <v>79</v>
      </c>
      <c r="B88" s="144" t="s">
        <v>124</v>
      </c>
      <c r="C88" s="120">
        <v>807</v>
      </c>
      <c r="D88" s="141" t="s">
        <v>281</v>
      </c>
      <c r="E88" s="141"/>
      <c r="F88" s="141"/>
      <c r="G88" s="142">
        <f>G94+G106+G89</f>
        <v>407.37900000000002</v>
      </c>
      <c r="H88" s="142">
        <f>H94</f>
        <v>344.596</v>
      </c>
      <c r="I88" s="142">
        <f>I94</f>
        <v>344.596</v>
      </c>
      <c r="J88" s="123"/>
    </row>
    <row r="89" spans="1:10" ht="33" customHeight="1">
      <c r="A89" s="116">
        <v>80</v>
      </c>
      <c r="B89" s="129" t="s">
        <v>148</v>
      </c>
      <c r="C89" s="120">
        <v>807</v>
      </c>
      <c r="D89" s="127" t="s">
        <v>425</v>
      </c>
      <c r="E89" s="127" t="s">
        <v>172</v>
      </c>
      <c r="F89" s="127"/>
      <c r="G89" s="128">
        <f>G90</f>
        <v>9</v>
      </c>
      <c r="H89" s="128">
        <f t="shared" ref="H89:I90" si="10">H90</f>
        <v>0</v>
      </c>
      <c r="I89" s="128">
        <f t="shared" si="10"/>
        <v>0</v>
      </c>
      <c r="J89" s="123"/>
    </row>
    <row r="90" spans="1:10" ht="44.25" customHeight="1">
      <c r="A90" s="116">
        <v>81</v>
      </c>
      <c r="B90" s="126" t="s">
        <v>438</v>
      </c>
      <c r="C90" s="120">
        <v>807</v>
      </c>
      <c r="D90" s="127" t="s">
        <v>425</v>
      </c>
      <c r="E90" s="127" t="s">
        <v>407</v>
      </c>
      <c r="F90" s="127"/>
      <c r="G90" s="128">
        <f>G91</f>
        <v>9</v>
      </c>
      <c r="H90" s="128">
        <f t="shared" si="10"/>
        <v>0</v>
      </c>
      <c r="I90" s="128">
        <f t="shared" si="10"/>
        <v>0</v>
      </c>
      <c r="J90" s="123"/>
    </row>
    <row r="91" spans="1:10" ht="36.75" customHeight="1">
      <c r="A91" s="116">
        <v>82</v>
      </c>
      <c r="B91" s="172" t="s">
        <v>439</v>
      </c>
      <c r="C91" s="120">
        <v>807</v>
      </c>
      <c r="D91" s="127" t="s">
        <v>425</v>
      </c>
      <c r="E91" s="127" t="s">
        <v>443</v>
      </c>
      <c r="F91" s="127"/>
      <c r="G91" s="128">
        <f t="shared" ref="G91:I92" si="11">G92</f>
        <v>9</v>
      </c>
      <c r="H91" s="128">
        <f t="shared" si="11"/>
        <v>0</v>
      </c>
      <c r="I91" s="128">
        <f t="shared" si="11"/>
        <v>0</v>
      </c>
      <c r="J91" s="123"/>
    </row>
    <row r="92" spans="1:10" ht="45.75" customHeight="1">
      <c r="A92" s="116">
        <v>83</v>
      </c>
      <c r="B92" s="129" t="s">
        <v>440</v>
      </c>
      <c r="C92" s="120">
        <v>807</v>
      </c>
      <c r="D92" s="127" t="s">
        <v>425</v>
      </c>
      <c r="E92" s="127" t="s">
        <v>443</v>
      </c>
      <c r="F92" s="127" t="s">
        <v>437</v>
      </c>
      <c r="G92" s="128">
        <f t="shared" si="11"/>
        <v>9</v>
      </c>
      <c r="H92" s="128">
        <f t="shared" si="11"/>
        <v>0</v>
      </c>
      <c r="I92" s="128">
        <f t="shared" si="11"/>
        <v>0</v>
      </c>
      <c r="J92" s="123"/>
    </row>
    <row r="93" spans="1:10" s="323" customFormat="1" ht="91.5" customHeight="1">
      <c r="A93" s="116">
        <v>84</v>
      </c>
      <c r="B93" s="338" t="s">
        <v>442</v>
      </c>
      <c r="C93" s="321">
        <v>807</v>
      </c>
      <c r="D93" s="322" t="s">
        <v>425</v>
      </c>
      <c r="E93" s="127" t="s">
        <v>443</v>
      </c>
      <c r="F93" s="322" t="s">
        <v>436</v>
      </c>
      <c r="G93" s="132">
        <v>9</v>
      </c>
      <c r="H93" s="132"/>
      <c r="I93" s="132"/>
    </row>
    <row r="94" spans="1:10" ht="19.5" customHeight="1">
      <c r="A94" s="116">
        <v>85</v>
      </c>
      <c r="B94" s="129" t="s">
        <v>126</v>
      </c>
      <c r="C94" s="120">
        <v>807</v>
      </c>
      <c r="D94" s="127" t="s">
        <v>282</v>
      </c>
      <c r="E94" s="127"/>
      <c r="F94" s="127"/>
      <c r="G94" s="128">
        <f t="shared" ref="G94:I95" si="12">G95</f>
        <v>395.45800000000003</v>
      </c>
      <c r="H94" s="128">
        <f t="shared" si="12"/>
        <v>344.596</v>
      </c>
      <c r="I94" s="128">
        <f t="shared" si="12"/>
        <v>344.596</v>
      </c>
      <c r="J94" s="123"/>
    </row>
    <row r="95" spans="1:10" ht="60.75" customHeight="1">
      <c r="A95" s="116">
        <v>86</v>
      </c>
      <c r="B95" s="129" t="s">
        <v>321</v>
      </c>
      <c r="C95" s="120">
        <v>807</v>
      </c>
      <c r="D95" s="127" t="s">
        <v>282</v>
      </c>
      <c r="E95" s="127" t="s">
        <v>163</v>
      </c>
      <c r="F95" s="127"/>
      <c r="G95" s="128">
        <f>G96</f>
        <v>395.45800000000003</v>
      </c>
      <c r="H95" s="128">
        <f t="shared" si="12"/>
        <v>344.596</v>
      </c>
      <c r="I95" s="128">
        <f t="shared" si="12"/>
        <v>344.596</v>
      </c>
      <c r="J95" s="123"/>
    </row>
    <row r="96" spans="1:10" ht="44.25" customHeight="1">
      <c r="A96" s="116">
        <v>87</v>
      </c>
      <c r="B96" s="126" t="s">
        <v>68</v>
      </c>
      <c r="C96" s="120">
        <v>807</v>
      </c>
      <c r="D96" s="127" t="s">
        <v>282</v>
      </c>
      <c r="E96" s="127" t="s">
        <v>9</v>
      </c>
      <c r="F96" s="127"/>
      <c r="G96" s="128">
        <f>G97+G100+G103</f>
        <v>395.45800000000003</v>
      </c>
      <c r="H96" s="128">
        <f>H97+H100+H103</f>
        <v>344.596</v>
      </c>
      <c r="I96" s="128">
        <f>I97+I100+I103</f>
        <v>344.596</v>
      </c>
      <c r="J96" s="123"/>
    </row>
    <row r="97" spans="1:10" ht="96" customHeight="1">
      <c r="A97" s="116">
        <v>88</v>
      </c>
      <c r="B97" s="172" t="s">
        <v>69</v>
      </c>
      <c r="C97" s="120">
        <v>807</v>
      </c>
      <c r="D97" s="127" t="s">
        <v>282</v>
      </c>
      <c r="E97" s="127" t="s">
        <v>10</v>
      </c>
      <c r="F97" s="127"/>
      <c r="G97" s="128">
        <f t="shared" ref="G97:I98" si="13">G98</f>
        <v>353.97500000000002</v>
      </c>
      <c r="H97" s="128">
        <f t="shared" si="13"/>
        <v>293.47500000000002</v>
      </c>
      <c r="I97" s="128">
        <f t="shared" si="13"/>
        <v>293.47500000000002</v>
      </c>
      <c r="J97" s="123"/>
    </row>
    <row r="98" spans="1:10" ht="47.25" customHeight="1">
      <c r="A98" s="116">
        <v>89</v>
      </c>
      <c r="B98" s="135" t="s">
        <v>304</v>
      </c>
      <c r="C98" s="120">
        <v>807</v>
      </c>
      <c r="D98" s="127" t="s">
        <v>282</v>
      </c>
      <c r="E98" s="127" t="s">
        <v>10</v>
      </c>
      <c r="F98" s="127" t="s">
        <v>138</v>
      </c>
      <c r="G98" s="128">
        <f t="shared" si="13"/>
        <v>353.97500000000002</v>
      </c>
      <c r="H98" s="128">
        <f t="shared" si="13"/>
        <v>293.47500000000002</v>
      </c>
      <c r="I98" s="128">
        <f t="shared" si="13"/>
        <v>293.47500000000002</v>
      </c>
      <c r="J98" s="123"/>
    </row>
    <row r="99" spans="1:10" ht="57" customHeight="1">
      <c r="A99" s="116">
        <v>90</v>
      </c>
      <c r="B99" s="129" t="s">
        <v>303</v>
      </c>
      <c r="C99" s="120">
        <v>807</v>
      </c>
      <c r="D99" s="127" t="s">
        <v>282</v>
      </c>
      <c r="E99" s="127" t="s">
        <v>10</v>
      </c>
      <c r="F99" s="127" t="s">
        <v>128</v>
      </c>
      <c r="G99" s="128">
        <v>353.97500000000002</v>
      </c>
      <c r="H99" s="128">
        <v>293.47500000000002</v>
      </c>
      <c r="I99" s="128">
        <v>293.47500000000002</v>
      </c>
      <c r="J99" s="123"/>
    </row>
    <row r="100" spans="1:10" ht="105.75" customHeight="1">
      <c r="A100" s="116">
        <v>91</v>
      </c>
      <c r="B100" s="126" t="s">
        <v>70</v>
      </c>
      <c r="C100" s="120">
        <v>807</v>
      </c>
      <c r="D100" s="127" t="s">
        <v>282</v>
      </c>
      <c r="E100" s="127" t="s">
        <v>11</v>
      </c>
      <c r="F100" s="127"/>
      <c r="G100" s="128">
        <f>G102</f>
        <v>0</v>
      </c>
      <c r="H100" s="128">
        <f>H102</f>
        <v>0.5</v>
      </c>
      <c r="I100" s="128">
        <f>I102</f>
        <v>0.5</v>
      </c>
      <c r="J100" s="123"/>
    </row>
    <row r="101" spans="1:10" ht="42" customHeight="1">
      <c r="A101" s="116">
        <v>92</v>
      </c>
      <c r="B101" s="135" t="s">
        <v>304</v>
      </c>
      <c r="C101" s="120">
        <v>807</v>
      </c>
      <c r="D101" s="127" t="s">
        <v>282</v>
      </c>
      <c r="E101" s="127" t="s">
        <v>11</v>
      </c>
      <c r="F101" s="127" t="s">
        <v>138</v>
      </c>
      <c r="G101" s="128">
        <f>G102</f>
        <v>0</v>
      </c>
      <c r="H101" s="128">
        <f>H102</f>
        <v>0.5</v>
      </c>
      <c r="I101" s="128">
        <f>I102</f>
        <v>0.5</v>
      </c>
      <c r="J101" s="123"/>
    </row>
    <row r="102" spans="1:10" ht="63" customHeight="1">
      <c r="A102" s="116">
        <v>93</v>
      </c>
      <c r="B102" s="129" t="s">
        <v>303</v>
      </c>
      <c r="C102" s="120">
        <v>807</v>
      </c>
      <c r="D102" s="127" t="s">
        <v>282</v>
      </c>
      <c r="E102" s="127" t="s">
        <v>11</v>
      </c>
      <c r="F102" s="127" t="s">
        <v>128</v>
      </c>
      <c r="G102" s="128">
        <v>0</v>
      </c>
      <c r="H102" s="128">
        <v>0.5</v>
      </c>
      <c r="I102" s="128">
        <v>0.5</v>
      </c>
      <c r="J102" s="123"/>
    </row>
    <row r="103" spans="1:10" s="335" customFormat="1" ht="120" customHeight="1">
      <c r="A103" s="116">
        <v>94</v>
      </c>
      <c r="B103" s="130" t="s">
        <v>71</v>
      </c>
      <c r="C103" s="164">
        <v>807</v>
      </c>
      <c r="D103" s="322" t="s">
        <v>282</v>
      </c>
      <c r="E103" s="131" t="s">
        <v>207</v>
      </c>
      <c r="F103" s="131"/>
      <c r="G103" s="132">
        <f t="shared" ref="G103:I104" si="14">G104</f>
        <v>41.482999999999997</v>
      </c>
      <c r="H103" s="132">
        <f t="shared" si="14"/>
        <v>50.621000000000002</v>
      </c>
      <c r="I103" s="132">
        <f t="shared" si="14"/>
        <v>50.621000000000002</v>
      </c>
    </row>
    <row r="104" spans="1:10" s="335" customFormat="1" ht="39.75" customHeight="1">
      <c r="A104" s="116">
        <v>95</v>
      </c>
      <c r="B104" s="336" t="s">
        <v>304</v>
      </c>
      <c r="C104" s="164">
        <v>807</v>
      </c>
      <c r="D104" s="322" t="s">
        <v>282</v>
      </c>
      <c r="E104" s="131" t="s">
        <v>207</v>
      </c>
      <c r="F104" s="322" t="s">
        <v>138</v>
      </c>
      <c r="G104" s="132">
        <f t="shared" si="14"/>
        <v>41.482999999999997</v>
      </c>
      <c r="H104" s="132">
        <f t="shared" si="14"/>
        <v>50.621000000000002</v>
      </c>
      <c r="I104" s="132">
        <f t="shared" si="14"/>
        <v>50.621000000000002</v>
      </c>
    </row>
    <row r="105" spans="1:10" s="335" customFormat="1" ht="69" customHeight="1">
      <c r="A105" s="116">
        <v>96</v>
      </c>
      <c r="B105" s="337" t="s">
        <v>303</v>
      </c>
      <c r="C105" s="164">
        <v>807</v>
      </c>
      <c r="D105" s="322" t="s">
        <v>282</v>
      </c>
      <c r="E105" s="131" t="s">
        <v>207</v>
      </c>
      <c r="F105" s="322" t="s">
        <v>128</v>
      </c>
      <c r="G105" s="132">
        <v>41.482999999999997</v>
      </c>
      <c r="H105" s="132">
        <v>50.621000000000002</v>
      </c>
      <c r="I105" s="132">
        <v>50.621000000000002</v>
      </c>
    </row>
    <row r="106" spans="1:10" ht="45.75" customHeight="1">
      <c r="A106" s="116">
        <v>97</v>
      </c>
      <c r="B106" s="129" t="s">
        <v>397</v>
      </c>
      <c r="C106" s="120">
        <v>807</v>
      </c>
      <c r="D106" s="127" t="s">
        <v>396</v>
      </c>
      <c r="E106" s="127"/>
      <c r="F106" s="127"/>
      <c r="G106" s="128">
        <f t="shared" ref="G106" si="15">G107</f>
        <v>2.9209999999999998</v>
      </c>
      <c r="H106" s="128"/>
      <c r="I106" s="128"/>
      <c r="J106" s="123"/>
    </row>
    <row r="107" spans="1:10" ht="33" customHeight="1">
      <c r="A107" s="116">
        <v>98</v>
      </c>
      <c r="B107" s="129" t="s">
        <v>136</v>
      </c>
      <c r="C107" s="120">
        <v>807</v>
      </c>
      <c r="D107" s="127" t="s">
        <v>396</v>
      </c>
      <c r="E107" s="127" t="s">
        <v>172</v>
      </c>
      <c r="F107" s="127"/>
      <c r="G107" s="128">
        <f>G108</f>
        <v>2.9209999999999998</v>
      </c>
      <c r="H107" s="128"/>
      <c r="I107" s="128"/>
      <c r="J107" s="123"/>
    </row>
    <row r="108" spans="1:10" ht="34.5" customHeight="1">
      <c r="A108" s="116">
        <v>99</v>
      </c>
      <c r="B108" s="129" t="s">
        <v>184</v>
      </c>
      <c r="C108" s="120">
        <v>807</v>
      </c>
      <c r="D108" s="127" t="s">
        <v>396</v>
      </c>
      <c r="E108" s="127" t="s">
        <v>399</v>
      </c>
      <c r="F108" s="127"/>
      <c r="G108" s="128">
        <f>G109</f>
        <v>2.9209999999999998</v>
      </c>
      <c r="H108" s="128"/>
      <c r="I108" s="128"/>
      <c r="J108" s="123"/>
    </row>
    <row r="109" spans="1:10" ht="48" customHeight="1">
      <c r="A109" s="116">
        <v>100</v>
      </c>
      <c r="B109" s="172" t="s">
        <v>398</v>
      </c>
      <c r="C109" s="120">
        <v>807</v>
      </c>
      <c r="D109" s="127" t="s">
        <v>396</v>
      </c>
      <c r="E109" s="127" t="s">
        <v>400</v>
      </c>
      <c r="F109" s="127"/>
      <c r="G109" s="128">
        <f t="shared" ref="G109:G110" si="16">G110</f>
        <v>2.9209999999999998</v>
      </c>
      <c r="H109" s="128"/>
      <c r="I109" s="128"/>
      <c r="J109" s="123"/>
    </row>
    <row r="110" spans="1:10" ht="49.5" customHeight="1">
      <c r="A110" s="116">
        <v>101</v>
      </c>
      <c r="B110" s="129" t="s">
        <v>304</v>
      </c>
      <c r="C110" s="120">
        <v>807</v>
      </c>
      <c r="D110" s="127" t="s">
        <v>396</v>
      </c>
      <c r="E110" s="127" t="s">
        <v>400</v>
      </c>
      <c r="F110" s="127" t="s">
        <v>138</v>
      </c>
      <c r="G110" s="128">
        <f t="shared" si="16"/>
        <v>2.9209999999999998</v>
      </c>
      <c r="H110" s="128"/>
      <c r="I110" s="128"/>
      <c r="J110" s="123"/>
    </row>
    <row r="111" spans="1:10" ht="60.75" customHeight="1">
      <c r="A111" s="116">
        <v>102</v>
      </c>
      <c r="B111" s="126" t="s">
        <v>303</v>
      </c>
      <c r="C111" s="120">
        <v>807</v>
      </c>
      <c r="D111" s="127" t="s">
        <v>396</v>
      </c>
      <c r="E111" s="127" t="s">
        <v>400</v>
      </c>
      <c r="F111" s="127" t="s">
        <v>128</v>
      </c>
      <c r="G111" s="128">
        <v>2.9209999999999998</v>
      </c>
      <c r="H111" s="128"/>
      <c r="I111" s="128"/>
      <c r="J111" s="123"/>
    </row>
    <row r="112" spans="1:10" ht="33" customHeight="1">
      <c r="A112" s="116">
        <v>103</v>
      </c>
      <c r="B112" s="149" t="s">
        <v>122</v>
      </c>
      <c r="C112" s="120">
        <v>807</v>
      </c>
      <c r="D112" s="141" t="s">
        <v>272</v>
      </c>
      <c r="E112" s="141"/>
      <c r="F112" s="141"/>
      <c r="G112" s="142">
        <f>G113+G128</f>
        <v>3082.8520000000003</v>
      </c>
      <c r="H112" s="142">
        <f>H113+H128</f>
        <v>2934.8409999999999</v>
      </c>
      <c r="I112" s="142">
        <f>I113+I128</f>
        <v>2744.8220000000001</v>
      </c>
      <c r="J112" s="123"/>
    </row>
    <row r="113" spans="1:10" ht="13.5" customHeight="1">
      <c r="A113" s="116">
        <v>104</v>
      </c>
      <c r="B113" s="129" t="s">
        <v>123</v>
      </c>
      <c r="C113" s="120">
        <v>807</v>
      </c>
      <c r="D113" s="127" t="s">
        <v>273</v>
      </c>
      <c r="E113" s="127"/>
      <c r="F113" s="127"/>
      <c r="G113" s="128">
        <f>G114+G121</f>
        <v>2208.4830000000002</v>
      </c>
      <c r="H113" s="128">
        <f>H114+H121</f>
        <v>1993.999</v>
      </c>
      <c r="I113" s="128">
        <f>I114+I121</f>
        <v>1803.98</v>
      </c>
      <c r="J113" s="123"/>
    </row>
    <row r="114" spans="1:10" ht="46.5" customHeight="1">
      <c r="A114" s="116">
        <v>105</v>
      </c>
      <c r="B114" s="150" t="s">
        <v>198</v>
      </c>
      <c r="C114" s="120">
        <v>807</v>
      </c>
      <c r="D114" s="127" t="s">
        <v>273</v>
      </c>
      <c r="E114" s="134" t="s">
        <v>139</v>
      </c>
      <c r="F114" s="134"/>
      <c r="G114" s="128">
        <f>G115</f>
        <v>1742.5930000000001</v>
      </c>
      <c r="H114" s="128">
        <f>1738.885-211.712</f>
        <v>1527.173</v>
      </c>
      <c r="I114" s="128">
        <f>1738.885-401.731</f>
        <v>1337.154</v>
      </c>
      <c r="J114" s="123"/>
    </row>
    <row r="115" spans="1:10" ht="47.25" customHeight="1">
      <c r="A115" s="116">
        <v>106</v>
      </c>
      <c r="B115" s="135" t="s">
        <v>12</v>
      </c>
      <c r="C115" s="120">
        <v>807</v>
      </c>
      <c r="D115" s="127" t="s">
        <v>273</v>
      </c>
      <c r="E115" s="134" t="s">
        <v>140</v>
      </c>
      <c r="F115" s="134"/>
      <c r="G115" s="128">
        <f>G116+G119</f>
        <v>1742.5930000000001</v>
      </c>
      <c r="H115" s="128">
        <f>H117</f>
        <v>1527.173</v>
      </c>
      <c r="I115" s="128">
        <f>I117</f>
        <v>1337.154</v>
      </c>
      <c r="J115" s="123"/>
    </row>
    <row r="116" spans="1:10" ht="120">
      <c r="A116" s="116">
        <v>107</v>
      </c>
      <c r="B116" s="150" t="s">
        <v>72</v>
      </c>
      <c r="C116" s="120">
        <v>807</v>
      </c>
      <c r="D116" s="127" t="s">
        <v>273</v>
      </c>
      <c r="E116" s="134" t="s">
        <v>131</v>
      </c>
      <c r="F116" s="134"/>
      <c r="G116" s="128">
        <f>G117</f>
        <v>1705.3820000000001</v>
      </c>
      <c r="H116" s="128">
        <f>1738.885-211.712</f>
        <v>1527.173</v>
      </c>
      <c r="I116" s="128">
        <f>1738.885-401.731</f>
        <v>1337.154</v>
      </c>
      <c r="J116" s="123"/>
    </row>
    <row r="117" spans="1:10" ht="52.5" customHeight="1">
      <c r="A117" s="116">
        <v>108</v>
      </c>
      <c r="B117" s="146" t="s">
        <v>16</v>
      </c>
      <c r="C117" s="120">
        <v>807</v>
      </c>
      <c r="D117" s="127" t="s">
        <v>273</v>
      </c>
      <c r="E117" s="134" t="s">
        <v>131</v>
      </c>
      <c r="F117" s="134" t="s">
        <v>159</v>
      </c>
      <c r="G117" s="128">
        <f>G118</f>
        <v>1705.3820000000001</v>
      </c>
      <c r="H117" s="128">
        <f>1738.885-211.712</f>
        <v>1527.173</v>
      </c>
      <c r="I117" s="128">
        <f>1738.885-401.731</f>
        <v>1337.154</v>
      </c>
      <c r="J117" s="123"/>
    </row>
    <row r="118" spans="1:10" ht="19.5" customHeight="1">
      <c r="A118" s="116">
        <v>109</v>
      </c>
      <c r="B118" s="146" t="s">
        <v>161</v>
      </c>
      <c r="C118" s="120">
        <v>807</v>
      </c>
      <c r="D118" s="127" t="s">
        <v>273</v>
      </c>
      <c r="E118" s="134" t="s">
        <v>131</v>
      </c>
      <c r="F118" s="134" t="s">
        <v>133</v>
      </c>
      <c r="G118" s="128">
        <f>1742.593-20.204-17.007</f>
        <v>1705.3820000000001</v>
      </c>
      <c r="H118" s="128">
        <f>1738.885-211.712</f>
        <v>1527.173</v>
      </c>
      <c r="I118" s="128">
        <f>1738.885-401.731</f>
        <v>1337.154</v>
      </c>
      <c r="J118" s="123"/>
    </row>
    <row r="119" spans="1:10" ht="52.5" customHeight="1">
      <c r="A119" s="116">
        <v>110</v>
      </c>
      <c r="B119" s="146" t="s">
        <v>16</v>
      </c>
      <c r="C119" s="120">
        <v>807</v>
      </c>
      <c r="D119" s="127" t="s">
        <v>273</v>
      </c>
      <c r="E119" s="134" t="s">
        <v>208</v>
      </c>
      <c r="F119" s="134" t="s">
        <v>159</v>
      </c>
      <c r="G119" s="128">
        <f>G120</f>
        <v>37.210999999999999</v>
      </c>
      <c r="H119" s="128"/>
      <c r="I119" s="128"/>
      <c r="J119" s="123"/>
    </row>
    <row r="120" spans="1:10" ht="19.5" customHeight="1">
      <c r="A120" s="116">
        <v>111</v>
      </c>
      <c r="B120" s="146" t="s">
        <v>161</v>
      </c>
      <c r="C120" s="120">
        <v>807</v>
      </c>
      <c r="D120" s="127" t="s">
        <v>273</v>
      </c>
      <c r="E120" s="134" t="s">
        <v>208</v>
      </c>
      <c r="F120" s="134" t="s">
        <v>133</v>
      </c>
      <c r="G120" s="128">
        <f>17.007+20.204</f>
        <v>37.210999999999999</v>
      </c>
      <c r="H120" s="128"/>
      <c r="I120" s="128"/>
      <c r="J120" s="123"/>
    </row>
    <row r="121" spans="1:10" ht="62.25" customHeight="1">
      <c r="A121" s="116">
        <v>112</v>
      </c>
      <c r="B121" s="126" t="s">
        <v>15</v>
      </c>
      <c r="C121" s="120">
        <v>807</v>
      </c>
      <c r="D121" s="127" t="s">
        <v>273</v>
      </c>
      <c r="E121" s="127" t="s">
        <v>158</v>
      </c>
      <c r="F121" s="127"/>
      <c r="G121" s="128">
        <f>G122+G125</f>
        <v>465.89</v>
      </c>
      <c r="H121" s="128">
        <f>H122</f>
        <v>466.82600000000002</v>
      </c>
      <c r="I121" s="128">
        <f>I122</f>
        <v>466.82600000000002</v>
      </c>
      <c r="J121" s="123"/>
    </row>
    <row r="122" spans="1:10" ht="133.5" customHeight="1">
      <c r="A122" s="116">
        <v>113</v>
      </c>
      <c r="B122" s="146" t="s">
        <v>73</v>
      </c>
      <c r="C122" s="120">
        <v>807</v>
      </c>
      <c r="D122" s="127" t="s">
        <v>273</v>
      </c>
      <c r="E122" s="127" t="s">
        <v>132</v>
      </c>
      <c r="F122" s="127"/>
      <c r="G122" s="128">
        <f>G123</f>
        <v>459.61</v>
      </c>
      <c r="H122" s="128">
        <v>466.82600000000002</v>
      </c>
      <c r="I122" s="128">
        <v>466.82600000000002</v>
      </c>
      <c r="J122" s="123"/>
    </row>
    <row r="123" spans="1:10" ht="51.75" customHeight="1">
      <c r="A123" s="116">
        <v>114</v>
      </c>
      <c r="B123" s="146" t="s">
        <v>16</v>
      </c>
      <c r="C123" s="120">
        <v>807</v>
      </c>
      <c r="D123" s="127" t="s">
        <v>273</v>
      </c>
      <c r="E123" s="127" t="s">
        <v>132</v>
      </c>
      <c r="F123" s="151" t="s">
        <v>159</v>
      </c>
      <c r="G123" s="128">
        <f>G124</f>
        <v>459.61</v>
      </c>
      <c r="H123" s="128">
        <v>466.82600000000002</v>
      </c>
      <c r="I123" s="128">
        <v>466.82600000000002</v>
      </c>
      <c r="J123" s="123"/>
    </row>
    <row r="124" spans="1:10" ht="33" customHeight="1">
      <c r="A124" s="116">
        <v>115</v>
      </c>
      <c r="B124" s="146" t="s">
        <v>161</v>
      </c>
      <c r="C124" s="120">
        <v>807</v>
      </c>
      <c r="D124" s="127" t="s">
        <v>273</v>
      </c>
      <c r="E124" s="127" t="s">
        <v>132</v>
      </c>
      <c r="F124" s="151" t="s">
        <v>133</v>
      </c>
      <c r="G124" s="128">
        <v>459.61</v>
      </c>
      <c r="H124" s="128">
        <v>466.82600000000002</v>
      </c>
      <c r="I124" s="128">
        <v>466.82600000000002</v>
      </c>
      <c r="J124" s="123"/>
    </row>
    <row r="125" spans="1:10" ht="207.75" customHeight="1">
      <c r="A125" s="116">
        <v>116</v>
      </c>
      <c r="B125" s="146" t="s">
        <v>299</v>
      </c>
      <c r="C125" s="120">
        <v>807</v>
      </c>
      <c r="D125" s="127" t="s">
        <v>273</v>
      </c>
      <c r="E125" s="127" t="s">
        <v>270</v>
      </c>
      <c r="F125" s="151"/>
      <c r="G125" s="128">
        <f>G126</f>
        <v>6.28</v>
      </c>
      <c r="H125" s="128"/>
      <c r="I125" s="128"/>
      <c r="J125" s="123"/>
    </row>
    <row r="126" spans="1:10" ht="52.5" customHeight="1">
      <c r="A126" s="116">
        <v>117</v>
      </c>
      <c r="B126" s="146" t="s">
        <v>16</v>
      </c>
      <c r="C126" s="120">
        <v>807</v>
      </c>
      <c r="D126" s="127" t="s">
        <v>273</v>
      </c>
      <c r="E126" s="127" t="s">
        <v>270</v>
      </c>
      <c r="F126" s="151" t="s">
        <v>159</v>
      </c>
      <c r="G126" s="128">
        <f>G127</f>
        <v>6.28</v>
      </c>
      <c r="H126" s="128"/>
      <c r="I126" s="128"/>
      <c r="J126" s="123"/>
    </row>
    <row r="127" spans="1:10" ht="33" customHeight="1">
      <c r="A127" s="116">
        <v>118</v>
      </c>
      <c r="B127" s="146" t="s">
        <v>298</v>
      </c>
      <c r="C127" s="120">
        <v>807</v>
      </c>
      <c r="D127" s="127" t="s">
        <v>273</v>
      </c>
      <c r="E127" s="127" t="s">
        <v>270</v>
      </c>
      <c r="F127" s="151" t="s">
        <v>133</v>
      </c>
      <c r="G127" s="128">
        <v>6.28</v>
      </c>
      <c r="H127" s="128"/>
      <c r="I127" s="128"/>
      <c r="J127" s="123"/>
    </row>
    <row r="128" spans="1:10" ht="51" customHeight="1">
      <c r="A128" s="116">
        <v>119</v>
      </c>
      <c r="B128" s="146" t="s">
        <v>104</v>
      </c>
      <c r="C128" s="120">
        <v>807</v>
      </c>
      <c r="D128" s="127" t="s">
        <v>274</v>
      </c>
      <c r="E128" s="127"/>
      <c r="F128" s="151"/>
      <c r="G128" s="128">
        <f t="shared" ref="G128:I129" si="17">G129</f>
        <v>874.36900000000003</v>
      </c>
      <c r="H128" s="128">
        <f t="shared" si="17"/>
        <v>940.84199999999998</v>
      </c>
      <c r="I128" s="128">
        <f t="shared" si="17"/>
        <v>940.84199999999998</v>
      </c>
      <c r="J128" s="123"/>
    </row>
    <row r="129" spans="1:10" ht="50.25" customHeight="1">
      <c r="A129" s="116">
        <v>120</v>
      </c>
      <c r="B129" s="146" t="s">
        <v>189</v>
      </c>
      <c r="C129" s="120">
        <v>807</v>
      </c>
      <c r="D129" s="127" t="s">
        <v>274</v>
      </c>
      <c r="E129" s="127" t="s">
        <v>190</v>
      </c>
      <c r="F129" s="151"/>
      <c r="G129" s="128">
        <f t="shared" si="17"/>
        <v>874.36900000000003</v>
      </c>
      <c r="H129" s="128">
        <f t="shared" si="17"/>
        <v>940.84199999999998</v>
      </c>
      <c r="I129" s="128">
        <f t="shared" si="17"/>
        <v>940.84199999999998</v>
      </c>
      <c r="J129" s="123"/>
    </row>
    <row r="130" spans="1:10" ht="105" customHeight="1">
      <c r="A130" s="116">
        <v>121</v>
      </c>
      <c r="B130" s="152" t="s">
        <v>196</v>
      </c>
      <c r="C130" s="120">
        <v>807</v>
      </c>
      <c r="D130" s="127" t="s">
        <v>274</v>
      </c>
      <c r="E130" s="127" t="s">
        <v>191</v>
      </c>
      <c r="F130" s="151"/>
      <c r="G130" s="128">
        <f>936.162-61.793</f>
        <v>874.36900000000003</v>
      </c>
      <c r="H130" s="128">
        <v>940.84199999999998</v>
      </c>
      <c r="I130" s="128">
        <v>940.84199999999998</v>
      </c>
      <c r="J130" s="123"/>
    </row>
    <row r="131" spans="1:10" ht="95.25" customHeight="1">
      <c r="A131" s="116">
        <v>122</v>
      </c>
      <c r="B131" s="146" t="s">
        <v>192</v>
      </c>
      <c r="C131" s="120">
        <v>807</v>
      </c>
      <c r="D131" s="127" t="s">
        <v>274</v>
      </c>
      <c r="E131" s="127" t="s">
        <v>191</v>
      </c>
      <c r="F131" s="151" t="s">
        <v>137</v>
      </c>
      <c r="G131" s="128">
        <f>853.385-61.793</f>
        <v>791.59199999999998</v>
      </c>
      <c r="H131" s="128">
        <v>853.38499999999999</v>
      </c>
      <c r="I131" s="128">
        <v>853.38499999999999</v>
      </c>
      <c r="J131" s="123"/>
    </row>
    <row r="132" spans="1:10" ht="33" customHeight="1">
      <c r="A132" s="116">
        <v>123</v>
      </c>
      <c r="B132" s="153" t="s">
        <v>193</v>
      </c>
      <c r="C132" s="120">
        <v>807</v>
      </c>
      <c r="D132" s="127" t="s">
        <v>274</v>
      </c>
      <c r="E132" s="127" t="s">
        <v>191</v>
      </c>
      <c r="F132" s="151" t="s">
        <v>108</v>
      </c>
      <c r="G132" s="128">
        <f>763.308+28.284</f>
        <v>791.59199999999998</v>
      </c>
      <c r="H132" s="128">
        <v>853.38499999999999</v>
      </c>
      <c r="I132" s="128">
        <v>853.38499999999999</v>
      </c>
      <c r="J132" s="123"/>
    </row>
    <row r="133" spans="1:10" ht="33" customHeight="1">
      <c r="A133" s="116">
        <v>124</v>
      </c>
      <c r="B133" s="135" t="s">
        <v>304</v>
      </c>
      <c r="C133" s="120">
        <v>807</v>
      </c>
      <c r="D133" s="127" t="s">
        <v>274</v>
      </c>
      <c r="E133" s="127" t="s">
        <v>191</v>
      </c>
      <c r="F133" s="151" t="s">
        <v>138</v>
      </c>
      <c r="G133" s="128">
        <v>82.777000000000001</v>
      </c>
      <c r="H133" s="128">
        <v>87.456999999999994</v>
      </c>
      <c r="I133" s="128">
        <v>87.456999999999994</v>
      </c>
      <c r="J133" s="123"/>
    </row>
    <row r="134" spans="1:10" ht="47.25" customHeight="1">
      <c r="A134" s="116">
        <v>125</v>
      </c>
      <c r="B134" s="135" t="s">
        <v>303</v>
      </c>
      <c r="C134" s="120">
        <v>807</v>
      </c>
      <c r="D134" s="127" t="s">
        <v>274</v>
      </c>
      <c r="E134" s="127" t="s">
        <v>191</v>
      </c>
      <c r="F134" s="151" t="s">
        <v>128</v>
      </c>
      <c r="G134" s="128">
        <v>82.777000000000001</v>
      </c>
      <c r="H134" s="128">
        <v>87.456999999999994</v>
      </c>
      <c r="I134" s="128">
        <v>87.456999999999994</v>
      </c>
      <c r="J134" s="123"/>
    </row>
    <row r="135" spans="1:10" ht="21" customHeight="1">
      <c r="A135" s="116">
        <v>126</v>
      </c>
      <c r="B135" s="149" t="s">
        <v>169</v>
      </c>
      <c r="C135" s="120">
        <v>807</v>
      </c>
      <c r="D135" s="141" t="s">
        <v>275</v>
      </c>
      <c r="E135" s="141"/>
      <c r="F135" s="141"/>
      <c r="G135" s="142">
        <f>G139</f>
        <v>191.35</v>
      </c>
      <c r="H135" s="142">
        <f>H139</f>
        <v>181.38399999999999</v>
      </c>
      <c r="I135" s="142">
        <f>I139</f>
        <v>181.38399999999999</v>
      </c>
      <c r="J135" s="154"/>
    </row>
    <row r="136" spans="1:10" ht="18" customHeight="1">
      <c r="A136" s="116">
        <v>127</v>
      </c>
      <c r="B136" s="126" t="s">
        <v>170</v>
      </c>
      <c r="C136" s="120">
        <v>807</v>
      </c>
      <c r="D136" s="127" t="s">
        <v>276</v>
      </c>
      <c r="E136" s="127"/>
      <c r="F136" s="127"/>
      <c r="G136" s="128">
        <f>G135</f>
        <v>191.35</v>
      </c>
      <c r="H136" s="128">
        <f>H135</f>
        <v>181.38399999999999</v>
      </c>
      <c r="I136" s="128">
        <f>I135</f>
        <v>181.38399999999999</v>
      </c>
      <c r="J136" s="123"/>
    </row>
    <row r="137" spans="1:10" ht="63" customHeight="1">
      <c r="A137" s="116">
        <v>128</v>
      </c>
      <c r="B137" s="126" t="s">
        <v>74</v>
      </c>
      <c r="C137" s="120">
        <v>807</v>
      </c>
      <c r="D137" s="127" t="s">
        <v>276</v>
      </c>
      <c r="E137" s="127" t="s">
        <v>171</v>
      </c>
      <c r="F137" s="127"/>
      <c r="G137" s="128">
        <f>G139</f>
        <v>191.35</v>
      </c>
      <c r="H137" s="128">
        <f>H139</f>
        <v>181.38399999999999</v>
      </c>
      <c r="I137" s="128">
        <f>I139</f>
        <v>181.38399999999999</v>
      </c>
      <c r="J137" s="123"/>
    </row>
    <row r="138" spans="1:10" ht="93.75" customHeight="1">
      <c r="A138" s="116">
        <v>129</v>
      </c>
      <c r="B138" s="146" t="s">
        <v>75</v>
      </c>
      <c r="C138" s="120">
        <v>807</v>
      </c>
      <c r="D138" s="127" t="s">
        <v>276</v>
      </c>
      <c r="E138" s="127" t="s">
        <v>186</v>
      </c>
      <c r="F138" s="127"/>
      <c r="G138" s="128">
        <v>191.35</v>
      </c>
      <c r="H138" s="128">
        <v>181.38399999999999</v>
      </c>
      <c r="I138" s="128">
        <v>181.38399999999999</v>
      </c>
      <c r="J138" s="123"/>
    </row>
    <row r="139" spans="1:10" ht="45.75" customHeight="1">
      <c r="A139" s="116">
        <v>130</v>
      </c>
      <c r="B139" s="146" t="s">
        <v>16</v>
      </c>
      <c r="C139" s="120">
        <v>807</v>
      </c>
      <c r="D139" s="127" t="s">
        <v>276</v>
      </c>
      <c r="E139" s="127" t="s">
        <v>186</v>
      </c>
      <c r="F139" s="127" t="s">
        <v>159</v>
      </c>
      <c r="G139" s="128">
        <v>191.35</v>
      </c>
      <c r="H139" s="128">
        <v>181.38399999999999</v>
      </c>
      <c r="I139" s="128">
        <v>181.38399999999999</v>
      </c>
      <c r="J139" s="123"/>
    </row>
    <row r="140" spans="1:10" ht="27" customHeight="1">
      <c r="A140" s="116">
        <v>131</v>
      </c>
      <c r="B140" s="146" t="s">
        <v>161</v>
      </c>
      <c r="C140" s="120">
        <v>807</v>
      </c>
      <c r="D140" s="127" t="s">
        <v>276</v>
      </c>
      <c r="E140" s="127" t="s">
        <v>186</v>
      </c>
      <c r="F140" s="151" t="s">
        <v>133</v>
      </c>
      <c r="G140" s="128">
        <v>191.35</v>
      </c>
      <c r="H140" s="128">
        <v>181.38399999999999</v>
      </c>
      <c r="I140" s="128">
        <v>181.38399999999999</v>
      </c>
      <c r="J140" s="123"/>
    </row>
    <row r="141" spans="1:10" ht="33" customHeight="1">
      <c r="A141" s="116">
        <v>132</v>
      </c>
      <c r="B141" s="155" t="s">
        <v>21</v>
      </c>
      <c r="C141" s="155"/>
      <c r="D141" s="156"/>
      <c r="E141" s="156"/>
      <c r="F141" s="156"/>
      <c r="G141" s="128"/>
      <c r="H141" s="128">
        <v>203.42</v>
      </c>
      <c r="I141" s="128">
        <v>406.839</v>
      </c>
      <c r="J141" s="123"/>
    </row>
    <row r="142" spans="1:10" ht="19.5" customHeight="1">
      <c r="A142" s="373"/>
      <c r="B142" s="373"/>
      <c r="C142" s="373"/>
      <c r="D142" s="373"/>
      <c r="E142" s="373"/>
      <c r="F142" s="373"/>
      <c r="G142" s="157">
        <f>G11+G58+G65+G75+G88+G112+G135+G141</f>
        <v>9011.1270000000004</v>
      </c>
      <c r="H142" s="157">
        <f>H11+H58+H65+H75+H88+H112+H135+H141</f>
        <v>8224.0290000000005</v>
      </c>
      <c r="I142" s="157">
        <f>I11+I58+I65+I75+I88+I112+I135+I141</f>
        <v>8221.3289999999997</v>
      </c>
      <c r="J142" s="123"/>
    </row>
    <row r="143" spans="1:10" ht="33" customHeight="1">
      <c r="J143" s="123"/>
    </row>
    <row r="144" spans="1:10" ht="33" customHeight="1">
      <c r="H144" s="159"/>
      <c r="I144" s="159"/>
      <c r="J144" s="123"/>
    </row>
    <row r="145" spans="10:10" ht="33" customHeight="1">
      <c r="J145" s="123"/>
    </row>
    <row r="146" spans="10:10" ht="33" customHeight="1">
      <c r="J146" s="123"/>
    </row>
    <row r="147" spans="10:10" ht="33" customHeight="1">
      <c r="J147" s="123"/>
    </row>
  </sheetData>
  <mergeCells count="5">
    <mergeCell ref="A142:F142"/>
    <mergeCell ref="E1:I1"/>
    <mergeCell ref="D2:I2"/>
    <mergeCell ref="B3:I3"/>
    <mergeCell ref="B6:I6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63" orientation="portrait" verticalDpi="4294967293" r:id="rId1"/>
  <rowBreaks count="6" manualBreakCount="6">
    <brk id="26" max="8" man="1"/>
    <brk id="53" max="8" man="1"/>
    <brk id="71" max="9" man="1"/>
    <brk id="84" max="8" man="1"/>
    <brk id="102" max="8" man="1"/>
    <brk id="12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I143"/>
  <sheetViews>
    <sheetView view="pageBreakPreview" topLeftCell="A82" zoomScale="75" zoomScaleSheetLayoutView="75" workbookViewId="0">
      <selection activeCell="C97" sqref="C97"/>
    </sheetView>
  </sheetViews>
  <sheetFormatPr defaultRowHeight="33" customHeight="1"/>
  <cols>
    <col min="1" max="1" width="9.140625" style="107" customWidth="1"/>
    <col min="2" max="2" width="44.5703125" style="107" customWidth="1"/>
    <col min="3" max="3" width="8.85546875" style="107" customWidth="1"/>
    <col min="4" max="4" width="12.140625" style="107" customWidth="1"/>
    <col min="5" max="5" width="8" style="107" customWidth="1"/>
    <col min="6" max="6" width="12.5703125" style="107" customWidth="1"/>
    <col min="7" max="7" width="11.85546875" style="107" customWidth="1"/>
    <col min="8" max="8" width="13" style="107" customWidth="1"/>
    <col min="9" max="16384" width="9.140625" style="107"/>
  </cols>
  <sheetData>
    <row r="1" spans="1:9" s="105" customFormat="1" ht="33" customHeight="1">
      <c r="C1" s="106"/>
      <c r="D1" s="374" t="s">
        <v>316</v>
      </c>
      <c r="E1" s="374"/>
      <c r="F1" s="374"/>
      <c r="G1" s="374"/>
      <c r="H1" s="374"/>
    </row>
    <row r="2" spans="1:9" s="105" customFormat="1" ht="19.5" customHeight="1">
      <c r="C2" s="374" t="s">
        <v>107</v>
      </c>
      <c r="D2" s="374"/>
      <c r="E2" s="374"/>
      <c r="F2" s="374"/>
      <c r="G2" s="374"/>
      <c r="H2" s="374"/>
    </row>
    <row r="3" spans="1:9" s="105" customFormat="1" ht="18.75" customHeight="1">
      <c r="B3" s="374" t="s">
        <v>57</v>
      </c>
      <c r="C3" s="374"/>
      <c r="D3" s="374"/>
      <c r="E3" s="374"/>
      <c r="F3" s="374"/>
      <c r="G3" s="374"/>
      <c r="H3" s="374"/>
    </row>
    <row r="4" spans="1:9" ht="20.25" customHeight="1">
      <c r="C4" s="108"/>
      <c r="E4" s="108"/>
      <c r="F4" s="333" t="s">
        <v>441</v>
      </c>
      <c r="H4" s="109"/>
    </row>
    <row r="5" spans="1:9" ht="20.25" customHeight="1">
      <c r="C5" s="108"/>
      <c r="D5" s="110"/>
      <c r="E5" s="108"/>
      <c r="F5" s="108"/>
    </row>
    <row r="6" spans="1:9" ht="12.75" customHeight="1">
      <c r="C6" s="108"/>
      <c r="D6" s="110"/>
      <c r="E6" s="108"/>
      <c r="F6" s="108"/>
    </row>
    <row r="7" spans="1:9" ht="54.75" customHeight="1">
      <c r="A7" s="375" t="s">
        <v>327</v>
      </c>
      <c r="B7" s="375"/>
      <c r="C7" s="375"/>
      <c r="D7" s="375"/>
      <c r="E7" s="375"/>
      <c r="F7" s="375"/>
      <c r="G7" s="375"/>
      <c r="H7" s="375"/>
    </row>
    <row r="8" spans="1:9" ht="22.5" customHeight="1">
      <c r="H8" s="109" t="s">
        <v>174</v>
      </c>
    </row>
    <row r="9" spans="1:9" ht="83.25" customHeight="1">
      <c r="A9" s="111" t="s">
        <v>111</v>
      </c>
      <c r="B9" s="112" t="s">
        <v>112</v>
      </c>
      <c r="C9" s="281" t="s">
        <v>291</v>
      </c>
      <c r="D9" s="113" t="s">
        <v>142</v>
      </c>
      <c r="E9" s="113" t="s">
        <v>143</v>
      </c>
      <c r="F9" s="114" t="s">
        <v>18</v>
      </c>
      <c r="G9" s="114" t="s">
        <v>19</v>
      </c>
      <c r="H9" s="114" t="s">
        <v>55</v>
      </c>
    </row>
    <row r="10" spans="1:9" s="115" customFormat="1" ht="21.75" customHeight="1">
      <c r="A10" s="112">
        <v>1</v>
      </c>
      <c r="B10" s="112">
        <v>2</v>
      </c>
      <c r="C10" s="112">
        <v>3</v>
      </c>
      <c r="D10" s="112">
        <v>4</v>
      </c>
      <c r="E10" s="112">
        <v>5</v>
      </c>
      <c r="F10" s="112">
        <v>6</v>
      </c>
      <c r="G10" s="112">
        <v>7</v>
      </c>
      <c r="H10" s="112">
        <v>8</v>
      </c>
    </row>
    <row r="11" spans="1:9" ht="29.25" customHeight="1">
      <c r="A11" s="116">
        <v>1</v>
      </c>
      <c r="B11" s="117" t="s">
        <v>119</v>
      </c>
      <c r="C11" s="118" t="s">
        <v>283</v>
      </c>
      <c r="D11" s="118"/>
      <c r="E11" s="118"/>
      <c r="F11" s="119">
        <f>F12+F18+F46+F52+F37+F41</f>
        <v>4753.2030000000004</v>
      </c>
      <c r="G11" s="119">
        <f>G12+G18+G46+G52</f>
        <v>4387.7560000000003</v>
      </c>
      <c r="H11" s="119">
        <f>H12+H18+H46+H52</f>
        <v>4387.7560000000003</v>
      </c>
    </row>
    <row r="12" spans="1:9" ht="48" customHeight="1">
      <c r="A12" s="116">
        <v>2</v>
      </c>
      <c r="B12" s="120" t="s">
        <v>144</v>
      </c>
      <c r="C12" s="121" t="s">
        <v>285</v>
      </c>
      <c r="D12" s="121"/>
      <c r="E12" s="121"/>
      <c r="F12" s="122">
        <f>F17</f>
        <v>769.428</v>
      </c>
      <c r="G12" s="122">
        <f>G17</f>
        <v>620.428</v>
      </c>
      <c r="H12" s="122">
        <f>H17</f>
        <v>620.428</v>
      </c>
      <c r="I12" s="123"/>
    </row>
    <row r="13" spans="1:9" ht="18" customHeight="1">
      <c r="A13" s="116">
        <v>3</v>
      </c>
      <c r="B13" s="120" t="s">
        <v>136</v>
      </c>
      <c r="C13" s="121" t="s">
        <v>285</v>
      </c>
      <c r="D13" s="121" t="s">
        <v>172</v>
      </c>
      <c r="E13" s="121"/>
      <c r="F13" s="122">
        <f>F14</f>
        <v>769.428</v>
      </c>
      <c r="G13" s="122">
        <f>G17</f>
        <v>620.428</v>
      </c>
      <c r="H13" s="122">
        <v>620.428</v>
      </c>
      <c r="I13" s="123"/>
    </row>
    <row r="14" spans="1:9" ht="33" customHeight="1">
      <c r="A14" s="116">
        <v>4</v>
      </c>
      <c r="B14" s="120" t="s">
        <v>145</v>
      </c>
      <c r="C14" s="121" t="s">
        <v>285</v>
      </c>
      <c r="D14" s="121" t="s">
        <v>173</v>
      </c>
      <c r="E14" s="121"/>
      <c r="F14" s="122">
        <f>F15</f>
        <v>769.428</v>
      </c>
      <c r="G14" s="122">
        <f>G13</f>
        <v>620.428</v>
      </c>
      <c r="H14" s="122">
        <v>620.428</v>
      </c>
      <c r="I14" s="123"/>
    </row>
    <row r="15" spans="1:9" ht="23.25" customHeight="1">
      <c r="A15" s="116">
        <v>5</v>
      </c>
      <c r="B15" s="120" t="s">
        <v>120</v>
      </c>
      <c r="C15" s="121" t="s">
        <v>285</v>
      </c>
      <c r="D15" s="121" t="s">
        <v>52</v>
      </c>
      <c r="E15" s="121"/>
      <c r="F15" s="122">
        <f>F17</f>
        <v>769.428</v>
      </c>
      <c r="G15" s="122">
        <f>G17</f>
        <v>620.428</v>
      </c>
      <c r="H15" s="122">
        <f>H17</f>
        <v>620.428</v>
      </c>
      <c r="I15" s="123"/>
    </row>
    <row r="16" spans="1:9" ht="90" customHeight="1">
      <c r="A16" s="116">
        <v>6</v>
      </c>
      <c r="B16" s="120" t="s">
        <v>150</v>
      </c>
      <c r="C16" s="121" t="s">
        <v>285</v>
      </c>
      <c r="D16" s="121" t="s">
        <v>52</v>
      </c>
      <c r="E16" s="124" t="s">
        <v>137</v>
      </c>
      <c r="F16" s="122">
        <f>F15</f>
        <v>769.428</v>
      </c>
      <c r="G16" s="122">
        <f>G15</f>
        <v>620.428</v>
      </c>
      <c r="H16" s="122">
        <f>H15</f>
        <v>620.428</v>
      </c>
      <c r="I16" s="123"/>
    </row>
    <row r="17" spans="1:9" ht="33" customHeight="1">
      <c r="A17" s="116">
        <v>7</v>
      </c>
      <c r="B17" s="120" t="s">
        <v>146</v>
      </c>
      <c r="C17" s="121" t="s">
        <v>285</v>
      </c>
      <c r="D17" s="121" t="s">
        <v>52</v>
      </c>
      <c r="E17" s="121" t="s">
        <v>134</v>
      </c>
      <c r="F17" s="122">
        <v>769.428</v>
      </c>
      <c r="G17" s="122">
        <v>620.428</v>
      </c>
      <c r="H17" s="122">
        <v>620.428</v>
      </c>
      <c r="I17" s="123"/>
    </row>
    <row r="18" spans="1:9" ht="74.25" customHeight="1">
      <c r="A18" s="116">
        <v>8</v>
      </c>
      <c r="B18" s="117" t="s">
        <v>147</v>
      </c>
      <c r="C18" s="118" t="s">
        <v>284</v>
      </c>
      <c r="D18" s="118"/>
      <c r="E18" s="118"/>
      <c r="F18" s="125">
        <f>F19+F31</f>
        <v>3909.3510000000006</v>
      </c>
      <c r="G18" s="125">
        <f>G19+G31+G37</f>
        <v>3760.11</v>
      </c>
      <c r="H18" s="125">
        <f>H19+H31+H37</f>
        <v>3760.11</v>
      </c>
      <c r="I18" s="123"/>
    </row>
    <row r="19" spans="1:9" ht="20.25" customHeight="1">
      <c r="A19" s="116">
        <v>9</v>
      </c>
      <c r="B19" s="126" t="s">
        <v>148</v>
      </c>
      <c r="C19" s="127" t="s">
        <v>284</v>
      </c>
      <c r="D19" s="127" t="s">
        <v>187</v>
      </c>
      <c r="E19" s="127"/>
      <c r="F19" s="128">
        <f t="shared" ref="F19:H20" si="0">F20</f>
        <v>3909.3510000000006</v>
      </c>
      <c r="G19" s="128">
        <f t="shared" si="0"/>
        <v>3759.61</v>
      </c>
      <c r="H19" s="128">
        <f t="shared" si="0"/>
        <v>3759.61</v>
      </c>
      <c r="I19" s="123"/>
    </row>
    <row r="20" spans="1:9" ht="33" customHeight="1">
      <c r="A20" s="116">
        <v>10</v>
      </c>
      <c r="B20" s="126" t="s">
        <v>145</v>
      </c>
      <c r="C20" s="127" t="s">
        <v>284</v>
      </c>
      <c r="D20" s="127" t="s">
        <v>188</v>
      </c>
      <c r="E20" s="127"/>
      <c r="F20" s="128">
        <f>F21+F29</f>
        <v>3909.3510000000006</v>
      </c>
      <c r="G20" s="128">
        <f t="shared" si="0"/>
        <v>3759.61</v>
      </c>
      <c r="H20" s="128">
        <f t="shared" si="0"/>
        <v>3759.61</v>
      </c>
      <c r="I20" s="123"/>
    </row>
    <row r="21" spans="1:9" ht="63.75" customHeight="1">
      <c r="A21" s="116">
        <v>11</v>
      </c>
      <c r="B21" s="129" t="s">
        <v>149</v>
      </c>
      <c r="C21" s="127" t="s">
        <v>284</v>
      </c>
      <c r="D21" s="127" t="s">
        <v>0</v>
      </c>
      <c r="E21" s="127"/>
      <c r="F21" s="128">
        <f>F23+F25+F26</f>
        <v>3797.2750000000005</v>
      </c>
      <c r="G21" s="128">
        <f>G23+G25+G28</f>
        <v>3759.61</v>
      </c>
      <c r="H21" s="128">
        <f>H23+H25+H28</f>
        <v>3759.61</v>
      </c>
      <c r="I21" s="123"/>
    </row>
    <row r="22" spans="1:9" ht="96.75" customHeight="1">
      <c r="A22" s="116">
        <v>12</v>
      </c>
      <c r="B22" s="129" t="s">
        <v>150</v>
      </c>
      <c r="C22" s="127" t="s">
        <v>284</v>
      </c>
      <c r="D22" s="127" t="s">
        <v>0</v>
      </c>
      <c r="E22" s="127" t="s">
        <v>137</v>
      </c>
      <c r="F22" s="128">
        <f>F23</f>
        <v>1994.17</v>
      </c>
      <c r="G22" s="128">
        <f>G23</f>
        <v>2138.6019999999999</v>
      </c>
      <c r="H22" s="128">
        <f>H23</f>
        <v>2138.6019999999999</v>
      </c>
      <c r="I22" s="123"/>
    </row>
    <row r="23" spans="1:9" ht="32.25" customHeight="1">
      <c r="A23" s="116">
        <v>13</v>
      </c>
      <c r="B23" s="129" t="s">
        <v>146</v>
      </c>
      <c r="C23" s="127" t="s">
        <v>284</v>
      </c>
      <c r="D23" s="127" t="s">
        <v>0</v>
      </c>
      <c r="E23" s="127" t="s">
        <v>134</v>
      </c>
      <c r="F23" s="128">
        <v>1994.17</v>
      </c>
      <c r="G23" s="128">
        <v>2138.6019999999999</v>
      </c>
      <c r="H23" s="128">
        <v>2138.6019999999999</v>
      </c>
      <c r="I23" s="123"/>
    </row>
    <row r="24" spans="1:9" ht="33" customHeight="1">
      <c r="A24" s="116">
        <v>14</v>
      </c>
      <c r="B24" s="129" t="s">
        <v>304</v>
      </c>
      <c r="C24" s="127" t="s">
        <v>284</v>
      </c>
      <c r="D24" s="127" t="s">
        <v>0</v>
      </c>
      <c r="E24" s="127" t="s">
        <v>138</v>
      </c>
      <c r="F24" s="128">
        <f>F25</f>
        <v>1779.1220000000001</v>
      </c>
      <c r="G24" s="128">
        <f>G25</f>
        <v>1617.2080000000001</v>
      </c>
      <c r="H24" s="128">
        <f>H25</f>
        <v>1617.2080000000001</v>
      </c>
      <c r="I24" s="123"/>
    </row>
    <row r="25" spans="1:9" ht="48.75" customHeight="1">
      <c r="A25" s="116">
        <v>15</v>
      </c>
      <c r="B25" s="129" t="s">
        <v>303</v>
      </c>
      <c r="C25" s="127" t="s">
        <v>284</v>
      </c>
      <c r="D25" s="127" t="s">
        <v>0</v>
      </c>
      <c r="E25" s="127" t="s">
        <v>128</v>
      </c>
      <c r="F25" s="128">
        <v>1779.1220000000001</v>
      </c>
      <c r="G25" s="128">
        <f>1617.208</f>
        <v>1617.2080000000001</v>
      </c>
      <c r="H25" s="128">
        <f>1617.208</f>
        <v>1617.2080000000001</v>
      </c>
      <c r="I25" s="123"/>
    </row>
    <row r="26" spans="1:9" ht="19.5" customHeight="1">
      <c r="A26" s="116">
        <v>16</v>
      </c>
      <c r="B26" s="129" t="s">
        <v>153</v>
      </c>
      <c r="C26" s="127" t="s">
        <v>284</v>
      </c>
      <c r="D26" s="127" t="s">
        <v>0</v>
      </c>
      <c r="E26" s="127" t="s">
        <v>154</v>
      </c>
      <c r="F26" s="128">
        <f>F28+F27</f>
        <v>23.982999999999997</v>
      </c>
      <c r="G26" s="128">
        <f>G28</f>
        <v>3.8</v>
      </c>
      <c r="H26" s="128">
        <f>H28</f>
        <v>3.8</v>
      </c>
      <c r="I26" s="123"/>
    </row>
    <row r="27" spans="1:9" ht="19.5" customHeight="1">
      <c r="A27" s="116">
        <v>17</v>
      </c>
      <c r="B27" s="129" t="s">
        <v>301</v>
      </c>
      <c r="C27" s="127" t="s">
        <v>284</v>
      </c>
      <c r="D27" s="127" t="s">
        <v>0</v>
      </c>
      <c r="E27" s="127" t="s">
        <v>300</v>
      </c>
      <c r="F27" s="128">
        <v>19.588999999999999</v>
      </c>
      <c r="G27" s="128"/>
      <c r="H27" s="128"/>
      <c r="I27" s="123"/>
    </row>
    <row r="28" spans="1:9" ht="33" customHeight="1">
      <c r="A28" s="116">
        <v>18</v>
      </c>
      <c r="B28" s="129" t="s">
        <v>155</v>
      </c>
      <c r="C28" s="127" t="s">
        <v>284</v>
      </c>
      <c r="D28" s="127" t="s">
        <v>0</v>
      </c>
      <c r="E28" s="127" t="s">
        <v>135</v>
      </c>
      <c r="F28" s="128">
        <v>4.3940000000000001</v>
      </c>
      <c r="G28" s="128">
        <v>3.8</v>
      </c>
      <c r="H28" s="128">
        <v>3.8</v>
      </c>
      <c r="I28" s="123"/>
    </row>
    <row r="29" spans="1:9" ht="96.75" customHeight="1">
      <c r="A29" s="116">
        <v>19</v>
      </c>
      <c r="B29" s="129" t="s">
        <v>150</v>
      </c>
      <c r="C29" s="127" t="s">
        <v>284</v>
      </c>
      <c r="D29" s="127" t="s">
        <v>0</v>
      </c>
      <c r="E29" s="127" t="s">
        <v>137</v>
      </c>
      <c r="F29" s="128">
        <f>F30</f>
        <v>112.07599999999999</v>
      </c>
      <c r="G29" s="128">
        <f>G30</f>
        <v>0</v>
      </c>
      <c r="H29" s="128">
        <f>H30</f>
        <v>0</v>
      </c>
      <c r="I29" s="123"/>
    </row>
    <row r="30" spans="1:9" ht="32.25" customHeight="1">
      <c r="A30" s="116">
        <v>20</v>
      </c>
      <c r="B30" s="129" t="s">
        <v>146</v>
      </c>
      <c r="C30" s="127" t="s">
        <v>284</v>
      </c>
      <c r="D30" s="127" t="s">
        <v>0</v>
      </c>
      <c r="E30" s="127" t="s">
        <v>134</v>
      </c>
      <c r="F30" s="128">
        <v>112.07599999999999</v>
      </c>
      <c r="G30" s="128">
        <v>0</v>
      </c>
      <c r="H30" s="128">
        <v>0</v>
      </c>
      <c r="I30" s="123"/>
    </row>
    <row r="31" spans="1:9" ht="57.75" customHeight="1">
      <c r="A31" s="116">
        <v>21</v>
      </c>
      <c r="B31" s="129" t="s">
        <v>63</v>
      </c>
      <c r="C31" s="127" t="s">
        <v>284</v>
      </c>
      <c r="D31" s="127" t="s">
        <v>163</v>
      </c>
      <c r="E31" s="127"/>
      <c r="F31" s="128">
        <f>F33</f>
        <v>0</v>
      </c>
      <c r="G31" s="128">
        <f>G33</f>
        <v>0.5</v>
      </c>
      <c r="H31" s="128">
        <f>H33</f>
        <v>0.5</v>
      </c>
      <c r="I31" s="123"/>
    </row>
    <row r="32" spans="1:9" ht="68.25" customHeight="1">
      <c r="A32" s="116">
        <v>22</v>
      </c>
      <c r="B32" s="130" t="s">
        <v>323</v>
      </c>
      <c r="C32" s="127" t="s">
        <v>284</v>
      </c>
      <c r="D32" s="127" t="s">
        <v>27</v>
      </c>
      <c r="E32" s="127"/>
      <c r="F32" s="128">
        <v>0</v>
      </c>
      <c r="G32" s="128">
        <v>0.5</v>
      </c>
      <c r="H32" s="128">
        <v>0.5</v>
      </c>
      <c r="I32" s="123"/>
    </row>
    <row r="33" spans="1:9" s="133" customFormat="1" ht="156" customHeight="1">
      <c r="A33" s="116">
        <v>23</v>
      </c>
      <c r="B33" s="130" t="s">
        <v>76</v>
      </c>
      <c r="C33" s="127" t="s">
        <v>284</v>
      </c>
      <c r="D33" s="131" t="s">
        <v>13</v>
      </c>
      <c r="E33" s="131"/>
      <c r="F33" s="132">
        <v>0</v>
      </c>
      <c r="G33" s="132">
        <v>0.5</v>
      </c>
      <c r="H33" s="132">
        <v>0.5</v>
      </c>
    </row>
    <row r="34" spans="1:9" s="133" customFormat="1" ht="32.25" customHeight="1">
      <c r="A34" s="116">
        <v>24</v>
      </c>
      <c r="B34" s="129" t="s">
        <v>304</v>
      </c>
      <c r="C34" s="127" t="s">
        <v>284</v>
      </c>
      <c r="D34" s="131" t="s">
        <v>13</v>
      </c>
      <c r="E34" s="131" t="s">
        <v>138</v>
      </c>
      <c r="F34" s="132">
        <v>0</v>
      </c>
      <c r="G34" s="132">
        <v>0.5</v>
      </c>
      <c r="H34" s="132">
        <v>0.5</v>
      </c>
    </row>
    <row r="35" spans="1:9" s="133" customFormat="1" ht="50.25" customHeight="1">
      <c r="A35" s="116">
        <v>25</v>
      </c>
      <c r="B35" s="129" t="s">
        <v>303</v>
      </c>
      <c r="C35" s="127" t="s">
        <v>284</v>
      </c>
      <c r="D35" s="131" t="s">
        <v>13</v>
      </c>
      <c r="E35" s="131" t="s">
        <v>128</v>
      </c>
      <c r="F35" s="132">
        <v>0</v>
      </c>
      <c r="G35" s="132">
        <v>0.5</v>
      </c>
      <c r="H35" s="132">
        <v>0.5</v>
      </c>
    </row>
    <row r="36" spans="1:9" s="133" customFormat="1" ht="66" customHeight="1">
      <c r="A36" s="116">
        <v>26</v>
      </c>
      <c r="B36" s="135" t="s">
        <v>99</v>
      </c>
      <c r="C36" s="134" t="s">
        <v>286</v>
      </c>
      <c r="D36" s="131"/>
      <c r="E36" s="131"/>
      <c r="F36" s="132">
        <v>5.4020000000000001</v>
      </c>
      <c r="G36" s="132"/>
      <c r="H36" s="132"/>
    </row>
    <row r="37" spans="1:9" ht="20.25" customHeight="1">
      <c r="A37" s="116">
        <v>27</v>
      </c>
      <c r="B37" s="129" t="s">
        <v>184</v>
      </c>
      <c r="C37" s="134" t="s">
        <v>286</v>
      </c>
      <c r="D37" s="134" t="s">
        <v>265</v>
      </c>
      <c r="E37" s="134"/>
      <c r="F37" s="128">
        <f>F38</f>
        <v>5.4020000000000001</v>
      </c>
      <c r="G37" s="132"/>
      <c r="H37" s="132"/>
      <c r="I37" s="123"/>
    </row>
    <row r="38" spans="1:9" ht="79.5" customHeight="1">
      <c r="A38" s="116">
        <v>28</v>
      </c>
      <c r="B38" s="135" t="s">
        <v>264</v>
      </c>
      <c r="C38" s="134" t="s">
        <v>286</v>
      </c>
      <c r="D38" s="134" t="s">
        <v>263</v>
      </c>
      <c r="E38" s="134"/>
      <c r="F38" s="128">
        <f>F39</f>
        <v>5.4020000000000001</v>
      </c>
      <c r="G38" s="132"/>
      <c r="H38" s="132"/>
      <c r="I38" s="123"/>
    </row>
    <row r="39" spans="1:9" ht="18.75" customHeight="1">
      <c r="A39" s="116">
        <v>29</v>
      </c>
      <c r="B39" s="135" t="s">
        <v>121</v>
      </c>
      <c r="C39" s="134" t="s">
        <v>286</v>
      </c>
      <c r="D39" s="134" t="s">
        <v>263</v>
      </c>
      <c r="E39" s="134" t="s">
        <v>157</v>
      </c>
      <c r="F39" s="128">
        <f>F40</f>
        <v>5.4020000000000001</v>
      </c>
      <c r="G39" s="132"/>
      <c r="H39" s="132"/>
      <c r="I39" s="123"/>
    </row>
    <row r="40" spans="1:9" ht="17.25" customHeight="1">
      <c r="A40" s="116">
        <v>30</v>
      </c>
      <c r="B40" s="135" t="s">
        <v>127</v>
      </c>
      <c r="C40" s="134" t="s">
        <v>286</v>
      </c>
      <c r="D40" s="134" t="s">
        <v>263</v>
      </c>
      <c r="E40" s="134" t="s">
        <v>130</v>
      </c>
      <c r="F40" s="128">
        <v>5.4020000000000001</v>
      </c>
      <c r="G40" s="128">
        <v>0</v>
      </c>
      <c r="H40" s="128">
        <v>0</v>
      </c>
      <c r="I40" s="123"/>
    </row>
    <row r="41" spans="1:9" ht="50.25" customHeight="1">
      <c r="A41" s="116">
        <v>31</v>
      </c>
      <c r="B41" s="129" t="s">
        <v>403</v>
      </c>
      <c r="C41" s="134" t="s">
        <v>401</v>
      </c>
      <c r="D41" s="134"/>
      <c r="E41" s="134"/>
      <c r="F41" s="128">
        <f>F42</f>
        <v>66.835999999999999</v>
      </c>
      <c r="G41" s="128"/>
      <c r="H41" s="128"/>
      <c r="I41" s="123"/>
    </row>
    <row r="42" spans="1:9" ht="15.75" customHeight="1">
      <c r="A42" s="116">
        <v>32</v>
      </c>
      <c r="B42" s="135" t="s">
        <v>184</v>
      </c>
      <c r="C42" s="134" t="s">
        <v>401</v>
      </c>
      <c r="D42" s="127" t="s">
        <v>407</v>
      </c>
      <c r="E42" s="134"/>
      <c r="F42" s="128">
        <f>F43</f>
        <v>66.835999999999999</v>
      </c>
      <c r="G42" s="128"/>
      <c r="H42" s="128"/>
      <c r="I42" s="123"/>
    </row>
    <row r="43" spans="1:9" ht="35.25" customHeight="1">
      <c r="A43" s="116">
        <v>33</v>
      </c>
      <c r="B43" s="135" t="s">
        <v>403</v>
      </c>
      <c r="C43" s="134" t="s">
        <v>401</v>
      </c>
      <c r="D43" s="127" t="s">
        <v>404</v>
      </c>
      <c r="E43" s="134"/>
      <c r="F43" s="128">
        <f>F44</f>
        <v>66.835999999999999</v>
      </c>
      <c r="G43" s="128"/>
      <c r="H43" s="128"/>
      <c r="I43" s="123"/>
    </row>
    <row r="44" spans="1:9" ht="33.75" customHeight="1">
      <c r="A44" s="116">
        <v>34</v>
      </c>
      <c r="B44" s="135" t="s">
        <v>153</v>
      </c>
      <c r="C44" s="134" t="s">
        <v>401</v>
      </c>
      <c r="D44" s="127" t="s">
        <v>404</v>
      </c>
      <c r="E44" s="134" t="s">
        <v>154</v>
      </c>
      <c r="F44" s="128">
        <f>F45</f>
        <v>66.835999999999999</v>
      </c>
      <c r="G44" s="128"/>
      <c r="H44" s="128"/>
      <c r="I44" s="123"/>
    </row>
    <row r="45" spans="1:9" ht="16.5" customHeight="1">
      <c r="A45" s="116">
        <v>35</v>
      </c>
      <c r="B45" s="135" t="s">
        <v>406</v>
      </c>
      <c r="C45" s="134" t="s">
        <v>401</v>
      </c>
      <c r="D45" s="127" t="s">
        <v>404</v>
      </c>
      <c r="E45" s="134" t="s">
        <v>405</v>
      </c>
      <c r="F45" s="128">
        <v>66.835999999999999</v>
      </c>
      <c r="G45" s="128"/>
      <c r="H45" s="128"/>
      <c r="I45" s="123"/>
    </row>
    <row r="46" spans="1:9" ht="18" customHeight="1">
      <c r="A46" s="116">
        <v>36</v>
      </c>
      <c r="B46" s="129" t="s">
        <v>129</v>
      </c>
      <c r="C46" s="127" t="s">
        <v>287</v>
      </c>
      <c r="D46" s="127"/>
      <c r="E46" s="136"/>
      <c r="F46" s="128">
        <f>F47</f>
        <v>0</v>
      </c>
      <c r="G46" s="128">
        <f t="shared" ref="G46:H50" si="1">G47</f>
        <v>5</v>
      </c>
      <c r="H46" s="128">
        <f t="shared" si="1"/>
        <v>5</v>
      </c>
      <c r="I46" s="123"/>
    </row>
    <row r="47" spans="1:9" ht="15.75" customHeight="1">
      <c r="A47" s="116">
        <v>37</v>
      </c>
      <c r="B47" s="135" t="s">
        <v>136</v>
      </c>
      <c r="C47" s="127" t="s">
        <v>287</v>
      </c>
      <c r="D47" s="127" t="s">
        <v>172</v>
      </c>
      <c r="E47" s="136"/>
      <c r="F47" s="128">
        <f>F48</f>
        <v>0</v>
      </c>
      <c r="G47" s="128">
        <f t="shared" si="1"/>
        <v>5</v>
      </c>
      <c r="H47" s="128">
        <f t="shared" si="1"/>
        <v>5</v>
      </c>
      <c r="I47" s="123"/>
    </row>
    <row r="48" spans="1:9" ht="15" customHeight="1">
      <c r="A48" s="116">
        <v>38</v>
      </c>
      <c r="B48" s="137" t="s">
        <v>3</v>
      </c>
      <c r="C48" s="127" t="s">
        <v>287</v>
      </c>
      <c r="D48" s="127" t="s">
        <v>1</v>
      </c>
      <c r="E48" s="136"/>
      <c r="F48" s="128">
        <f>F50</f>
        <v>0</v>
      </c>
      <c r="G48" s="128">
        <f>G50</f>
        <v>5</v>
      </c>
      <c r="H48" s="128">
        <f>H50</f>
        <v>5</v>
      </c>
      <c r="I48" s="123"/>
    </row>
    <row r="49" spans="1:9" ht="33.75" customHeight="1">
      <c r="A49" s="116">
        <v>39</v>
      </c>
      <c r="B49" s="138" t="s">
        <v>24</v>
      </c>
      <c r="C49" s="127" t="s">
        <v>287</v>
      </c>
      <c r="D49" s="127" t="s">
        <v>2</v>
      </c>
      <c r="E49" s="136"/>
      <c r="F49" s="128">
        <f>F50</f>
        <v>0</v>
      </c>
      <c r="G49" s="128">
        <f>G50</f>
        <v>5</v>
      </c>
      <c r="H49" s="128">
        <f>H50</f>
        <v>5</v>
      </c>
      <c r="I49" s="123"/>
    </row>
    <row r="50" spans="1:9" ht="16.5" customHeight="1">
      <c r="A50" s="116">
        <v>40</v>
      </c>
      <c r="B50" s="129" t="s">
        <v>153</v>
      </c>
      <c r="C50" s="127" t="s">
        <v>287</v>
      </c>
      <c r="D50" s="134" t="s">
        <v>2</v>
      </c>
      <c r="E50" s="139">
        <v>800</v>
      </c>
      <c r="F50" s="128">
        <f>F51</f>
        <v>0</v>
      </c>
      <c r="G50" s="128">
        <f t="shared" si="1"/>
        <v>5</v>
      </c>
      <c r="H50" s="128">
        <f t="shared" si="1"/>
        <v>5</v>
      </c>
      <c r="I50" s="123"/>
    </row>
    <row r="51" spans="1:9" ht="18" customHeight="1">
      <c r="A51" s="116">
        <v>41</v>
      </c>
      <c r="B51" s="137" t="s">
        <v>181</v>
      </c>
      <c r="C51" s="127" t="s">
        <v>287</v>
      </c>
      <c r="D51" s="127" t="s">
        <v>2</v>
      </c>
      <c r="E51" s="136">
        <v>870</v>
      </c>
      <c r="F51" s="128">
        <v>0</v>
      </c>
      <c r="G51" s="128">
        <v>5</v>
      </c>
      <c r="H51" s="128">
        <v>5</v>
      </c>
      <c r="I51" s="123"/>
    </row>
    <row r="52" spans="1:9" ht="15" customHeight="1">
      <c r="A52" s="116">
        <v>42</v>
      </c>
      <c r="B52" s="140" t="s">
        <v>156</v>
      </c>
      <c r="C52" s="141" t="s">
        <v>288</v>
      </c>
      <c r="D52" s="141"/>
      <c r="E52" s="141"/>
      <c r="F52" s="142">
        <f>F53</f>
        <v>2.1859999999999999</v>
      </c>
      <c r="G52" s="142">
        <f t="shared" ref="G52:H56" si="2">G53</f>
        <v>2.218</v>
      </c>
      <c r="H52" s="142">
        <f t="shared" si="2"/>
        <v>2.218</v>
      </c>
      <c r="I52" s="123"/>
    </row>
    <row r="53" spans="1:9" ht="13.5" customHeight="1">
      <c r="A53" s="116">
        <v>43</v>
      </c>
      <c r="B53" s="143" t="s">
        <v>148</v>
      </c>
      <c r="C53" s="127" t="s">
        <v>288</v>
      </c>
      <c r="D53" s="127" t="s">
        <v>172</v>
      </c>
      <c r="E53" s="127"/>
      <c r="F53" s="128">
        <f>F54</f>
        <v>2.1859999999999999</v>
      </c>
      <c r="G53" s="128">
        <f t="shared" si="2"/>
        <v>2.218</v>
      </c>
      <c r="H53" s="128">
        <f t="shared" si="2"/>
        <v>2.218</v>
      </c>
      <c r="I53" s="123"/>
    </row>
    <row r="54" spans="1:9" ht="66" customHeight="1">
      <c r="A54" s="116">
        <v>44</v>
      </c>
      <c r="B54" s="138" t="s">
        <v>6</v>
      </c>
      <c r="C54" s="127" t="s">
        <v>288</v>
      </c>
      <c r="D54" s="127" t="s">
        <v>4</v>
      </c>
      <c r="E54" s="127"/>
      <c r="F54" s="128">
        <f>F55</f>
        <v>2.1859999999999999</v>
      </c>
      <c r="G54" s="128">
        <f t="shared" si="2"/>
        <v>2.218</v>
      </c>
      <c r="H54" s="128">
        <f t="shared" si="2"/>
        <v>2.218</v>
      </c>
      <c r="I54" s="123"/>
    </row>
    <row r="55" spans="1:9" ht="79.5" customHeight="1">
      <c r="A55" s="116">
        <v>45</v>
      </c>
      <c r="B55" s="138" t="s">
        <v>201</v>
      </c>
      <c r="C55" s="127" t="s">
        <v>288</v>
      </c>
      <c r="D55" s="127" t="s">
        <v>5</v>
      </c>
      <c r="E55" s="127"/>
      <c r="F55" s="128">
        <f>F56</f>
        <v>2.1859999999999999</v>
      </c>
      <c r="G55" s="128">
        <f t="shared" si="2"/>
        <v>2.218</v>
      </c>
      <c r="H55" s="128">
        <f t="shared" si="2"/>
        <v>2.218</v>
      </c>
      <c r="I55" s="123"/>
    </row>
    <row r="56" spans="1:9" ht="33" customHeight="1">
      <c r="A56" s="116">
        <v>46</v>
      </c>
      <c r="B56" s="129" t="s">
        <v>304</v>
      </c>
      <c r="C56" s="127" t="s">
        <v>288</v>
      </c>
      <c r="D56" s="127" t="s">
        <v>5</v>
      </c>
      <c r="E56" s="127" t="s">
        <v>138</v>
      </c>
      <c r="F56" s="128">
        <f>F57</f>
        <v>2.1859999999999999</v>
      </c>
      <c r="G56" s="128">
        <f t="shared" si="2"/>
        <v>2.218</v>
      </c>
      <c r="H56" s="128">
        <f t="shared" si="2"/>
        <v>2.218</v>
      </c>
      <c r="I56" s="123"/>
    </row>
    <row r="57" spans="1:9" ht="45.75" customHeight="1">
      <c r="A57" s="116">
        <v>47</v>
      </c>
      <c r="B57" s="129" t="s">
        <v>303</v>
      </c>
      <c r="C57" s="127" t="s">
        <v>288</v>
      </c>
      <c r="D57" s="127" t="s">
        <v>5</v>
      </c>
      <c r="E57" s="127" t="s">
        <v>128</v>
      </c>
      <c r="F57" s="132">
        <v>2.1859999999999999</v>
      </c>
      <c r="G57" s="132">
        <v>2.218</v>
      </c>
      <c r="H57" s="132">
        <v>2.218</v>
      </c>
      <c r="I57" s="123"/>
    </row>
    <row r="58" spans="1:9" ht="26.25" customHeight="1">
      <c r="A58" s="116">
        <v>48</v>
      </c>
      <c r="B58" s="144" t="s">
        <v>166</v>
      </c>
      <c r="C58" s="141" t="s">
        <v>289</v>
      </c>
      <c r="D58" s="141"/>
      <c r="E58" s="141"/>
      <c r="F58" s="142">
        <f>F64</f>
        <v>101.446</v>
      </c>
      <c r="G58" s="142">
        <f>G64</f>
        <v>85</v>
      </c>
      <c r="H58" s="142">
        <f>H64</f>
        <v>82.3</v>
      </c>
      <c r="I58" s="123"/>
    </row>
    <row r="59" spans="1:9" ht="33" customHeight="1">
      <c r="A59" s="116">
        <v>49</v>
      </c>
      <c r="B59" s="129" t="s">
        <v>167</v>
      </c>
      <c r="C59" s="127" t="s">
        <v>290</v>
      </c>
      <c r="D59" s="141"/>
      <c r="E59" s="141"/>
      <c r="F59" s="128">
        <f>F61</f>
        <v>101.446</v>
      </c>
      <c r="G59" s="128">
        <f>G61</f>
        <v>85</v>
      </c>
      <c r="H59" s="128">
        <f>H61</f>
        <v>82.3</v>
      </c>
      <c r="I59" s="123"/>
    </row>
    <row r="60" spans="1:9" ht="24" customHeight="1">
      <c r="A60" s="116">
        <v>50</v>
      </c>
      <c r="B60" s="129" t="s">
        <v>180</v>
      </c>
      <c r="C60" s="127" t="s">
        <v>290</v>
      </c>
      <c r="D60" s="127" t="s">
        <v>172</v>
      </c>
      <c r="E60" s="141"/>
      <c r="F60" s="145">
        <f>F61</f>
        <v>101.446</v>
      </c>
      <c r="G60" s="145">
        <v>85</v>
      </c>
      <c r="H60" s="145">
        <v>82.3</v>
      </c>
      <c r="I60" s="123"/>
    </row>
    <row r="61" spans="1:9" ht="65.25" customHeight="1">
      <c r="A61" s="116">
        <v>51</v>
      </c>
      <c r="B61" s="138" t="s">
        <v>6</v>
      </c>
      <c r="C61" s="127" t="s">
        <v>290</v>
      </c>
      <c r="D61" s="127" t="s">
        <v>4</v>
      </c>
      <c r="E61" s="141"/>
      <c r="F61" s="128">
        <f>F62</f>
        <v>101.446</v>
      </c>
      <c r="G61" s="128">
        <f t="shared" ref="G61:H63" si="3">G62</f>
        <v>85</v>
      </c>
      <c r="H61" s="128">
        <f t="shared" si="3"/>
        <v>82.3</v>
      </c>
      <c r="I61" s="123"/>
    </row>
    <row r="62" spans="1:9" ht="63" customHeight="1">
      <c r="A62" s="116">
        <v>52</v>
      </c>
      <c r="B62" s="129" t="s">
        <v>168</v>
      </c>
      <c r="C62" s="127" t="s">
        <v>290</v>
      </c>
      <c r="D62" s="127" t="s">
        <v>7</v>
      </c>
      <c r="E62" s="141"/>
      <c r="F62" s="128">
        <f>F63</f>
        <v>101.446</v>
      </c>
      <c r="G62" s="128">
        <f t="shared" si="3"/>
        <v>85</v>
      </c>
      <c r="H62" s="128">
        <f t="shared" si="3"/>
        <v>82.3</v>
      </c>
      <c r="I62" s="123"/>
    </row>
    <row r="63" spans="1:9" ht="98.25" customHeight="1">
      <c r="A63" s="116">
        <v>53</v>
      </c>
      <c r="B63" s="129" t="s">
        <v>150</v>
      </c>
      <c r="C63" s="127" t="s">
        <v>290</v>
      </c>
      <c r="D63" s="127" t="s">
        <v>7</v>
      </c>
      <c r="E63" s="127" t="s">
        <v>137</v>
      </c>
      <c r="F63" s="128">
        <f>F64</f>
        <v>101.446</v>
      </c>
      <c r="G63" s="128">
        <f t="shared" si="3"/>
        <v>85</v>
      </c>
      <c r="H63" s="128">
        <f t="shared" si="3"/>
        <v>82.3</v>
      </c>
      <c r="I63" s="123"/>
    </row>
    <row r="64" spans="1:9" ht="40.5" customHeight="1">
      <c r="A64" s="116">
        <v>54</v>
      </c>
      <c r="B64" s="129" t="s">
        <v>146</v>
      </c>
      <c r="C64" s="127" t="s">
        <v>290</v>
      </c>
      <c r="D64" s="127" t="s">
        <v>7</v>
      </c>
      <c r="E64" s="127" t="s">
        <v>134</v>
      </c>
      <c r="F64" s="145">
        <f>83.5-7.054+25</f>
        <v>101.446</v>
      </c>
      <c r="G64" s="145">
        <v>85</v>
      </c>
      <c r="H64" s="145">
        <v>82.3</v>
      </c>
      <c r="I64" s="123"/>
    </row>
    <row r="65" spans="1:9" ht="33" customHeight="1">
      <c r="A65" s="116">
        <v>55</v>
      </c>
      <c r="B65" s="144" t="s">
        <v>125</v>
      </c>
      <c r="C65" s="141" t="s">
        <v>277</v>
      </c>
      <c r="D65" s="127"/>
      <c r="E65" s="127"/>
      <c r="F65" s="142">
        <f>F68</f>
        <v>7.7210000000000001</v>
      </c>
      <c r="G65" s="142">
        <f>G68</f>
        <v>2.2560000000000002</v>
      </c>
      <c r="H65" s="142">
        <f>H68</f>
        <v>2.2560000000000002</v>
      </c>
      <c r="I65" s="123"/>
    </row>
    <row r="66" spans="1:9" ht="33" customHeight="1">
      <c r="A66" s="116">
        <v>56</v>
      </c>
      <c r="B66" s="129" t="s">
        <v>183</v>
      </c>
      <c r="C66" s="127" t="s">
        <v>278</v>
      </c>
      <c r="D66" s="127"/>
      <c r="E66" s="127"/>
      <c r="F66" s="128">
        <f t="shared" ref="F66:H70" si="4">F67</f>
        <v>7.7210000000000001</v>
      </c>
      <c r="G66" s="128">
        <f t="shared" si="4"/>
        <v>2.2560000000000002</v>
      </c>
      <c r="H66" s="128">
        <f t="shared" si="4"/>
        <v>2.2560000000000002</v>
      </c>
      <c r="I66" s="123"/>
    </row>
    <row r="67" spans="1:9" ht="69" customHeight="1">
      <c r="A67" s="116">
        <v>57</v>
      </c>
      <c r="B67" s="129" t="s">
        <v>63</v>
      </c>
      <c r="C67" s="127" t="s">
        <v>278</v>
      </c>
      <c r="D67" s="127" t="s">
        <v>163</v>
      </c>
      <c r="E67" s="127"/>
      <c r="F67" s="128">
        <f t="shared" si="4"/>
        <v>7.7210000000000001</v>
      </c>
      <c r="G67" s="128">
        <f t="shared" si="4"/>
        <v>2.2560000000000002</v>
      </c>
      <c r="H67" s="128">
        <f t="shared" si="4"/>
        <v>2.2560000000000002</v>
      </c>
      <c r="I67" s="123"/>
    </row>
    <row r="68" spans="1:9" ht="64.5" customHeight="1">
      <c r="A68" s="116">
        <v>58</v>
      </c>
      <c r="B68" s="129" t="s">
        <v>62</v>
      </c>
      <c r="C68" s="127" t="s">
        <v>278</v>
      </c>
      <c r="D68" s="127" t="s">
        <v>164</v>
      </c>
      <c r="E68" s="127"/>
      <c r="F68" s="128">
        <f>F69+F72</f>
        <v>7.7210000000000001</v>
      </c>
      <c r="G68" s="128">
        <f>G69+G72</f>
        <v>2.2560000000000002</v>
      </c>
      <c r="H68" s="128">
        <f>H69+H72</f>
        <v>2.2560000000000002</v>
      </c>
      <c r="I68" s="123"/>
    </row>
    <row r="69" spans="1:9" ht="129" customHeight="1">
      <c r="A69" s="116">
        <v>59</v>
      </c>
      <c r="B69" s="126" t="s">
        <v>77</v>
      </c>
      <c r="C69" s="127" t="s">
        <v>278</v>
      </c>
      <c r="D69" s="127" t="s">
        <v>20</v>
      </c>
      <c r="E69" s="127"/>
      <c r="F69" s="128">
        <f>F70</f>
        <v>0</v>
      </c>
      <c r="G69" s="128">
        <f t="shared" si="4"/>
        <v>1.776</v>
      </c>
      <c r="H69" s="128">
        <f t="shared" si="4"/>
        <v>1.776</v>
      </c>
      <c r="I69" s="123"/>
    </row>
    <row r="70" spans="1:9" ht="33" customHeight="1">
      <c r="A70" s="116">
        <v>60</v>
      </c>
      <c r="B70" s="129" t="s">
        <v>304</v>
      </c>
      <c r="C70" s="127" t="s">
        <v>278</v>
      </c>
      <c r="D70" s="127" t="s">
        <v>20</v>
      </c>
      <c r="E70" s="127" t="s">
        <v>138</v>
      </c>
      <c r="F70" s="128">
        <f>F71</f>
        <v>0</v>
      </c>
      <c r="G70" s="128">
        <f t="shared" si="4"/>
        <v>1.776</v>
      </c>
      <c r="H70" s="128">
        <f t="shared" si="4"/>
        <v>1.776</v>
      </c>
      <c r="I70" s="123"/>
    </row>
    <row r="71" spans="1:9" ht="51.75" customHeight="1">
      <c r="A71" s="116">
        <v>61</v>
      </c>
      <c r="B71" s="129" t="s">
        <v>303</v>
      </c>
      <c r="C71" s="127" t="s">
        <v>278</v>
      </c>
      <c r="D71" s="127" t="s">
        <v>20</v>
      </c>
      <c r="E71" s="127" t="s">
        <v>128</v>
      </c>
      <c r="F71" s="128">
        <v>0</v>
      </c>
      <c r="G71" s="128">
        <v>1.776</v>
      </c>
      <c r="H71" s="128">
        <v>1.776</v>
      </c>
      <c r="I71" s="123"/>
    </row>
    <row r="72" spans="1:9" s="148" customFormat="1" ht="141.75" customHeight="1">
      <c r="A72" s="116">
        <v>62</v>
      </c>
      <c r="B72" s="146" t="s">
        <v>199</v>
      </c>
      <c r="C72" s="127" t="s">
        <v>278</v>
      </c>
      <c r="D72" s="134" t="s">
        <v>22</v>
      </c>
      <c r="E72" s="134"/>
      <c r="F72" s="128">
        <f t="shared" ref="F72:H73" si="5">F73</f>
        <v>7.7210000000000001</v>
      </c>
      <c r="G72" s="128">
        <f t="shared" si="5"/>
        <v>0.48</v>
      </c>
      <c r="H72" s="128">
        <f t="shared" si="5"/>
        <v>0.48</v>
      </c>
      <c r="I72" s="147"/>
    </row>
    <row r="73" spans="1:9" s="148" customFormat="1" ht="33" customHeight="1">
      <c r="A73" s="116">
        <v>63</v>
      </c>
      <c r="B73" s="135" t="s">
        <v>304</v>
      </c>
      <c r="C73" s="127" t="s">
        <v>278</v>
      </c>
      <c r="D73" s="134" t="s">
        <v>22</v>
      </c>
      <c r="E73" s="134" t="s">
        <v>138</v>
      </c>
      <c r="F73" s="128">
        <f t="shared" si="5"/>
        <v>7.7210000000000001</v>
      </c>
      <c r="G73" s="128">
        <f t="shared" si="5"/>
        <v>0.48</v>
      </c>
      <c r="H73" s="128">
        <f t="shared" si="5"/>
        <v>0.48</v>
      </c>
      <c r="I73" s="147"/>
    </row>
    <row r="74" spans="1:9" s="148" customFormat="1" ht="53.25" customHeight="1">
      <c r="A74" s="116">
        <v>64</v>
      </c>
      <c r="B74" s="135" t="s">
        <v>303</v>
      </c>
      <c r="C74" s="127" t="s">
        <v>278</v>
      </c>
      <c r="D74" s="134" t="s">
        <v>22</v>
      </c>
      <c r="E74" s="134" t="s">
        <v>128</v>
      </c>
      <c r="F74" s="128">
        <v>7.7210000000000001</v>
      </c>
      <c r="G74" s="128">
        <v>0.48</v>
      </c>
      <c r="H74" s="128">
        <v>0.48</v>
      </c>
      <c r="I74" s="147"/>
    </row>
    <row r="75" spans="1:9" ht="17.25" customHeight="1">
      <c r="A75" s="116">
        <v>65</v>
      </c>
      <c r="B75" s="144" t="s">
        <v>14</v>
      </c>
      <c r="C75" s="141" t="s">
        <v>279</v>
      </c>
      <c r="D75" s="127"/>
      <c r="E75" s="127"/>
      <c r="F75" s="142">
        <f t="shared" ref="F75:H77" si="6">F76</f>
        <v>467.17599999999999</v>
      </c>
      <c r="G75" s="142">
        <f t="shared" si="6"/>
        <v>84.77600000000001</v>
      </c>
      <c r="H75" s="142">
        <f t="shared" si="6"/>
        <v>71.376000000000005</v>
      </c>
      <c r="I75" s="123"/>
    </row>
    <row r="76" spans="1:9" ht="23.25" customHeight="1">
      <c r="A76" s="116">
        <v>66</v>
      </c>
      <c r="B76" s="149" t="s">
        <v>162</v>
      </c>
      <c r="C76" s="127" t="s">
        <v>280</v>
      </c>
      <c r="D76" s="141"/>
      <c r="E76" s="141"/>
      <c r="F76" s="142">
        <f t="shared" si="6"/>
        <v>467.17599999999999</v>
      </c>
      <c r="G76" s="142">
        <f t="shared" si="6"/>
        <v>84.77600000000001</v>
      </c>
      <c r="H76" s="142">
        <f t="shared" si="6"/>
        <v>71.376000000000005</v>
      </c>
      <c r="I76" s="123"/>
    </row>
    <row r="77" spans="1:9" ht="63.75" customHeight="1">
      <c r="A77" s="116">
        <v>67</v>
      </c>
      <c r="B77" s="129" t="s">
        <v>63</v>
      </c>
      <c r="C77" s="127" t="s">
        <v>280</v>
      </c>
      <c r="D77" s="127" t="s">
        <v>163</v>
      </c>
      <c r="E77" s="127"/>
      <c r="F77" s="128">
        <f t="shared" si="6"/>
        <v>467.17599999999999</v>
      </c>
      <c r="G77" s="128">
        <f t="shared" si="6"/>
        <v>84.77600000000001</v>
      </c>
      <c r="H77" s="128">
        <f t="shared" si="6"/>
        <v>71.376000000000005</v>
      </c>
      <c r="I77" s="123"/>
    </row>
    <row r="78" spans="1:9" ht="62.25" customHeight="1">
      <c r="A78" s="116">
        <v>68</v>
      </c>
      <c r="B78" s="126" t="s">
        <v>78</v>
      </c>
      <c r="C78" s="127" t="s">
        <v>280</v>
      </c>
      <c r="D78" s="127" t="s">
        <v>165</v>
      </c>
      <c r="E78" s="127"/>
      <c r="F78" s="128">
        <f>F82+F79+F85</f>
        <v>467.17599999999999</v>
      </c>
      <c r="G78" s="128">
        <f>G82+G79</f>
        <v>84.77600000000001</v>
      </c>
      <c r="H78" s="128">
        <f>H82+H79</f>
        <v>71.376000000000005</v>
      </c>
      <c r="I78" s="123"/>
    </row>
    <row r="79" spans="1:9" s="148" customFormat="1" ht="150.75" customHeight="1">
      <c r="A79" s="116">
        <v>69</v>
      </c>
      <c r="B79" s="146" t="s">
        <v>79</v>
      </c>
      <c r="C79" s="127" t="s">
        <v>280</v>
      </c>
      <c r="D79" s="134" t="s">
        <v>205</v>
      </c>
      <c r="E79" s="134"/>
      <c r="F79" s="128">
        <f t="shared" ref="F79:H80" si="7">F80</f>
        <v>0.39500000000000002</v>
      </c>
      <c r="G79" s="128">
        <f t="shared" si="7"/>
        <v>0.376</v>
      </c>
      <c r="H79" s="128">
        <f t="shared" si="7"/>
        <v>0.376</v>
      </c>
      <c r="I79" s="147"/>
    </row>
    <row r="80" spans="1:9" s="148" customFormat="1" ht="34.5" customHeight="1">
      <c r="A80" s="116">
        <v>70</v>
      </c>
      <c r="B80" s="135" t="s">
        <v>304</v>
      </c>
      <c r="C80" s="127" t="s">
        <v>280</v>
      </c>
      <c r="D80" s="134" t="s">
        <v>205</v>
      </c>
      <c r="E80" s="134" t="s">
        <v>138</v>
      </c>
      <c r="F80" s="128">
        <f t="shared" si="7"/>
        <v>0.39500000000000002</v>
      </c>
      <c r="G80" s="128">
        <f t="shared" si="7"/>
        <v>0.376</v>
      </c>
      <c r="H80" s="128">
        <f t="shared" si="7"/>
        <v>0.376</v>
      </c>
      <c r="I80" s="147"/>
    </row>
    <row r="81" spans="1:9" s="148" customFormat="1" ht="45" customHeight="1">
      <c r="A81" s="116">
        <v>71</v>
      </c>
      <c r="B81" s="135" t="s">
        <v>303</v>
      </c>
      <c r="C81" s="127" t="s">
        <v>280</v>
      </c>
      <c r="D81" s="134" t="s">
        <v>205</v>
      </c>
      <c r="E81" s="134" t="s">
        <v>128</v>
      </c>
      <c r="F81" s="128">
        <f>0.376+0.019</f>
        <v>0.39500000000000002</v>
      </c>
      <c r="G81" s="128">
        <f>0.376</f>
        <v>0.376</v>
      </c>
      <c r="H81" s="128">
        <f>0.376</f>
        <v>0.376</v>
      </c>
      <c r="I81" s="147"/>
    </row>
    <row r="82" spans="1:9" ht="155.25" customHeight="1">
      <c r="A82" s="116">
        <v>72</v>
      </c>
      <c r="B82" s="126" t="s">
        <v>80</v>
      </c>
      <c r="C82" s="127" t="s">
        <v>280</v>
      </c>
      <c r="D82" s="127" t="s">
        <v>206</v>
      </c>
      <c r="E82" s="127"/>
      <c r="F82" s="128">
        <f t="shared" ref="F82:H83" si="8">F83</f>
        <v>72.381</v>
      </c>
      <c r="G82" s="128">
        <f t="shared" si="8"/>
        <v>84.4</v>
      </c>
      <c r="H82" s="128">
        <f t="shared" si="8"/>
        <v>71</v>
      </c>
      <c r="I82" s="123"/>
    </row>
    <row r="83" spans="1:9" ht="38.25" customHeight="1">
      <c r="A83" s="116">
        <v>73</v>
      </c>
      <c r="B83" s="135" t="s">
        <v>304</v>
      </c>
      <c r="C83" s="127" t="s">
        <v>280</v>
      </c>
      <c r="D83" s="127" t="s">
        <v>206</v>
      </c>
      <c r="E83" s="134" t="s">
        <v>138</v>
      </c>
      <c r="F83" s="128">
        <f t="shared" si="8"/>
        <v>72.381</v>
      </c>
      <c r="G83" s="128">
        <f t="shared" si="8"/>
        <v>84.4</v>
      </c>
      <c r="H83" s="128">
        <f t="shared" si="8"/>
        <v>71</v>
      </c>
      <c r="I83" s="123"/>
    </row>
    <row r="84" spans="1:9" ht="48.75" customHeight="1">
      <c r="A84" s="116">
        <v>74</v>
      </c>
      <c r="B84" s="129" t="s">
        <v>303</v>
      </c>
      <c r="C84" s="127" t="s">
        <v>280</v>
      </c>
      <c r="D84" s="127" t="s">
        <v>206</v>
      </c>
      <c r="E84" s="127" t="s">
        <v>128</v>
      </c>
      <c r="F84" s="128">
        <f>72.4-0.019</f>
        <v>72.381</v>
      </c>
      <c r="G84" s="128">
        <v>84.4</v>
      </c>
      <c r="H84" s="128">
        <v>71</v>
      </c>
      <c r="I84" s="123"/>
    </row>
    <row r="85" spans="1:9" s="260" customFormat="1" ht="161.25" customHeight="1">
      <c r="A85" s="116">
        <v>75</v>
      </c>
      <c r="B85" s="256" t="s">
        <v>322</v>
      </c>
      <c r="C85" s="127" t="s">
        <v>280</v>
      </c>
      <c r="D85" s="258" t="s">
        <v>262</v>
      </c>
      <c r="E85" s="258"/>
      <c r="F85" s="259">
        <f t="shared" ref="F85:H86" si="9">F86</f>
        <v>394.4</v>
      </c>
      <c r="G85" s="259">
        <f t="shared" si="9"/>
        <v>0</v>
      </c>
      <c r="H85" s="259">
        <f t="shared" si="9"/>
        <v>0</v>
      </c>
    </row>
    <row r="86" spans="1:9" s="260" customFormat="1" ht="36" customHeight="1">
      <c r="A86" s="116">
        <v>76</v>
      </c>
      <c r="B86" s="261" t="s">
        <v>304</v>
      </c>
      <c r="C86" s="127" t="s">
        <v>280</v>
      </c>
      <c r="D86" s="258" t="s">
        <v>262</v>
      </c>
      <c r="E86" s="263" t="s">
        <v>138</v>
      </c>
      <c r="F86" s="259">
        <f t="shared" si="9"/>
        <v>394.4</v>
      </c>
      <c r="G86" s="259">
        <f t="shared" si="9"/>
        <v>0</v>
      </c>
      <c r="H86" s="259">
        <f t="shared" si="9"/>
        <v>0</v>
      </c>
    </row>
    <row r="87" spans="1:9" s="260" customFormat="1" ht="55.5" customHeight="1">
      <c r="A87" s="116">
        <v>77</v>
      </c>
      <c r="B87" s="264" t="s">
        <v>303</v>
      </c>
      <c r="C87" s="127" t="s">
        <v>280</v>
      </c>
      <c r="D87" s="258" t="s">
        <v>262</v>
      </c>
      <c r="E87" s="258" t="s">
        <v>128</v>
      </c>
      <c r="F87" s="259">
        <v>394.4</v>
      </c>
      <c r="G87" s="259">
        <v>0</v>
      </c>
      <c r="H87" s="259">
        <v>0</v>
      </c>
    </row>
    <row r="88" spans="1:9" ht="18.75" customHeight="1">
      <c r="A88" s="116">
        <v>78</v>
      </c>
      <c r="B88" s="144" t="s">
        <v>124</v>
      </c>
      <c r="C88" s="141" t="s">
        <v>281</v>
      </c>
      <c r="D88" s="141"/>
      <c r="E88" s="141"/>
      <c r="F88" s="142">
        <f>F94+F106+F89</f>
        <v>407.37900000000002</v>
      </c>
      <c r="G88" s="142">
        <f>G94</f>
        <v>344.596</v>
      </c>
      <c r="H88" s="142">
        <f>H94</f>
        <v>344.596</v>
      </c>
      <c r="I88" s="123"/>
    </row>
    <row r="89" spans="1:9" ht="19.5" customHeight="1">
      <c r="A89" s="116">
        <v>79</v>
      </c>
      <c r="B89" s="129" t="s">
        <v>148</v>
      </c>
      <c r="C89" s="127" t="s">
        <v>425</v>
      </c>
      <c r="D89" s="127"/>
      <c r="E89" s="127"/>
      <c r="F89" s="128">
        <f t="shared" ref="F89:H90" si="10">F90</f>
        <v>9</v>
      </c>
      <c r="G89" s="128">
        <f t="shared" si="10"/>
        <v>638.07100000000003</v>
      </c>
      <c r="H89" s="128">
        <f t="shared" si="10"/>
        <v>638.07100000000003</v>
      </c>
      <c r="I89" s="123"/>
    </row>
    <row r="90" spans="1:9" ht="39.75" customHeight="1">
      <c r="A90" s="116">
        <v>80</v>
      </c>
      <c r="B90" s="126" t="s">
        <v>438</v>
      </c>
      <c r="C90" s="127" t="s">
        <v>425</v>
      </c>
      <c r="D90" s="127" t="s">
        <v>172</v>
      </c>
      <c r="E90" s="127"/>
      <c r="F90" s="128">
        <f>F91</f>
        <v>9</v>
      </c>
      <c r="G90" s="128">
        <f t="shared" si="10"/>
        <v>638.07100000000003</v>
      </c>
      <c r="H90" s="128">
        <f t="shared" si="10"/>
        <v>638.07100000000003</v>
      </c>
      <c r="I90" s="123"/>
    </row>
    <row r="91" spans="1:9" ht="33" customHeight="1">
      <c r="A91" s="116">
        <v>81</v>
      </c>
      <c r="B91" s="172" t="s">
        <v>439</v>
      </c>
      <c r="C91" s="127" t="s">
        <v>425</v>
      </c>
      <c r="D91" s="127" t="s">
        <v>407</v>
      </c>
      <c r="E91" s="127"/>
      <c r="F91" s="128">
        <f>F92</f>
        <v>9</v>
      </c>
      <c r="G91" s="128">
        <f>G92+G95+G98</f>
        <v>638.07100000000003</v>
      </c>
      <c r="H91" s="128">
        <f>H92+H95+H98</f>
        <v>638.07100000000003</v>
      </c>
      <c r="I91" s="123"/>
    </row>
    <row r="92" spans="1:9" ht="43.5" customHeight="1">
      <c r="A92" s="116">
        <v>82</v>
      </c>
      <c r="B92" s="129" t="s">
        <v>440</v>
      </c>
      <c r="C92" s="127" t="s">
        <v>425</v>
      </c>
      <c r="D92" s="127" t="s">
        <v>443</v>
      </c>
      <c r="E92" s="127" t="s">
        <v>437</v>
      </c>
      <c r="F92" s="128">
        <f t="shared" ref="F92:H92" si="11">F93</f>
        <v>9</v>
      </c>
      <c r="G92" s="128">
        <f t="shared" si="11"/>
        <v>0</v>
      </c>
      <c r="H92" s="128">
        <f t="shared" si="11"/>
        <v>0</v>
      </c>
      <c r="I92" s="123"/>
    </row>
    <row r="93" spans="1:9" ht="93.75" customHeight="1">
      <c r="A93" s="116">
        <v>83</v>
      </c>
      <c r="B93" s="338" t="s">
        <v>442</v>
      </c>
      <c r="C93" s="127" t="s">
        <v>425</v>
      </c>
      <c r="D93" s="127" t="s">
        <v>443</v>
      </c>
      <c r="E93" s="127" t="s">
        <v>436</v>
      </c>
      <c r="F93" s="128">
        <v>9</v>
      </c>
      <c r="G93" s="128">
        <v>0</v>
      </c>
      <c r="H93" s="128">
        <v>0</v>
      </c>
      <c r="I93" s="123"/>
    </row>
    <row r="94" spans="1:9" ht="19.5" customHeight="1">
      <c r="A94" s="116">
        <v>84</v>
      </c>
      <c r="B94" s="129" t="s">
        <v>126</v>
      </c>
      <c r="C94" s="127" t="s">
        <v>282</v>
      </c>
      <c r="D94" s="127"/>
      <c r="E94" s="127"/>
      <c r="F94" s="128">
        <f t="shared" ref="F94:H95" si="12">F95</f>
        <v>395.45800000000003</v>
      </c>
      <c r="G94" s="128">
        <f t="shared" si="12"/>
        <v>344.596</v>
      </c>
      <c r="H94" s="128">
        <f t="shared" si="12"/>
        <v>344.596</v>
      </c>
      <c r="I94" s="123"/>
    </row>
    <row r="95" spans="1:9" ht="48.75" customHeight="1">
      <c r="A95" s="116">
        <v>85</v>
      </c>
      <c r="B95" s="129" t="s">
        <v>63</v>
      </c>
      <c r="C95" s="127" t="s">
        <v>282</v>
      </c>
      <c r="D95" s="127" t="s">
        <v>163</v>
      </c>
      <c r="E95" s="127"/>
      <c r="F95" s="128">
        <f>F96</f>
        <v>395.45800000000003</v>
      </c>
      <c r="G95" s="128">
        <f t="shared" si="12"/>
        <v>344.596</v>
      </c>
      <c r="H95" s="128">
        <f t="shared" si="12"/>
        <v>344.596</v>
      </c>
      <c r="I95" s="123"/>
    </row>
    <row r="96" spans="1:9" ht="44.25" customHeight="1">
      <c r="A96" s="116">
        <v>86</v>
      </c>
      <c r="B96" s="126" t="s">
        <v>68</v>
      </c>
      <c r="C96" s="127" t="s">
        <v>282</v>
      </c>
      <c r="D96" s="127" t="s">
        <v>9</v>
      </c>
      <c r="E96" s="127"/>
      <c r="F96" s="128">
        <f>F97+F100+F103</f>
        <v>395.45800000000003</v>
      </c>
      <c r="G96" s="128">
        <f>G97+G100+G103</f>
        <v>344.596</v>
      </c>
      <c r="H96" s="128">
        <f>H97+H100+H103</f>
        <v>344.596</v>
      </c>
      <c r="I96" s="123"/>
    </row>
    <row r="97" spans="1:9" ht="98.25" customHeight="1">
      <c r="A97" s="116">
        <v>87</v>
      </c>
      <c r="B97" s="129" t="s">
        <v>69</v>
      </c>
      <c r="C97" s="127" t="s">
        <v>282</v>
      </c>
      <c r="D97" s="127" t="s">
        <v>10</v>
      </c>
      <c r="E97" s="127"/>
      <c r="F97" s="128">
        <f t="shared" ref="F97:H98" si="13">F98</f>
        <v>353.97500000000002</v>
      </c>
      <c r="G97" s="128">
        <f t="shared" si="13"/>
        <v>293.47500000000002</v>
      </c>
      <c r="H97" s="128">
        <f t="shared" si="13"/>
        <v>293.47500000000002</v>
      </c>
      <c r="I97" s="123"/>
    </row>
    <row r="98" spans="1:9" ht="39.75" customHeight="1">
      <c r="A98" s="116">
        <v>88</v>
      </c>
      <c r="B98" s="129" t="s">
        <v>304</v>
      </c>
      <c r="C98" s="127" t="s">
        <v>282</v>
      </c>
      <c r="D98" s="127" t="s">
        <v>10</v>
      </c>
      <c r="E98" s="127" t="s">
        <v>138</v>
      </c>
      <c r="F98" s="128">
        <f t="shared" si="13"/>
        <v>353.97500000000002</v>
      </c>
      <c r="G98" s="128">
        <f t="shared" si="13"/>
        <v>293.47500000000002</v>
      </c>
      <c r="H98" s="128">
        <f t="shared" si="13"/>
        <v>293.47500000000002</v>
      </c>
      <c r="I98" s="123"/>
    </row>
    <row r="99" spans="1:9" ht="60.75" customHeight="1">
      <c r="A99" s="116">
        <v>89</v>
      </c>
      <c r="B99" s="129" t="s">
        <v>303</v>
      </c>
      <c r="C99" s="127" t="s">
        <v>282</v>
      </c>
      <c r="D99" s="127" t="s">
        <v>10</v>
      </c>
      <c r="E99" s="127" t="s">
        <v>128</v>
      </c>
      <c r="F99" s="128">
        <v>353.97500000000002</v>
      </c>
      <c r="G99" s="128">
        <v>293.47500000000002</v>
      </c>
      <c r="H99" s="128">
        <v>293.47500000000002</v>
      </c>
      <c r="I99" s="123"/>
    </row>
    <row r="100" spans="1:9" ht="109.5" customHeight="1">
      <c r="A100" s="116">
        <v>90</v>
      </c>
      <c r="B100" s="126" t="s">
        <v>81</v>
      </c>
      <c r="C100" s="127" t="s">
        <v>282</v>
      </c>
      <c r="D100" s="127" t="s">
        <v>11</v>
      </c>
      <c r="E100" s="127"/>
      <c r="F100" s="128">
        <f>F102</f>
        <v>0</v>
      </c>
      <c r="G100" s="128">
        <f>G102</f>
        <v>0.5</v>
      </c>
      <c r="H100" s="128">
        <f>H102</f>
        <v>0.5</v>
      </c>
      <c r="I100" s="123"/>
    </row>
    <row r="101" spans="1:9" ht="49.5" customHeight="1">
      <c r="A101" s="116">
        <v>91</v>
      </c>
      <c r="B101" s="129" t="s">
        <v>304</v>
      </c>
      <c r="C101" s="127" t="s">
        <v>282</v>
      </c>
      <c r="D101" s="127" t="s">
        <v>11</v>
      </c>
      <c r="E101" s="127" t="s">
        <v>138</v>
      </c>
      <c r="F101" s="128">
        <f>F102</f>
        <v>0</v>
      </c>
      <c r="G101" s="128">
        <f>G102</f>
        <v>0.5</v>
      </c>
      <c r="H101" s="128">
        <f>H102</f>
        <v>0.5</v>
      </c>
      <c r="I101" s="123"/>
    </row>
    <row r="102" spans="1:9" ht="59.25" customHeight="1">
      <c r="A102" s="116">
        <v>92</v>
      </c>
      <c r="B102" s="129" t="s">
        <v>303</v>
      </c>
      <c r="C102" s="127" t="s">
        <v>282</v>
      </c>
      <c r="D102" s="127" t="s">
        <v>11</v>
      </c>
      <c r="E102" s="127" t="s">
        <v>128</v>
      </c>
      <c r="F102" s="128">
        <v>0</v>
      </c>
      <c r="G102" s="128">
        <v>0.5</v>
      </c>
      <c r="H102" s="128">
        <v>0.5</v>
      </c>
      <c r="I102" s="123"/>
    </row>
    <row r="103" spans="1:9" s="148" customFormat="1" ht="124.5" customHeight="1">
      <c r="A103" s="116">
        <v>93</v>
      </c>
      <c r="B103" s="146" t="s">
        <v>71</v>
      </c>
      <c r="C103" s="127" t="s">
        <v>282</v>
      </c>
      <c r="D103" s="134" t="s">
        <v>207</v>
      </c>
      <c r="E103" s="134"/>
      <c r="F103" s="128">
        <f t="shared" ref="F103:H104" si="14">F104</f>
        <v>41.482999999999997</v>
      </c>
      <c r="G103" s="128">
        <f t="shared" si="14"/>
        <v>50.621000000000002</v>
      </c>
      <c r="H103" s="128">
        <f t="shared" si="14"/>
        <v>50.621000000000002</v>
      </c>
      <c r="I103" s="147"/>
    </row>
    <row r="104" spans="1:9" s="148" customFormat="1" ht="29.25" customHeight="1">
      <c r="A104" s="116">
        <v>94</v>
      </c>
      <c r="B104" s="129" t="s">
        <v>304</v>
      </c>
      <c r="C104" s="127" t="s">
        <v>282</v>
      </c>
      <c r="D104" s="134" t="s">
        <v>207</v>
      </c>
      <c r="E104" s="134" t="s">
        <v>138</v>
      </c>
      <c r="F104" s="128">
        <f t="shared" si="14"/>
        <v>41.482999999999997</v>
      </c>
      <c r="G104" s="128">
        <f t="shared" si="14"/>
        <v>50.621000000000002</v>
      </c>
      <c r="H104" s="128">
        <f t="shared" si="14"/>
        <v>50.621000000000002</v>
      </c>
      <c r="I104" s="147"/>
    </row>
    <row r="105" spans="1:9" s="148" customFormat="1" ht="64.5" customHeight="1">
      <c r="A105" s="116">
        <v>95</v>
      </c>
      <c r="B105" s="129" t="s">
        <v>303</v>
      </c>
      <c r="C105" s="127" t="s">
        <v>282</v>
      </c>
      <c r="D105" s="134" t="s">
        <v>207</v>
      </c>
      <c r="E105" s="134" t="s">
        <v>128</v>
      </c>
      <c r="F105" s="128">
        <v>41.482999999999997</v>
      </c>
      <c r="G105" s="128">
        <v>50.621000000000002</v>
      </c>
      <c r="H105" s="128">
        <v>50.621000000000002</v>
      </c>
      <c r="I105" s="147"/>
    </row>
    <row r="106" spans="1:9" ht="38.25" customHeight="1">
      <c r="A106" s="116">
        <v>96</v>
      </c>
      <c r="B106" s="129" t="s">
        <v>397</v>
      </c>
      <c r="C106" s="127" t="s">
        <v>396</v>
      </c>
      <c r="D106" s="127"/>
      <c r="E106" s="127"/>
      <c r="F106" s="128">
        <f t="shared" ref="F106" si="15">F107</f>
        <v>2.9209999999999998</v>
      </c>
      <c r="G106" s="128"/>
      <c r="H106" s="128"/>
      <c r="I106" s="123"/>
    </row>
    <row r="107" spans="1:9" ht="30.75" customHeight="1">
      <c r="A107" s="116">
        <v>97</v>
      </c>
      <c r="B107" s="129" t="s">
        <v>136</v>
      </c>
      <c r="C107" s="127" t="s">
        <v>396</v>
      </c>
      <c r="D107" s="127" t="s">
        <v>172</v>
      </c>
      <c r="E107" s="127"/>
      <c r="F107" s="128">
        <f>F108</f>
        <v>2.9209999999999998</v>
      </c>
      <c r="G107" s="128"/>
      <c r="H107" s="128"/>
      <c r="I107" s="123"/>
    </row>
    <row r="108" spans="1:9" ht="30" customHeight="1">
      <c r="A108" s="116">
        <v>98</v>
      </c>
      <c r="B108" s="129" t="s">
        <v>184</v>
      </c>
      <c r="C108" s="127" t="s">
        <v>396</v>
      </c>
      <c r="D108" s="127" t="s">
        <v>399</v>
      </c>
      <c r="E108" s="127"/>
      <c r="F108" s="128">
        <f>F109</f>
        <v>2.9209999999999998</v>
      </c>
      <c r="G108" s="128"/>
      <c r="H108" s="128"/>
      <c r="I108" s="123"/>
    </row>
    <row r="109" spans="1:9" ht="36" customHeight="1">
      <c r="A109" s="116">
        <v>99</v>
      </c>
      <c r="B109" s="172" t="s">
        <v>398</v>
      </c>
      <c r="C109" s="127" t="s">
        <v>396</v>
      </c>
      <c r="D109" s="127" t="s">
        <v>400</v>
      </c>
      <c r="E109" s="127"/>
      <c r="F109" s="128">
        <f t="shared" ref="F109:F110" si="16">F110</f>
        <v>2.9209999999999998</v>
      </c>
      <c r="G109" s="128"/>
      <c r="H109" s="128"/>
      <c r="I109" s="123"/>
    </row>
    <row r="110" spans="1:9" ht="36.75" customHeight="1">
      <c r="A110" s="116">
        <v>100</v>
      </c>
      <c r="B110" s="129" t="s">
        <v>304</v>
      </c>
      <c r="C110" s="127" t="s">
        <v>396</v>
      </c>
      <c r="D110" s="127" t="s">
        <v>400</v>
      </c>
      <c r="E110" s="127" t="s">
        <v>138</v>
      </c>
      <c r="F110" s="128">
        <f t="shared" si="16"/>
        <v>2.9209999999999998</v>
      </c>
      <c r="G110" s="128"/>
      <c r="H110" s="128"/>
      <c r="I110" s="123"/>
    </row>
    <row r="111" spans="1:9" ht="60.75" customHeight="1">
      <c r="A111" s="116">
        <v>101</v>
      </c>
      <c r="B111" s="126" t="s">
        <v>303</v>
      </c>
      <c r="C111" s="127" t="s">
        <v>396</v>
      </c>
      <c r="D111" s="127" t="s">
        <v>400</v>
      </c>
      <c r="E111" s="127" t="s">
        <v>128</v>
      </c>
      <c r="F111" s="128">
        <v>2.9209999999999998</v>
      </c>
      <c r="G111" s="128"/>
      <c r="H111" s="128"/>
      <c r="I111" s="123"/>
    </row>
    <row r="112" spans="1:9" ht="33" customHeight="1">
      <c r="A112" s="116">
        <v>102</v>
      </c>
      <c r="B112" s="149" t="s">
        <v>122</v>
      </c>
      <c r="C112" s="141" t="s">
        <v>272</v>
      </c>
      <c r="D112" s="141"/>
      <c r="E112" s="141"/>
      <c r="F112" s="142">
        <f>F113+F128</f>
        <v>3082.8520000000003</v>
      </c>
      <c r="G112" s="142">
        <f>G113+G128</f>
        <v>2934.8409999999999</v>
      </c>
      <c r="H112" s="142">
        <f>H113+H128</f>
        <v>2744.8220000000001</v>
      </c>
      <c r="I112" s="123"/>
    </row>
    <row r="113" spans="1:9" ht="13.5" customHeight="1">
      <c r="A113" s="116">
        <v>103</v>
      </c>
      <c r="B113" s="129" t="s">
        <v>123</v>
      </c>
      <c r="C113" s="127" t="s">
        <v>273</v>
      </c>
      <c r="D113" s="127"/>
      <c r="E113" s="127"/>
      <c r="F113" s="128">
        <f>F114+F121</f>
        <v>2208.4830000000002</v>
      </c>
      <c r="G113" s="128">
        <f>G114+G121</f>
        <v>1993.999</v>
      </c>
      <c r="H113" s="128">
        <f>H114+H121</f>
        <v>1803.98</v>
      </c>
      <c r="I113" s="123"/>
    </row>
    <row r="114" spans="1:9" ht="58.5" customHeight="1">
      <c r="A114" s="116">
        <v>104</v>
      </c>
      <c r="B114" s="150" t="s">
        <v>324</v>
      </c>
      <c r="C114" s="127" t="s">
        <v>273</v>
      </c>
      <c r="D114" s="134" t="s">
        <v>139</v>
      </c>
      <c r="E114" s="134"/>
      <c r="F114" s="128">
        <v>1742.5930000000001</v>
      </c>
      <c r="G114" s="128">
        <v>1527.173</v>
      </c>
      <c r="H114" s="128">
        <v>1337.154</v>
      </c>
      <c r="I114" s="123"/>
    </row>
    <row r="115" spans="1:9" ht="54" customHeight="1">
      <c r="A115" s="116">
        <v>105</v>
      </c>
      <c r="B115" s="135" t="s">
        <v>12</v>
      </c>
      <c r="C115" s="127" t="s">
        <v>273</v>
      </c>
      <c r="D115" s="134" t="s">
        <v>140</v>
      </c>
      <c r="E115" s="134"/>
      <c r="F115" s="128">
        <f>F116+F119</f>
        <v>1742.5930000000001</v>
      </c>
      <c r="G115" s="128">
        <f t="shared" ref="G115:H115" si="17">G116+G119</f>
        <v>1527.173</v>
      </c>
      <c r="H115" s="128">
        <f t="shared" si="17"/>
        <v>1337.154</v>
      </c>
      <c r="I115" s="123"/>
    </row>
    <row r="116" spans="1:9" ht="127.5" customHeight="1">
      <c r="A116" s="116">
        <v>106</v>
      </c>
      <c r="B116" s="150" t="s">
        <v>72</v>
      </c>
      <c r="C116" s="127" t="s">
        <v>273</v>
      </c>
      <c r="D116" s="134" t="s">
        <v>131</v>
      </c>
      <c r="E116" s="134"/>
      <c r="F116" s="128">
        <f>F117</f>
        <v>1705.3820000000001</v>
      </c>
      <c r="G116" s="128">
        <v>1527.173</v>
      </c>
      <c r="H116" s="128">
        <v>1337.154</v>
      </c>
      <c r="I116" s="123"/>
    </row>
    <row r="117" spans="1:9" ht="52.5" customHeight="1">
      <c r="A117" s="116">
        <v>107</v>
      </c>
      <c r="B117" s="146" t="s">
        <v>16</v>
      </c>
      <c r="C117" s="127" t="s">
        <v>273</v>
      </c>
      <c r="D117" s="134" t="s">
        <v>131</v>
      </c>
      <c r="E117" s="134" t="s">
        <v>159</v>
      </c>
      <c r="F117" s="128">
        <f>F118</f>
        <v>1705.3820000000001</v>
      </c>
      <c r="G117" s="128">
        <v>1527.173</v>
      </c>
      <c r="H117" s="128">
        <v>1337.154</v>
      </c>
      <c r="I117" s="123"/>
    </row>
    <row r="118" spans="1:9" ht="33" customHeight="1">
      <c r="A118" s="116">
        <v>108</v>
      </c>
      <c r="B118" s="146" t="s">
        <v>161</v>
      </c>
      <c r="C118" s="127" t="s">
        <v>273</v>
      </c>
      <c r="D118" s="134" t="s">
        <v>131</v>
      </c>
      <c r="E118" s="134" t="s">
        <v>133</v>
      </c>
      <c r="F118" s="128">
        <v>1705.3820000000001</v>
      </c>
      <c r="G118" s="128">
        <v>1527.173</v>
      </c>
      <c r="H118" s="128">
        <v>1337.154</v>
      </c>
      <c r="I118" s="123"/>
    </row>
    <row r="119" spans="1:9" ht="52.5" customHeight="1">
      <c r="A119" s="116">
        <v>109</v>
      </c>
      <c r="B119" s="146" t="s">
        <v>16</v>
      </c>
      <c r="C119" s="127" t="s">
        <v>273</v>
      </c>
      <c r="D119" s="134" t="s">
        <v>208</v>
      </c>
      <c r="E119" s="134" t="s">
        <v>159</v>
      </c>
      <c r="F119" s="128">
        <f>F120</f>
        <v>37.210999999999999</v>
      </c>
      <c r="G119" s="128"/>
      <c r="H119" s="128"/>
      <c r="I119" s="123"/>
    </row>
    <row r="120" spans="1:9" ht="33" customHeight="1">
      <c r="A120" s="116">
        <v>110</v>
      </c>
      <c r="B120" s="146" t="s">
        <v>161</v>
      </c>
      <c r="C120" s="127" t="s">
        <v>273</v>
      </c>
      <c r="D120" s="134" t="s">
        <v>208</v>
      </c>
      <c r="E120" s="134" t="s">
        <v>133</v>
      </c>
      <c r="F120" s="128">
        <v>37.210999999999999</v>
      </c>
      <c r="G120" s="128"/>
      <c r="H120" s="128"/>
      <c r="I120" s="123"/>
    </row>
    <row r="121" spans="1:9" ht="62.25" customHeight="1">
      <c r="A121" s="116">
        <v>111</v>
      </c>
      <c r="B121" s="126" t="s">
        <v>15</v>
      </c>
      <c r="C121" s="127" t="s">
        <v>273</v>
      </c>
      <c r="D121" s="127" t="s">
        <v>158</v>
      </c>
      <c r="E121" s="127"/>
      <c r="F121" s="128">
        <f>F122+F126</f>
        <v>465.89</v>
      </c>
      <c r="G121" s="128">
        <f>G122</f>
        <v>466.82600000000002</v>
      </c>
      <c r="H121" s="128">
        <f>H122</f>
        <v>466.82600000000002</v>
      </c>
      <c r="I121" s="123"/>
    </row>
    <row r="122" spans="1:9" ht="133.5" customHeight="1">
      <c r="A122" s="116">
        <v>112</v>
      </c>
      <c r="B122" s="146" t="s">
        <v>73</v>
      </c>
      <c r="C122" s="127" t="s">
        <v>273</v>
      </c>
      <c r="D122" s="127" t="s">
        <v>132</v>
      </c>
      <c r="E122" s="127"/>
      <c r="F122" s="128">
        <f>F123</f>
        <v>459.61</v>
      </c>
      <c r="G122" s="128">
        <v>466.82600000000002</v>
      </c>
      <c r="H122" s="128">
        <v>466.82600000000002</v>
      </c>
      <c r="I122" s="123"/>
    </row>
    <row r="123" spans="1:9" ht="55.5" customHeight="1">
      <c r="A123" s="116">
        <v>113</v>
      </c>
      <c r="B123" s="146" t="s">
        <v>16</v>
      </c>
      <c r="C123" s="127" t="s">
        <v>273</v>
      </c>
      <c r="D123" s="127" t="s">
        <v>132</v>
      </c>
      <c r="E123" s="151" t="s">
        <v>159</v>
      </c>
      <c r="F123" s="128">
        <f>F124</f>
        <v>459.61</v>
      </c>
      <c r="G123" s="128">
        <v>466.82600000000002</v>
      </c>
      <c r="H123" s="128">
        <v>466.82600000000002</v>
      </c>
      <c r="I123" s="123"/>
    </row>
    <row r="124" spans="1:9" ht="33" customHeight="1">
      <c r="A124" s="116">
        <v>114</v>
      </c>
      <c r="B124" s="146" t="s">
        <v>161</v>
      </c>
      <c r="C124" s="127" t="s">
        <v>273</v>
      </c>
      <c r="D124" s="127" t="s">
        <v>132</v>
      </c>
      <c r="E124" s="151" t="s">
        <v>133</v>
      </c>
      <c r="F124" s="128">
        <v>459.61</v>
      </c>
      <c r="G124" s="128">
        <v>466.82600000000002</v>
      </c>
      <c r="H124" s="128">
        <v>466.82600000000002</v>
      </c>
      <c r="I124" s="123"/>
    </row>
    <row r="125" spans="1:9" ht="199.5" customHeight="1">
      <c r="A125" s="116">
        <v>115</v>
      </c>
      <c r="B125" s="146" t="s">
        <v>299</v>
      </c>
      <c r="C125" s="127" t="s">
        <v>273</v>
      </c>
      <c r="D125" s="127" t="s">
        <v>270</v>
      </c>
      <c r="E125" s="151"/>
      <c r="F125" s="128">
        <f>F126</f>
        <v>6.28</v>
      </c>
      <c r="G125" s="128"/>
      <c r="H125" s="128"/>
      <c r="I125" s="123"/>
    </row>
    <row r="126" spans="1:9" ht="55.5" customHeight="1">
      <c r="A126" s="116">
        <v>116</v>
      </c>
      <c r="B126" s="146" t="s">
        <v>16</v>
      </c>
      <c r="C126" s="127" t="s">
        <v>273</v>
      </c>
      <c r="D126" s="127" t="s">
        <v>270</v>
      </c>
      <c r="E126" s="151" t="s">
        <v>159</v>
      </c>
      <c r="F126" s="128">
        <f>F127</f>
        <v>6.28</v>
      </c>
      <c r="G126" s="128"/>
      <c r="H126" s="128"/>
      <c r="I126" s="123"/>
    </row>
    <row r="127" spans="1:9" ht="33" customHeight="1">
      <c r="A127" s="116">
        <v>117</v>
      </c>
      <c r="B127" s="146" t="s">
        <v>161</v>
      </c>
      <c r="C127" s="127" t="s">
        <v>273</v>
      </c>
      <c r="D127" s="127" t="s">
        <v>270</v>
      </c>
      <c r="E127" s="151" t="s">
        <v>133</v>
      </c>
      <c r="F127" s="128">
        <v>6.28</v>
      </c>
      <c r="G127" s="128"/>
      <c r="H127" s="128"/>
      <c r="I127" s="123"/>
    </row>
    <row r="128" spans="1:9" ht="46.5" customHeight="1">
      <c r="A128" s="116">
        <v>118</v>
      </c>
      <c r="B128" s="146" t="s">
        <v>104</v>
      </c>
      <c r="C128" s="151" t="s">
        <v>274</v>
      </c>
      <c r="D128" s="127"/>
      <c r="E128" s="151"/>
      <c r="F128" s="128">
        <f>F129</f>
        <v>874.36900000000003</v>
      </c>
      <c r="G128" s="128">
        <v>940.84199999999998</v>
      </c>
      <c r="H128" s="128">
        <v>940.84199999999998</v>
      </c>
      <c r="I128" s="123"/>
    </row>
    <row r="129" spans="1:9" ht="51" customHeight="1">
      <c r="A129" s="116">
        <v>119</v>
      </c>
      <c r="B129" s="146" t="s">
        <v>189</v>
      </c>
      <c r="C129" s="151" t="s">
        <v>274</v>
      </c>
      <c r="D129" s="127" t="s">
        <v>190</v>
      </c>
      <c r="E129" s="151"/>
      <c r="F129" s="128">
        <f>F130</f>
        <v>874.36900000000003</v>
      </c>
      <c r="G129" s="128">
        <v>940.84199999999998</v>
      </c>
      <c r="H129" s="128">
        <v>940.84199999999998</v>
      </c>
      <c r="I129" s="123"/>
    </row>
    <row r="130" spans="1:9" ht="78.75" customHeight="1">
      <c r="A130" s="116">
        <v>120</v>
      </c>
      <c r="B130" s="152" t="s">
        <v>196</v>
      </c>
      <c r="C130" s="151" t="s">
        <v>274</v>
      </c>
      <c r="D130" s="127" t="s">
        <v>191</v>
      </c>
      <c r="E130" s="151"/>
      <c r="F130" s="128">
        <f>F131+F133</f>
        <v>874.36900000000003</v>
      </c>
      <c r="G130" s="128">
        <v>940.84199999999998</v>
      </c>
      <c r="H130" s="128">
        <v>940.84199999999998</v>
      </c>
      <c r="I130" s="123"/>
    </row>
    <row r="131" spans="1:9" ht="93.75" customHeight="1">
      <c r="A131" s="116">
        <v>121</v>
      </c>
      <c r="B131" s="146" t="s">
        <v>192</v>
      </c>
      <c r="C131" s="151" t="s">
        <v>274</v>
      </c>
      <c r="D131" s="127" t="s">
        <v>191</v>
      </c>
      <c r="E131" s="151" t="s">
        <v>137</v>
      </c>
      <c r="F131" s="128">
        <f>853.385-61.793</f>
        <v>791.59199999999998</v>
      </c>
      <c r="G131" s="128">
        <v>853.38499999999999</v>
      </c>
      <c r="H131" s="128">
        <v>853.38499999999999</v>
      </c>
      <c r="I131" s="123"/>
    </row>
    <row r="132" spans="1:9" ht="33" customHeight="1">
      <c r="A132" s="116">
        <v>122</v>
      </c>
      <c r="B132" s="153" t="s">
        <v>193</v>
      </c>
      <c r="C132" s="151" t="s">
        <v>274</v>
      </c>
      <c r="D132" s="127" t="s">
        <v>191</v>
      </c>
      <c r="E132" s="151" t="s">
        <v>108</v>
      </c>
      <c r="F132" s="128">
        <f>853.385-61.793</f>
        <v>791.59199999999998</v>
      </c>
      <c r="G132" s="128">
        <v>853.38499999999999</v>
      </c>
      <c r="H132" s="128">
        <v>853.38499999999999</v>
      </c>
      <c r="I132" s="123"/>
    </row>
    <row r="133" spans="1:9" ht="33" customHeight="1">
      <c r="A133" s="116">
        <v>123</v>
      </c>
      <c r="B133" s="135" t="s">
        <v>152</v>
      </c>
      <c r="C133" s="151" t="s">
        <v>274</v>
      </c>
      <c r="D133" s="127" t="s">
        <v>191</v>
      </c>
      <c r="E133" s="151" t="s">
        <v>138</v>
      </c>
      <c r="F133" s="128">
        <f>F134</f>
        <v>82.777000000000001</v>
      </c>
      <c r="G133" s="128">
        <v>87.456999999999994</v>
      </c>
      <c r="H133" s="128">
        <v>87.456999999999994</v>
      </c>
      <c r="I133" s="123"/>
    </row>
    <row r="134" spans="1:9" ht="33" customHeight="1">
      <c r="A134" s="116">
        <v>124</v>
      </c>
      <c r="B134" s="135" t="s">
        <v>8</v>
      </c>
      <c r="C134" s="151" t="s">
        <v>274</v>
      </c>
      <c r="D134" s="127" t="s">
        <v>191</v>
      </c>
      <c r="E134" s="151" t="s">
        <v>128</v>
      </c>
      <c r="F134" s="128">
        <v>82.777000000000001</v>
      </c>
      <c r="G134" s="128">
        <v>87.456999999999994</v>
      </c>
      <c r="H134" s="128">
        <v>87.456999999999994</v>
      </c>
      <c r="I134" s="123"/>
    </row>
    <row r="135" spans="1:9" ht="33" customHeight="1">
      <c r="A135" s="116">
        <v>125</v>
      </c>
      <c r="B135" s="149" t="s">
        <v>169</v>
      </c>
      <c r="C135" s="141" t="s">
        <v>275</v>
      </c>
      <c r="D135" s="141"/>
      <c r="E135" s="141"/>
      <c r="F135" s="142">
        <f>F139</f>
        <v>191.35</v>
      </c>
      <c r="G135" s="142">
        <f>G139</f>
        <v>181.38399999999999</v>
      </c>
      <c r="H135" s="142">
        <f>H139</f>
        <v>181.38399999999999</v>
      </c>
      <c r="I135" s="154"/>
    </row>
    <row r="136" spans="1:9" ht="33" customHeight="1">
      <c r="A136" s="116">
        <v>126</v>
      </c>
      <c r="B136" s="126" t="s">
        <v>170</v>
      </c>
      <c r="C136" s="127" t="s">
        <v>276</v>
      </c>
      <c r="D136" s="127"/>
      <c r="E136" s="127"/>
      <c r="F136" s="128">
        <f>F135</f>
        <v>191.35</v>
      </c>
      <c r="G136" s="128">
        <f>G135</f>
        <v>181.38399999999999</v>
      </c>
      <c r="H136" s="128">
        <f>H135</f>
        <v>181.38399999999999</v>
      </c>
      <c r="I136" s="123"/>
    </row>
    <row r="137" spans="1:9" ht="66.75" customHeight="1">
      <c r="A137" s="116">
        <v>127</v>
      </c>
      <c r="B137" s="126" t="s">
        <v>325</v>
      </c>
      <c r="C137" s="127" t="s">
        <v>276</v>
      </c>
      <c r="D137" s="127" t="s">
        <v>171</v>
      </c>
      <c r="E137" s="127"/>
      <c r="F137" s="128">
        <f>F139</f>
        <v>191.35</v>
      </c>
      <c r="G137" s="128">
        <f>G139</f>
        <v>181.38399999999999</v>
      </c>
      <c r="H137" s="128">
        <f>H139</f>
        <v>181.38399999999999</v>
      </c>
      <c r="I137" s="123"/>
    </row>
    <row r="138" spans="1:9" ht="91.5" customHeight="1">
      <c r="A138" s="116">
        <v>128</v>
      </c>
      <c r="B138" s="146" t="s">
        <v>75</v>
      </c>
      <c r="C138" s="127" t="s">
        <v>276</v>
      </c>
      <c r="D138" s="127" t="s">
        <v>186</v>
      </c>
      <c r="E138" s="127"/>
      <c r="F138" s="128">
        <f>F139</f>
        <v>191.35</v>
      </c>
      <c r="G138" s="128">
        <v>181.38399999999999</v>
      </c>
      <c r="H138" s="128">
        <v>181.38399999999999</v>
      </c>
      <c r="I138" s="123"/>
    </row>
    <row r="139" spans="1:9" ht="59.25" customHeight="1">
      <c r="A139" s="116">
        <v>129</v>
      </c>
      <c r="B139" s="146" t="s">
        <v>16</v>
      </c>
      <c r="C139" s="127" t="s">
        <v>276</v>
      </c>
      <c r="D139" s="127" t="s">
        <v>186</v>
      </c>
      <c r="E139" s="127" t="s">
        <v>159</v>
      </c>
      <c r="F139" s="128">
        <f>F140</f>
        <v>191.35</v>
      </c>
      <c r="G139" s="128">
        <v>181.38399999999999</v>
      </c>
      <c r="H139" s="128">
        <v>181.38399999999999</v>
      </c>
      <c r="I139" s="123"/>
    </row>
    <row r="140" spans="1:9" ht="33" customHeight="1">
      <c r="A140" s="116">
        <v>130</v>
      </c>
      <c r="B140" s="146" t="s">
        <v>161</v>
      </c>
      <c r="C140" s="127" t="s">
        <v>276</v>
      </c>
      <c r="D140" s="127" t="s">
        <v>186</v>
      </c>
      <c r="E140" s="151" t="s">
        <v>133</v>
      </c>
      <c r="F140" s="128">
        <v>191.35</v>
      </c>
      <c r="G140" s="128">
        <v>181.38399999999999</v>
      </c>
      <c r="H140" s="128">
        <v>181.38399999999999</v>
      </c>
      <c r="I140" s="123"/>
    </row>
    <row r="141" spans="1:9" ht="33" customHeight="1">
      <c r="A141" s="116">
        <v>131</v>
      </c>
      <c r="B141" s="155" t="s">
        <v>21</v>
      </c>
      <c r="C141" s="156"/>
      <c r="D141" s="156"/>
      <c r="E141" s="156"/>
      <c r="F141" s="128"/>
      <c r="G141" s="128">
        <v>203.42</v>
      </c>
      <c r="H141" s="128">
        <v>406.839</v>
      </c>
      <c r="I141" s="123"/>
    </row>
    <row r="142" spans="1:9" ht="33" customHeight="1">
      <c r="A142" s="376" t="s">
        <v>106</v>
      </c>
      <c r="B142" s="377"/>
      <c r="C142" s="377"/>
      <c r="D142" s="377"/>
      <c r="E142" s="377"/>
      <c r="F142" s="157">
        <f>F11+F58+F65+F75+F88+F112+F135+F141</f>
        <v>9011.1270000000004</v>
      </c>
      <c r="G142" s="157">
        <f>G11+G58+G65+G75+G88+G112+G135+G141</f>
        <v>8224.0290000000005</v>
      </c>
      <c r="H142" s="157">
        <f>H11+H58+H65+H75+H88+H112+H135+H141</f>
        <v>8221.3290000000015</v>
      </c>
      <c r="I142" s="158"/>
    </row>
    <row r="143" spans="1:9" ht="33" customHeight="1">
      <c r="F143" s="159"/>
      <c r="G143" s="159"/>
      <c r="H143" s="159"/>
    </row>
  </sheetData>
  <mergeCells count="5">
    <mergeCell ref="A142:E142"/>
    <mergeCell ref="D1:H1"/>
    <mergeCell ref="C2:H2"/>
    <mergeCell ref="B3:H3"/>
    <mergeCell ref="A7:H7"/>
  </mergeCells>
  <phoneticPr fontId="5" type="noConversion"/>
  <pageMargins left="0.74803149606299213" right="0.74803149606299213" top="0.98425196850393704" bottom="0.98425196850393704" header="0.51181102362204722" footer="0.51181102362204722"/>
  <pageSetup paperSize="9" scale="71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2:I171"/>
  <sheetViews>
    <sheetView tabSelected="1" view="pageBreakPreview" topLeftCell="A124" zoomScaleSheetLayoutView="100" workbookViewId="0">
      <selection activeCell="D161" sqref="D161:D163"/>
    </sheetView>
  </sheetViews>
  <sheetFormatPr defaultRowHeight="12.75"/>
  <cols>
    <col min="1" max="1" width="6" style="37" customWidth="1"/>
    <col min="2" max="2" width="55.7109375" style="37" customWidth="1"/>
    <col min="3" max="4" width="9.140625" style="37" customWidth="1"/>
    <col min="5" max="5" width="9.140625" style="324" customWidth="1"/>
    <col min="6" max="6" width="9.140625" style="37" customWidth="1"/>
    <col min="7" max="7" width="11" style="37" bestFit="1" customWidth="1"/>
    <col min="8" max="16384" width="9.140625" style="37"/>
  </cols>
  <sheetData>
    <row r="2" spans="1:9">
      <c r="A2" s="378" t="s">
        <v>317</v>
      </c>
      <c r="B2" s="378"/>
      <c r="C2" s="378"/>
      <c r="D2" s="378"/>
      <c r="E2" s="378"/>
      <c r="F2" s="378"/>
      <c r="G2" s="378"/>
    </row>
    <row r="3" spans="1:9">
      <c r="A3" s="13"/>
      <c r="B3" s="13"/>
      <c r="C3" s="378" t="s">
        <v>107</v>
      </c>
      <c r="D3" s="378"/>
      <c r="E3" s="378"/>
      <c r="F3" s="378"/>
      <c r="G3" s="378"/>
      <c r="H3" s="378"/>
    </row>
    <row r="4" spans="1:9">
      <c r="A4" s="378" t="s">
        <v>57</v>
      </c>
      <c r="B4" s="378"/>
      <c r="C4" s="378"/>
      <c r="D4" s="378"/>
      <c r="E4" s="378"/>
      <c r="F4" s="378"/>
      <c r="G4" s="378"/>
      <c r="H4" s="378"/>
    </row>
    <row r="5" spans="1:9">
      <c r="A5" s="319"/>
      <c r="B5" s="319"/>
      <c r="C5" s="319"/>
      <c r="E5" s="268"/>
      <c r="F5" s="334" t="s">
        <v>441</v>
      </c>
      <c r="G5" s="319"/>
      <c r="H5" s="319"/>
    </row>
    <row r="6" spans="1:9" ht="60" customHeight="1">
      <c r="A6" s="379" t="s">
        <v>326</v>
      </c>
      <c r="B6" s="379"/>
      <c r="C6" s="379"/>
      <c r="D6" s="379"/>
      <c r="E6" s="379"/>
      <c r="F6" s="379"/>
      <c r="G6" s="379"/>
      <c r="H6" s="379"/>
    </row>
    <row r="8" spans="1:9" ht="13.5" thickBot="1">
      <c r="G8" s="319" t="s">
        <v>174</v>
      </c>
    </row>
    <row r="9" spans="1:9" ht="42" customHeight="1" thickBot="1">
      <c r="A9" s="1" t="s">
        <v>111</v>
      </c>
      <c r="B9" s="2" t="s">
        <v>175</v>
      </c>
      <c r="C9" s="1" t="s">
        <v>141</v>
      </c>
      <c r="D9" s="3" t="s">
        <v>142</v>
      </c>
      <c r="E9" s="269" t="s">
        <v>143</v>
      </c>
      <c r="F9" s="3" t="s">
        <v>271</v>
      </c>
      <c r="G9" s="35" t="s">
        <v>18</v>
      </c>
      <c r="H9" s="35" t="s">
        <v>19</v>
      </c>
      <c r="I9" s="35" t="s">
        <v>55</v>
      </c>
    </row>
    <row r="10" spans="1:9" ht="13.5" thickBot="1">
      <c r="A10" s="4">
        <v>1</v>
      </c>
      <c r="B10" s="5">
        <v>2</v>
      </c>
      <c r="C10" s="6" t="s">
        <v>176</v>
      </c>
      <c r="D10" s="6" t="s">
        <v>177</v>
      </c>
      <c r="E10" s="267" t="s">
        <v>178</v>
      </c>
      <c r="F10" s="6" t="s">
        <v>179</v>
      </c>
      <c r="G10" s="6" t="s">
        <v>292</v>
      </c>
      <c r="H10" s="6" t="s">
        <v>293</v>
      </c>
      <c r="I10" s="6" t="s">
        <v>294</v>
      </c>
    </row>
    <row r="11" spans="1:9" ht="30.75" customHeight="1">
      <c r="A11" s="52">
        <v>1</v>
      </c>
      <c r="B11" s="14" t="s">
        <v>82</v>
      </c>
      <c r="C11" s="25">
        <v>807</v>
      </c>
      <c r="D11" s="15" t="s">
        <v>139</v>
      </c>
      <c r="E11" s="270"/>
      <c r="F11" s="15"/>
      <c r="G11" s="16">
        <f>G22+G33+G28+G17</f>
        <v>2208.4830000000002</v>
      </c>
      <c r="H11" s="16">
        <f>H22+H33+H28+H17</f>
        <v>1993.999</v>
      </c>
      <c r="I11" s="16">
        <f>I22+I33+I28+I17</f>
        <v>1803.98</v>
      </c>
    </row>
    <row r="12" spans="1:9" ht="29.25" customHeight="1">
      <c r="A12" s="52">
        <v>2</v>
      </c>
      <c r="B12" s="18" t="s">
        <v>12</v>
      </c>
      <c r="C12" s="25">
        <v>807</v>
      </c>
      <c r="D12" s="19" t="s">
        <v>140</v>
      </c>
      <c r="E12" s="271"/>
      <c r="F12" s="19"/>
      <c r="G12" s="16">
        <v>1742.5930000000001</v>
      </c>
      <c r="H12" s="16">
        <v>1527.173</v>
      </c>
      <c r="I12" s="16">
        <v>1337.154</v>
      </c>
    </row>
    <row r="13" spans="1:9" ht="63.75">
      <c r="A13" s="52">
        <v>3</v>
      </c>
      <c r="B13" s="17" t="s">
        <v>72</v>
      </c>
      <c r="C13" s="25">
        <v>807</v>
      </c>
      <c r="D13" s="19" t="s">
        <v>131</v>
      </c>
      <c r="E13" s="271"/>
      <c r="F13" s="19"/>
      <c r="G13" s="16">
        <v>1705.3820000000001</v>
      </c>
      <c r="H13" s="16">
        <v>1527.173</v>
      </c>
      <c r="I13" s="16">
        <v>1337.154</v>
      </c>
    </row>
    <row r="14" spans="1:9" ht="25.5">
      <c r="A14" s="52">
        <v>4</v>
      </c>
      <c r="B14" s="17" t="s">
        <v>160</v>
      </c>
      <c r="C14" s="25">
        <v>807</v>
      </c>
      <c r="D14" s="19" t="s">
        <v>131</v>
      </c>
      <c r="E14" s="272" t="s">
        <v>159</v>
      </c>
      <c r="F14" s="20"/>
      <c r="G14" s="16">
        <f>G13</f>
        <v>1705.3820000000001</v>
      </c>
      <c r="H14" s="16">
        <v>1527.173</v>
      </c>
      <c r="I14" s="16">
        <v>1337.154</v>
      </c>
    </row>
    <row r="15" spans="1:9">
      <c r="A15" s="52">
        <v>5</v>
      </c>
      <c r="B15" s="17" t="s">
        <v>161</v>
      </c>
      <c r="C15" s="25">
        <v>807</v>
      </c>
      <c r="D15" s="19" t="s">
        <v>131</v>
      </c>
      <c r="E15" s="272" t="s">
        <v>133</v>
      </c>
      <c r="F15" s="20"/>
      <c r="G15" s="16">
        <f>G14</f>
        <v>1705.3820000000001</v>
      </c>
      <c r="H15" s="16">
        <v>1527.173</v>
      </c>
      <c r="I15" s="16">
        <v>1337.154</v>
      </c>
    </row>
    <row r="16" spans="1:9">
      <c r="A16" s="52">
        <v>6</v>
      </c>
      <c r="B16" s="18" t="s">
        <v>122</v>
      </c>
      <c r="C16" s="25">
        <v>807</v>
      </c>
      <c r="D16" s="19" t="s">
        <v>131</v>
      </c>
      <c r="E16" s="272" t="s">
        <v>133</v>
      </c>
      <c r="F16" s="19" t="s">
        <v>272</v>
      </c>
      <c r="G16" s="16">
        <f t="shared" ref="G16:I17" si="0">G15</f>
        <v>1705.3820000000001</v>
      </c>
      <c r="H16" s="16">
        <f t="shared" si="0"/>
        <v>1527.173</v>
      </c>
      <c r="I16" s="16">
        <f t="shared" si="0"/>
        <v>1337.154</v>
      </c>
    </row>
    <row r="17" spans="1:9">
      <c r="A17" s="52">
        <v>7</v>
      </c>
      <c r="B17" s="23" t="s">
        <v>123</v>
      </c>
      <c r="C17" s="25">
        <v>807</v>
      </c>
      <c r="D17" s="19" t="s">
        <v>131</v>
      </c>
      <c r="E17" s="272" t="s">
        <v>133</v>
      </c>
      <c r="F17" s="19" t="s">
        <v>273</v>
      </c>
      <c r="G17" s="16">
        <f t="shared" si="0"/>
        <v>1705.3820000000001</v>
      </c>
      <c r="H17" s="16">
        <f t="shared" si="0"/>
        <v>1527.173</v>
      </c>
      <c r="I17" s="16">
        <f t="shared" si="0"/>
        <v>1337.154</v>
      </c>
    </row>
    <row r="18" spans="1:9" ht="63.75">
      <c r="A18" s="52">
        <v>8</v>
      </c>
      <c r="B18" s="17" t="s">
        <v>72</v>
      </c>
      <c r="C18" s="25">
        <v>807</v>
      </c>
      <c r="D18" s="19" t="s">
        <v>208</v>
      </c>
      <c r="E18" s="271"/>
      <c r="F18" s="19"/>
      <c r="G18" s="16">
        <f>G19</f>
        <v>37.210999999999999</v>
      </c>
      <c r="H18" s="16"/>
      <c r="I18" s="16"/>
    </row>
    <row r="19" spans="1:9" ht="25.5">
      <c r="A19" s="52">
        <v>9</v>
      </c>
      <c r="B19" s="17" t="s">
        <v>160</v>
      </c>
      <c r="C19" s="25">
        <v>807</v>
      </c>
      <c r="D19" s="19" t="s">
        <v>208</v>
      </c>
      <c r="E19" s="272" t="s">
        <v>159</v>
      </c>
      <c r="F19" s="20"/>
      <c r="G19" s="16">
        <f>G20</f>
        <v>37.210999999999999</v>
      </c>
      <c r="H19" s="16"/>
      <c r="I19" s="16"/>
    </row>
    <row r="20" spans="1:9">
      <c r="A20" s="52">
        <v>10</v>
      </c>
      <c r="B20" s="17" t="s">
        <v>161</v>
      </c>
      <c r="C20" s="25">
        <v>807</v>
      </c>
      <c r="D20" s="19" t="s">
        <v>208</v>
      </c>
      <c r="E20" s="272" t="s">
        <v>133</v>
      </c>
      <c r="F20" s="20"/>
      <c r="G20" s="16">
        <f>G21</f>
        <v>37.210999999999999</v>
      </c>
      <c r="H20" s="16"/>
      <c r="I20" s="16"/>
    </row>
    <row r="21" spans="1:9">
      <c r="A21" s="52">
        <v>11</v>
      </c>
      <c r="B21" s="18" t="s">
        <v>122</v>
      </c>
      <c r="C21" s="25">
        <v>807</v>
      </c>
      <c r="D21" s="19" t="s">
        <v>208</v>
      </c>
      <c r="E21" s="272" t="s">
        <v>133</v>
      </c>
      <c r="F21" s="19" t="s">
        <v>272</v>
      </c>
      <c r="G21" s="16">
        <f>G22</f>
        <v>37.210999999999999</v>
      </c>
      <c r="H21" s="16"/>
      <c r="I21" s="16"/>
    </row>
    <row r="22" spans="1:9">
      <c r="A22" s="52">
        <v>12</v>
      </c>
      <c r="B22" s="23" t="s">
        <v>123</v>
      </c>
      <c r="C22" s="25">
        <v>807</v>
      </c>
      <c r="D22" s="19" t="s">
        <v>208</v>
      </c>
      <c r="E22" s="272" t="s">
        <v>133</v>
      </c>
      <c r="F22" s="19" t="s">
        <v>273</v>
      </c>
      <c r="G22" s="16">
        <v>37.210999999999999</v>
      </c>
      <c r="H22" s="16"/>
      <c r="I22" s="16"/>
    </row>
    <row r="23" spans="1:9" ht="36.75" customHeight="1">
      <c r="A23" s="52">
        <v>13</v>
      </c>
      <c r="B23" s="24" t="s">
        <v>15</v>
      </c>
      <c r="C23" s="25">
        <v>807</v>
      </c>
      <c r="D23" s="15" t="s">
        <v>158</v>
      </c>
      <c r="E23" s="270"/>
      <c r="F23" s="15"/>
      <c r="G23" s="16">
        <f>G29+G24</f>
        <v>465.89</v>
      </c>
      <c r="H23" s="16">
        <f>H30</f>
        <v>0</v>
      </c>
      <c r="I23" s="16">
        <f>I30</f>
        <v>0</v>
      </c>
    </row>
    <row r="24" spans="1:9" ht="76.5">
      <c r="A24" s="52">
        <v>14</v>
      </c>
      <c r="B24" s="17" t="s">
        <v>73</v>
      </c>
      <c r="C24" s="25">
        <v>807</v>
      </c>
      <c r="D24" s="15" t="s">
        <v>132</v>
      </c>
      <c r="E24" s="270"/>
      <c r="F24" s="15"/>
      <c r="G24" s="16">
        <f>G25</f>
        <v>459.61</v>
      </c>
      <c r="H24" s="16">
        <f>H25</f>
        <v>466.82600000000002</v>
      </c>
      <c r="I24" s="16">
        <f>I25</f>
        <v>466.82600000000002</v>
      </c>
    </row>
    <row r="25" spans="1:9" ht="25.5">
      <c r="A25" s="52">
        <v>15</v>
      </c>
      <c r="B25" s="17" t="s">
        <v>160</v>
      </c>
      <c r="C25" s="25">
        <v>807</v>
      </c>
      <c r="D25" s="15" t="s">
        <v>132</v>
      </c>
      <c r="E25" s="270" t="s">
        <v>159</v>
      </c>
      <c r="F25" s="21"/>
      <c r="G25" s="16">
        <f>G26</f>
        <v>459.61</v>
      </c>
      <c r="H25" s="16">
        <v>466.82600000000002</v>
      </c>
      <c r="I25" s="16">
        <v>466.82600000000002</v>
      </c>
    </row>
    <row r="26" spans="1:9">
      <c r="A26" s="52">
        <v>16</v>
      </c>
      <c r="B26" s="17" t="s">
        <v>161</v>
      </c>
      <c r="C26" s="25">
        <v>807</v>
      </c>
      <c r="D26" s="15" t="s">
        <v>132</v>
      </c>
      <c r="E26" s="270" t="s">
        <v>133</v>
      </c>
      <c r="F26" s="21"/>
      <c r="G26" s="16">
        <v>459.61</v>
      </c>
      <c r="H26" s="16">
        <v>466.82600000000002</v>
      </c>
      <c r="I26" s="16">
        <v>466.82600000000002</v>
      </c>
    </row>
    <row r="27" spans="1:9">
      <c r="A27" s="52">
        <v>17</v>
      </c>
      <c r="B27" s="18" t="s">
        <v>122</v>
      </c>
      <c r="C27" s="25">
        <v>807</v>
      </c>
      <c r="D27" s="15" t="s">
        <v>132</v>
      </c>
      <c r="E27" s="270" t="s">
        <v>133</v>
      </c>
      <c r="F27" s="19" t="s">
        <v>272</v>
      </c>
      <c r="G27" s="16">
        <f>G25</f>
        <v>459.61</v>
      </c>
      <c r="H27" s="16">
        <f>H25</f>
        <v>466.82600000000002</v>
      </c>
      <c r="I27" s="16">
        <f>I25</f>
        <v>466.82600000000002</v>
      </c>
    </row>
    <row r="28" spans="1:9">
      <c r="A28" s="52">
        <v>18</v>
      </c>
      <c r="B28" s="23" t="s">
        <v>17</v>
      </c>
      <c r="C28" s="25">
        <v>807</v>
      </c>
      <c r="D28" s="15" t="s">
        <v>132</v>
      </c>
      <c r="E28" s="270" t="s">
        <v>133</v>
      </c>
      <c r="F28" s="19" t="s">
        <v>273</v>
      </c>
      <c r="G28" s="16">
        <f>G27</f>
        <v>459.61</v>
      </c>
      <c r="H28" s="16">
        <f>H27</f>
        <v>466.82600000000002</v>
      </c>
      <c r="I28" s="16">
        <f>I27</f>
        <v>466.82600000000002</v>
      </c>
    </row>
    <row r="29" spans="1:9" ht="105" customHeight="1">
      <c r="A29" s="52">
        <v>19</v>
      </c>
      <c r="B29" s="17" t="s">
        <v>299</v>
      </c>
      <c r="C29" s="25">
        <v>807</v>
      </c>
      <c r="D29" s="15" t="s">
        <v>270</v>
      </c>
      <c r="E29" s="270"/>
      <c r="F29" s="15"/>
      <c r="G29" s="16">
        <f>G30</f>
        <v>6.28</v>
      </c>
      <c r="H29" s="16"/>
      <c r="I29" s="16"/>
    </row>
    <row r="30" spans="1:9" ht="25.5">
      <c r="A30" s="52">
        <v>20</v>
      </c>
      <c r="B30" s="17" t="s">
        <v>160</v>
      </c>
      <c r="C30" s="25">
        <v>807</v>
      </c>
      <c r="D30" s="15" t="s">
        <v>270</v>
      </c>
      <c r="E30" s="270" t="s">
        <v>159</v>
      </c>
      <c r="F30" s="21"/>
      <c r="G30" s="16">
        <v>6.28</v>
      </c>
      <c r="H30" s="16"/>
      <c r="I30" s="16"/>
    </row>
    <row r="31" spans="1:9">
      <c r="A31" s="52">
        <v>21</v>
      </c>
      <c r="B31" s="17" t="s">
        <v>161</v>
      </c>
      <c r="C31" s="25">
        <v>807</v>
      </c>
      <c r="D31" s="15" t="s">
        <v>270</v>
      </c>
      <c r="E31" s="270" t="s">
        <v>133</v>
      </c>
      <c r="F31" s="21"/>
      <c r="G31" s="16">
        <f>G30</f>
        <v>6.28</v>
      </c>
      <c r="H31" s="16"/>
      <c r="I31" s="16"/>
    </row>
    <row r="32" spans="1:9">
      <c r="A32" s="52">
        <v>22</v>
      </c>
      <c r="B32" s="18" t="s">
        <v>122</v>
      </c>
      <c r="C32" s="25">
        <v>807</v>
      </c>
      <c r="D32" s="15" t="s">
        <v>270</v>
      </c>
      <c r="E32" s="270" t="s">
        <v>133</v>
      </c>
      <c r="F32" s="19" t="s">
        <v>272</v>
      </c>
      <c r="G32" s="16">
        <f>G30</f>
        <v>6.28</v>
      </c>
      <c r="H32" s="16"/>
      <c r="I32" s="16"/>
    </row>
    <row r="33" spans="1:9">
      <c r="A33" s="52">
        <v>23</v>
      </c>
      <c r="B33" s="23" t="s">
        <v>17</v>
      </c>
      <c r="C33" s="25">
        <v>807</v>
      </c>
      <c r="D33" s="15" t="s">
        <v>270</v>
      </c>
      <c r="E33" s="270" t="s">
        <v>133</v>
      </c>
      <c r="F33" s="19" t="s">
        <v>273</v>
      </c>
      <c r="G33" s="16">
        <f>G32</f>
        <v>6.28</v>
      </c>
      <c r="H33" s="16"/>
      <c r="I33" s="16"/>
    </row>
    <row r="34" spans="1:9" ht="25.5">
      <c r="A34" s="52">
        <v>24</v>
      </c>
      <c r="B34" s="46" t="s">
        <v>189</v>
      </c>
      <c r="C34" s="25">
        <v>807</v>
      </c>
      <c r="D34" s="15" t="s">
        <v>190</v>
      </c>
      <c r="E34" s="270"/>
      <c r="F34" s="15"/>
      <c r="G34" s="16">
        <f>G35</f>
        <v>874.36900000000003</v>
      </c>
      <c r="H34" s="16">
        <v>940.84199999999998</v>
      </c>
      <c r="I34" s="16">
        <v>940.84199999999998</v>
      </c>
    </row>
    <row r="35" spans="1:9" ht="63.75">
      <c r="A35" s="52">
        <v>25</v>
      </c>
      <c r="B35" s="103" t="s">
        <v>196</v>
      </c>
      <c r="C35" s="25">
        <v>807</v>
      </c>
      <c r="D35" s="15" t="s">
        <v>191</v>
      </c>
      <c r="E35" s="270"/>
      <c r="F35" s="15"/>
      <c r="G35" s="16">
        <f>G36+G40</f>
        <v>874.36900000000003</v>
      </c>
      <c r="H35" s="16">
        <v>940.84199999999998</v>
      </c>
      <c r="I35" s="16">
        <v>940.84199999999998</v>
      </c>
    </row>
    <row r="36" spans="1:9" ht="51">
      <c r="A36" s="52">
        <v>26</v>
      </c>
      <c r="B36" s="46" t="s">
        <v>192</v>
      </c>
      <c r="C36" s="25">
        <v>807</v>
      </c>
      <c r="D36" s="15" t="s">
        <v>191</v>
      </c>
      <c r="E36" s="270" t="s">
        <v>137</v>
      </c>
      <c r="F36" s="21"/>
      <c r="G36" s="16">
        <f>G37</f>
        <v>791.59199999999998</v>
      </c>
      <c r="H36" s="16">
        <v>853.38499999999999</v>
      </c>
      <c r="I36" s="16">
        <v>853.38499999999999</v>
      </c>
    </row>
    <row r="37" spans="1:9">
      <c r="A37" s="52">
        <v>27</v>
      </c>
      <c r="B37" s="104" t="s">
        <v>193</v>
      </c>
      <c r="C37" s="25">
        <v>807</v>
      </c>
      <c r="D37" s="15" t="s">
        <v>191</v>
      </c>
      <c r="E37" s="270" t="s">
        <v>194</v>
      </c>
      <c r="F37" s="21"/>
      <c r="G37" s="16">
        <f>G38</f>
        <v>791.59199999999998</v>
      </c>
      <c r="H37" s="16">
        <v>853.38499999999999</v>
      </c>
      <c r="I37" s="16">
        <v>853.38499999999999</v>
      </c>
    </row>
    <row r="38" spans="1:9">
      <c r="A38" s="52">
        <v>28</v>
      </c>
      <c r="B38" s="18" t="s">
        <v>122</v>
      </c>
      <c r="C38" s="25">
        <v>807</v>
      </c>
      <c r="D38" s="15" t="s">
        <v>191</v>
      </c>
      <c r="E38" s="270" t="s">
        <v>108</v>
      </c>
      <c r="F38" s="19" t="s">
        <v>272</v>
      </c>
      <c r="G38" s="16">
        <f>853.385-61.793</f>
        <v>791.59199999999998</v>
      </c>
      <c r="H38" s="16">
        <v>853.38499999999999</v>
      </c>
      <c r="I38" s="16">
        <v>853.38499999999999</v>
      </c>
    </row>
    <row r="39" spans="1:9" ht="25.5">
      <c r="A39" s="52">
        <v>29</v>
      </c>
      <c r="B39" s="23" t="s">
        <v>104</v>
      </c>
      <c r="C39" s="25">
        <v>807</v>
      </c>
      <c r="D39" s="15" t="s">
        <v>191</v>
      </c>
      <c r="E39" s="270" t="s">
        <v>108</v>
      </c>
      <c r="F39" s="19" t="s">
        <v>274</v>
      </c>
      <c r="G39" s="16">
        <f>853.385-61.793</f>
        <v>791.59199999999998</v>
      </c>
      <c r="H39" s="16">
        <v>853.38499999999999</v>
      </c>
      <c r="I39" s="16">
        <v>853.38499999999999</v>
      </c>
    </row>
    <row r="40" spans="1:9" ht="25.5">
      <c r="A40" s="52">
        <v>30</v>
      </c>
      <c r="B40" s="47" t="s">
        <v>304</v>
      </c>
      <c r="C40" s="25">
        <v>807</v>
      </c>
      <c r="D40" s="15" t="s">
        <v>191</v>
      </c>
      <c r="E40" s="270" t="s">
        <v>138</v>
      </c>
      <c r="F40" s="21"/>
      <c r="G40" s="16">
        <v>82.777000000000001</v>
      </c>
      <c r="H40" s="16">
        <v>87.456999999999994</v>
      </c>
      <c r="I40" s="16">
        <v>87.456999999999994</v>
      </c>
    </row>
    <row r="41" spans="1:9" ht="25.5">
      <c r="A41" s="52">
        <v>31</v>
      </c>
      <c r="B41" s="47" t="s">
        <v>303</v>
      </c>
      <c r="C41" s="25">
        <v>807</v>
      </c>
      <c r="D41" s="15" t="s">
        <v>191</v>
      </c>
      <c r="E41" s="270" t="s">
        <v>195</v>
      </c>
      <c r="F41" s="21"/>
      <c r="G41" s="16">
        <v>82.777000000000001</v>
      </c>
      <c r="H41" s="16">
        <v>87.456999999999994</v>
      </c>
      <c r="I41" s="16">
        <v>87.456999999999994</v>
      </c>
    </row>
    <row r="42" spans="1:9">
      <c r="A42" s="52">
        <v>32</v>
      </c>
      <c r="B42" s="18" t="s">
        <v>122</v>
      </c>
      <c r="C42" s="25">
        <v>807</v>
      </c>
      <c r="D42" s="15" t="s">
        <v>191</v>
      </c>
      <c r="E42" s="270" t="s">
        <v>195</v>
      </c>
      <c r="F42" s="19" t="s">
        <v>272</v>
      </c>
      <c r="G42" s="16">
        <v>82.777000000000001</v>
      </c>
      <c r="H42" s="16">
        <v>87.456999999999994</v>
      </c>
      <c r="I42" s="16">
        <v>87.456999999999994</v>
      </c>
    </row>
    <row r="43" spans="1:9" ht="25.5">
      <c r="A43" s="52">
        <v>33</v>
      </c>
      <c r="B43" s="23" t="s">
        <v>104</v>
      </c>
      <c r="C43" s="25">
        <v>807</v>
      </c>
      <c r="D43" s="15" t="s">
        <v>191</v>
      </c>
      <c r="E43" s="270" t="s">
        <v>195</v>
      </c>
      <c r="F43" s="19" t="s">
        <v>274</v>
      </c>
      <c r="G43" s="16">
        <v>82.777000000000001</v>
      </c>
      <c r="H43" s="16">
        <v>87.456999999999994</v>
      </c>
      <c r="I43" s="16">
        <v>87.456999999999994</v>
      </c>
    </row>
    <row r="44" spans="1:9" ht="25.5">
      <c r="A44" s="52">
        <v>34</v>
      </c>
      <c r="B44" s="18" t="s">
        <v>74</v>
      </c>
      <c r="C44" s="25">
        <v>807</v>
      </c>
      <c r="D44" s="19" t="s">
        <v>171</v>
      </c>
      <c r="E44" s="271"/>
      <c r="F44" s="19"/>
      <c r="G44" s="16">
        <f>G45</f>
        <v>191.35</v>
      </c>
      <c r="H44" s="16">
        <f>H46</f>
        <v>181.38399999999999</v>
      </c>
      <c r="I44" s="16">
        <f>I46</f>
        <v>181.38399999999999</v>
      </c>
    </row>
    <row r="45" spans="1:9" ht="54" customHeight="1">
      <c r="A45" s="52">
        <v>35</v>
      </c>
      <c r="B45" s="17" t="s">
        <v>83</v>
      </c>
      <c r="C45" s="25">
        <v>807</v>
      </c>
      <c r="D45" s="19" t="s">
        <v>186</v>
      </c>
      <c r="E45" s="271"/>
      <c r="F45" s="19"/>
      <c r="G45" s="16">
        <f>G46</f>
        <v>191.35</v>
      </c>
      <c r="H45" s="16">
        <f>H46</f>
        <v>181.38399999999999</v>
      </c>
      <c r="I45" s="16">
        <f>I46</f>
        <v>181.38399999999999</v>
      </c>
    </row>
    <row r="46" spans="1:9" ht="25.5">
      <c r="A46" s="52">
        <v>36</v>
      </c>
      <c r="B46" s="17" t="s">
        <v>160</v>
      </c>
      <c r="C46" s="25">
        <v>807</v>
      </c>
      <c r="D46" s="19" t="s">
        <v>186</v>
      </c>
      <c r="E46" s="271" t="s">
        <v>159</v>
      </c>
      <c r="F46" s="19"/>
      <c r="G46" s="16">
        <f>G47</f>
        <v>191.35</v>
      </c>
      <c r="H46" s="16">
        <v>181.38399999999999</v>
      </c>
      <c r="I46" s="16">
        <v>181.38399999999999</v>
      </c>
    </row>
    <row r="47" spans="1:9">
      <c r="A47" s="52">
        <v>37</v>
      </c>
      <c r="B47" s="17" t="s">
        <v>161</v>
      </c>
      <c r="C47" s="25">
        <v>807</v>
      </c>
      <c r="D47" s="19" t="s">
        <v>186</v>
      </c>
      <c r="E47" s="271" t="s">
        <v>133</v>
      </c>
      <c r="F47" s="19"/>
      <c r="G47" s="16">
        <f>G48</f>
        <v>191.35</v>
      </c>
      <c r="H47" s="16">
        <v>181.38399999999999</v>
      </c>
      <c r="I47" s="16">
        <v>181.38399999999999</v>
      </c>
    </row>
    <row r="48" spans="1:9">
      <c r="A48" s="52">
        <v>38</v>
      </c>
      <c r="B48" s="18" t="s">
        <v>169</v>
      </c>
      <c r="C48" s="25">
        <v>807</v>
      </c>
      <c r="D48" s="19" t="s">
        <v>186</v>
      </c>
      <c r="E48" s="271" t="s">
        <v>133</v>
      </c>
      <c r="F48" s="19" t="s">
        <v>275</v>
      </c>
      <c r="G48" s="16">
        <f>G49</f>
        <v>191.35</v>
      </c>
      <c r="H48" s="16">
        <v>181.38399999999999</v>
      </c>
      <c r="I48" s="16">
        <v>181.38399999999999</v>
      </c>
    </row>
    <row r="49" spans="1:9">
      <c r="A49" s="52">
        <v>39</v>
      </c>
      <c r="B49" s="18" t="s">
        <v>170</v>
      </c>
      <c r="C49" s="25">
        <v>807</v>
      </c>
      <c r="D49" s="19" t="s">
        <v>186</v>
      </c>
      <c r="E49" s="271" t="s">
        <v>133</v>
      </c>
      <c r="F49" s="19" t="s">
        <v>276</v>
      </c>
      <c r="G49" s="16">
        <v>191.35</v>
      </c>
      <c r="H49" s="16">
        <v>181.38399999999999</v>
      </c>
      <c r="I49" s="16">
        <v>181.38399999999999</v>
      </c>
    </row>
    <row r="50" spans="1:9" ht="29.25" customHeight="1">
      <c r="A50" s="52">
        <v>40</v>
      </c>
      <c r="B50" s="23" t="s">
        <v>63</v>
      </c>
      <c r="C50" s="25">
        <v>807</v>
      </c>
      <c r="D50" s="12" t="s">
        <v>163</v>
      </c>
      <c r="E50" s="271"/>
      <c r="F50" s="19"/>
      <c r="G50" s="16">
        <f>G51+G62+G78</f>
        <v>870.35500000000002</v>
      </c>
      <c r="H50" s="16">
        <f>H51+H62+H78</f>
        <v>431.62800000000004</v>
      </c>
      <c r="I50" s="16">
        <f>I51+I62+I78</f>
        <v>418.22800000000001</v>
      </c>
    </row>
    <row r="51" spans="1:9" ht="25.5">
      <c r="A51" s="52">
        <v>41</v>
      </c>
      <c r="B51" s="23" t="s">
        <v>62</v>
      </c>
      <c r="C51" s="25">
        <v>807</v>
      </c>
      <c r="D51" s="12" t="s">
        <v>164</v>
      </c>
      <c r="E51" s="271"/>
      <c r="F51" s="19"/>
      <c r="G51" s="11">
        <f>G52+G57</f>
        <v>7.7210000000000001</v>
      </c>
      <c r="H51" s="11">
        <f>H52+H57</f>
        <v>2.2560000000000002</v>
      </c>
      <c r="I51" s="11">
        <f>I52+I57</f>
        <v>2.2560000000000002</v>
      </c>
    </row>
    <row r="52" spans="1:9" ht="78.75" customHeight="1">
      <c r="A52" s="52">
        <v>42</v>
      </c>
      <c r="B52" s="18" t="s">
        <v>84</v>
      </c>
      <c r="C52" s="25">
        <v>807</v>
      </c>
      <c r="D52" s="12" t="s">
        <v>20</v>
      </c>
      <c r="E52" s="271"/>
      <c r="F52" s="19"/>
      <c r="G52" s="11">
        <v>0</v>
      </c>
      <c r="H52" s="11">
        <v>1.776</v>
      </c>
      <c r="I52" s="11">
        <v>1.776</v>
      </c>
    </row>
    <row r="53" spans="1:9" ht="25.5">
      <c r="A53" s="52">
        <v>43</v>
      </c>
      <c r="B53" s="23" t="s">
        <v>304</v>
      </c>
      <c r="C53" s="25">
        <v>807</v>
      </c>
      <c r="D53" s="12" t="s">
        <v>20</v>
      </c>
      <c r="E53" s="271" t="s">
        <v>138</v>
      </c>
      <c r="F53" s="19"/>
      <c r="G53" s="11">
        <v>0</v>
      </c>
      <c r="H53" s="11">
        <v>1.776</v>
      </c>
      <c r="I53" s="11">
        <v>1.776</v>
      </c>
    </row>
    <row r="54" spans="1:9" ht="25.5">
      <c r="A54" s="52">
        <v>44</v>
      </c>
      <c r="B54" s="23" t="s">
        <v>303</v>
      </c>
      <c r="C54" s="25">
        <v>807</v>
      </c>
      <c r="D54" s="12" t="s">
        <v>20</v>
      </c>
      <c r="E54" s="271" t="s">
        <v>128</v>
      </c>
      <c r="F54" s="19"/>
      <c r="G54" s="11">
        <v>0</v>
      </c>
      <c r="H54" s="11">
        <v>1.776</v>
      </c>
      <c r="I54" s="11">
        <v>1.776</v>
      </c>
    </row>
    <row r="55" spans="1:9">
      <c r="A55" s="52">
        <v>45</v>
      </c>
      <c r="B55" s="23" t="s">
        <v>125</v>
      </c>
      <c r="C55" s="25">
        <v>807</v>
      </c>
      <c r="D55" s="12" t="s">
        <v>20</v>
      </c>
      <c r="E55" s="271" t="s">
        <v>128</v>
      </c>
      <c r="F55" s="19" t="s">
        <v>277</v>
      </c>
      <c r="G55" s="16">
        <f t="shared" ref="G55:I56" si="1">G54</f>
        <v>0</v>
      </c>
      <c r="H55" s="16">
        <f t="shared" si="1"/>
        <v>1.776</v>
      </c>
      <c r="I55" s="16">
        <f t="shared" si="1"/>
        <v>1.776</v>
      </c>
    </row>
    <row r="56" spans="1:9" ht="25.5">
      <c r="A56" s="52">
        <v>46</v>
      </c>
      <c r="B56" s="23" t="s">
        <v>183</v>
      </c>
      <c r="C56" s="25">
        <v>807</v>
      </c>
      <c r="D56" s="12" t="s">
        <v>20</v>
      </c>
      <c r="E56" s="271" t="s">
        <v>128</v>
      </c>
      <c r="F56" s="19" t="s">
        <v>278</v>
      </c>
      <c r="G56" s="16">
        <f t="shared" si="1"/>
        <v>0</v>
      </c>
      <c r="H56" s="16">
        <f t="shared" si="1"/>
        <v>1.776</v>
      </c>
      <c r="I56" s="16">
        <f t="shared" si="1"/>
        <v>1.776</v>
      </c>
    </row>
    <row r="57" spans="1:9" ht="81.75" customHeight="1">
      <c r="A57" s="52">
        <v>47</v>
      </c>
      <c r="B57" s="46" t="s">
        <v>85</v>
      </c>
      <c r="C57" s="48">
        <v>807</v>
      </c>
      <c r="D57" s="38" t="s">
        <v>22</v>
      </c>
      <c r="E57" s="273"/>
      <c r="F57" s="36"/>
      <c r="G57" s="11">
        <v>7.7210000000000001</v>
      </c>
      <c r="H57" s="11">
        <v>0.48</v>
      </c>
      <c r="I57" s="11">
        <v>0.48</v>
      </c>
    </row>
    <row r="58" spans="1:9" ht="28.5" customHeight="1">
      <c r="A58" s="52">
        <v>48</v>
      </c>
      <c r="B58" s="47" t="s">
        <v>304</v>
      </c>
      <c r="C58" s="48">
        <v>807</v>
      </c>
      <c r="D58" s="38" t="s">
        <v>22</v>
      </c>
      <c r="E58" s="271" t="s">
        <v>138</v>
      </c>
      <c r="F58" s="36"/>
      <c r="G58" s="11">
        <v>7.7210000000000001</v>
      </c>
      <c r="H58" s="11">
        <v>0.48</v>
      </c>
      <c r="I58" s="11">
        <v>0.48</v>
      </c>
    </row>
    <row r="59" spans="1:9" ht="27" customHeight="1">
      <c r="A59" s="52">
        <v>49</v>
      </c>
      <c r="B59" s="47" t="s">
        <v>303</v>
      </c>
      <c r="C59" s="48">
        <v>807</v>
      </c>
      <c r="D59" s="38" t="s">
        <v>22</v>
      </c>
      <c r="E59" s="271" t="s">
        <v>128</v>
      </c>
      <c r="F59" s="36"/>
      <c r="G59" s="11">
        <v>7.7210000000000001</v>
      </c>
      <c r="H59" s="11">
        <v>0.48</v>
      </c>
      <c r="I59" s="11">
        <v>0.48</v>
      </c>
    </row>
    <row r="60" spans="1:9" ht="20.25" customHeight="1">
      <c r="A60" s="52">
        <v>50</v>
      </c>
      <c r="B60" s="23" t="s">
        <v>125</v>
      </c>
      <c r="C60" s="25">
        <v>807</v>
      </c>
      <c r="D60" s="38" t="s">
        <v>22</v>
      </c>
      <c r="E60" s="271" t="s">
        <v>128</v>
      </c>
      <c r="F60" s="19" t="s">
        <v>277</v>
      </c>
      <c r="G60" s="16">
        <f>G51</f>
        <v>7.7210000000000001</v>
      </c>
      <c r="H60" s="16">
        <f>G60*1.05</f>
        <v>8.107050000000001</v>
      </c>
      <c r="I60" s="16">
        <f>H60*1.05</f>
        <v>8.5124025000000021</v>
      </c>
    </row>
    <row r="61" spans="1:9" ht="25.5">
      <c r="A61" s="52">
        <v>51</v>
      </c>
      <c r="B61" s="23" t="s">
        <v>183</v>
      </c>
      <c r="C61" s="25">
        <v>807</v>
      </c>
      <c r="D61" s="38" t="s">
        <v>22</v>
      </c>
      <c r="E61" s="271" t="s">
        <v>128</v>
      </c>
      <c r="F61" s="19" t="s">
        <v>278</v>
      </c>
      <c r="G61" s="16">
        <f>G60</f>
        <v>7.7210000000000001</v>
      </c>
      <c r="H61" s="16">
        <f>G61*1.05</f>
        <v>8.107050000000001</v>
      </c>
      <c r="I61" s="16">
        <f>H61*1.05</f>
        <v>8.5124025000000021</v>
      </c>
    </row>
    <row r="62" spans="1:9" ht="25.5">
      <c r="A62" s="52">
        <v>52</v>
      </c>
      <c r="B62" s="18" t="s">
        <v>78</v>
      </c>
      <c r="C62" s="25">
        <v>807</v>
      </c>
      <c r="D62" s="38" t="s">
        <v>165</v>
      </c>
      <c r="E62" s="271"/>
      <c r="F62" s="19"/>
      <c r="G62" s="16">
        <f>G63+G68+G73</f>
        <v>467.17599999999999</v>
      </c>
      <c r="H62" s="16">
        <f>H63+H68</f>
        <v>84.77600000000001</v>
      </c>
      <c r="I62" s="16">
        <f>I63+I68</f>
        <v>71.376000000000005</v>
      </c>
    </row>
    <row r="63" spans="1:9" ht="82.5" customHeight="1">
      <c r="A63" s="52">
        <v>53</v>
      </c>
      <c r="B63" s="18" t="s">
        <v>86</v>
      </c>
      <c r="C63" s="25">
        <v>807</v>
      </c>
      <c r="D63" s="38" t="s">
        <v>205</v>
      </c>
      <c r="E63" s="271"/>
      <c r="F63" s="19"/>
      <c r="G63" s="11">
        <f>G64</f>
        <v>0.39500000000000002</v>
      </c>
      <c r="H63" s="11">
        <f t="shared" ref="H63:I65" si="2">0.376</f>
        <v>0.376</v>
      </c>
      <c r="I63" s="11">
        <f t="shared" si="2"/>
        <v>0.376</v>
      </c>
    </row>
    <row r="64" spans="1:9" ht="25.5">
      <c r="A64" s="52">
        <v>54</v>
      </c>
      <c r="B64" s="23" t="s">
        <v>304</v>
      </c>
      <c r="C64" s="25">
        <v>807</v>
      </c>
      <c r="D64" s="38" t="s">
        <v>205</v>
      </c>
      <c r="E64" s="271" t="s">
        <v>138</v>
      </c>
      <c r="F64" s="19"/>
      <c r="G64" s="11">
        <f>G65</f>
        <v>0.39500000000000002</v>
      </c>
      <c r="H64" s="11">
        <f t="shared" si="2"/>
        <v>0.376</v>
      </c>
      <c r="I64" s="11">
        <f t="shared" si="2"/>
        <v>0.376</v>
      </c>
    </row>
    <row r="65" spans="1:9" ht="25.5">
      <c r="A65" s="52">
        <v>55</v>
      </c>
      <c r="B65" s="23" t="s">
        <v>303</v>
      </c>
      <c r="C65" s="25">
        <v>807</v>
      </c>
      <c r="D65" s="38" t="s">
        <v>205</v>
      </c>
      <c r="E65" s="271" t="s">
        <v>128</v>
      </c>
      <c r="F65" s="19"/>
      <c r="G65" s="11">
        <f>0.376+0.019</f>
        <v>0.39500000000000002</v>
      </c>
      <c r="H65" s="11">
        <f t="shared" si="2"/>
        <v>0.376</v>
      </c>
      <c r="I65" s="11">
        <f t="shared" si="2"/>
        <v>0.376</v>
      </c>
    </row>
    <row r="66" spans="1:9" ht="15.75">
      <c r="A66" s="52">
        <v>56</v>
      </c>
      <c r="B66" s="8" t="s">
        <v>14</v>
      </c>
      <c r="C66" s="25">
        <v>807</v>
      </c>
      <c r="D66" s="38" t="s">
        <v>205</v>
      </c>
      <c r="E66" s="271" t="s">
        <v>128</v>
      </c>
      <c r="F66" s="19" t="s">
        <v>279</v>
      </c>
      <c r="G66" s="16">
        <f t="shared" ref="G66:I67" si="3">G65</f>
        <v>0.39500000000000002</v>
      </c>
      <c r="H66" s="16">
        <f t="shared" si="3"/>
        <v>0.376</v>
      </c>
      <c r="I66" s="16">
        <f t="shared" si="3"/>
        <v>0.376</v>
      </c>
    </row>
    <row r="67" spans="1:9">
      <c r="A67" s="52">
        <v>57</v>
      </c>
      <c r="B67" s="18" t="s">
        <v>162</v>
      </c>
      <c r="C67" s="25">
        <v>807</v>
      </c>
      <c r="D67" s="38" t="s">
        <v>205</v>
      </c>
      <c r="E67" s="271" t="s">
        <v>128</v>
      </c>
      <c r="F67" s="19" t="s">
        <v>280</v>
      </c>
      <c r="G67" s="16">
        <f t="shared" si="3"/>
        <v>0.39500000000000002</v>
      </c>
      <c r="H67" s="16">
        <f t="shared" si="3"/>
        <v>0.376</v>
      </c>
      <c r="I67" s="16">
        <f t="shared" si="3"/>
        <v>0.376</v>
      </c>
    </row>
    <row r="68" spans="1:9" ht="76.5" customHeight="1">
      <c r="A68" s="52">
        <v>58</v>
      </c>
      <c r="B68" s="39" t="s">
        <v>87</v>
      </c>
      <c r="C68" s="25">
        <v>807</v>
      </c>
      <c r="D68" s="12" t="s">
        <v>206</v>
      </c>
      <c r="E68" s="271"/>
      <c r="F68" s="19"/>
      <c r="G68" s="11">
        <f>72.4-0.019</f>
        <v>72.381</v>
      </c>
      <c r="H68" s="11">
        <v>84.4</v>
      </c>
      <c r="I68" s="11">
        <v>71</v>
      </c>
    </row>
    <row r="69" spans="1:9" ht="25.5">
      <c r="A69" s="52">
        <v>59</v>
      </c>
      <c r="B69" s="23" t="s">
        <v>304</v>
      </c>
      <c r="C69" s="25">
        <v>807</v>
      </c>
      <c r="D69" s="12" t="s">
        <v>206</v>
      </c>
      <c r="E69" s="271" t="s">
        <v>138</v>
      </c>
      <c r="F69" s="19"/>
      <c r="G69" s="11">
        <f>G68</f>
        <v>72.381</v>
      </c>
      <c r="H69" s="11">
        <v>84.4</v>
      </c>
      <c r="I69" s="11">
        <v>71</v>
      </c>
    </row>
    <row r="70" spans="1:9" ht="25.5">
      <c r="A70" s="52">
        <v>60</v>
      </c>
      <c r="B70" s="23" t="s">
        <v>303</v>
      </c>
      <c r="C70" s="25">
        <v>807</v>
      </c>
      <c r="D70" s="12" t="s">
        <v>206</v>
      </c>
      <c r="E70" s="271" t="s">
        <v>128</v>
      </c>
      <c r="F70" s="19"/>
      <c r="G70" s="11">
        <f>G69</f>
        <v>72.381</v>
      </c>
      <c r="H70" s="11">
        <v>84.4</v>
      </c>
      <c r="I70" s="11">
        <v>71</v>
      </c>
    </row>
    <row r="71" spans="1:9">
      <c r="A71" s="52">
        <v>61</v>
      </c>
      <c r="B71" s="18" t="s">
        <v>162</v>
      </c>
      <c r="C71" s="25">
        <v>807</v>
      </c>
      <c r="D71" s="12" t="s">
        <v>206</v>
      </c>
      <c r="E71" s="271" t="s">
        <v>128</v>
      </c>
      <c r="F71" s="19" t="s">
        <v>280</v>
      </c>
      <c r="G71" s="16">
        <f t="shared" ref="G71:I72" si="4">G70</f>
        <v>72.381</v>
      </c>
      <c r="H71" s="16">
        <f t="shared" si="4"/>
        <v>84.4</v>
      </c>
      <c r="I71" s="16">
        <f t="shared" si="4"/>
        <v>71</v>
      </c>
    </row>
    <row r="72" spans="1:9">
      <c r="A72" s="52">
        <v>62</v>
      </c>
      <c r="B72" s="18" t="s">
        <v>14</v>
      </c>
      <c r="C72" s="25">
        <v>807</v>
      </c>
      <c r="D72" s="12" t="s">
        <v>206</v>
      </c>
      <c r="E72" s="271" t="s">
        <v>128</v>
      </c>
      <c r="F72" s="19" t="s">
        <v>279</v>
      </c>
      <c r="G72" s="16">
        <f>G71</f>
        <v>72.381</v>
      </c>
      <c r="H72" s="16">
        <f t="shared" si="4"/>
        <v>84.4</v>
      </c>
      <c r="I72" s="16">
        <f t="shared" si="4"/>
        <v>71</v>
      </c>
    </row>
    <row r="73" spans="1:9" s="254" customFormat="1" ht="90.75" customHeight="1">
      <c r="A73" s="52">
        <v>63</v>
      </c>
      <c r="B73" s="265" t="s">
        <v>322</v>
      </c>
      <c r="C73" s="251">
        <v>807</v>
      </c>
      <c r="D73" s="252" t="s">
        <v>262</v>
      </c>
      <c r="E73" s="274"/>
      <c r="F73" s="252"/>
      <c r="G73" s="253">
        <v>394.4</v>
      </c>
      <c r="H73" s="253"/>
      <c r="I73" s="253"/>
    </row>
    <row r="74" spans="1:9" s="254" customFormat="1" ht="25.5">
      <c r="A74" s="52">
        <v>64</v>
      </c>
      <c r="B74" s="255" t="s">
        <v>304</v>
      </c>
      <c r="C74" s="251">
        <v>807</v>
      </c>
      <c r="D74" s="252" t="s">
        <v>262</v>
      </c>
      <c r="E74" s="274" t="s">
        <v>138</v>
      </c>
      <c r="F74" s="252"/>
      <c r="G74" s="253">
        <v>394.4</v>
      </c>
      <c r="H74" s="253"/>
      <c r="I74" s="253"/>
    </row>
    <row r="75" spans="1:9" s="254" customFormat="1" ht="25.5">
      <c r="A75" s="52">
        <v>65</v>
      </c>
      <c r="B75" s="255" t="s">
        <v>303</v>
      </c>
      <c r="C75" s="251">
        <v>807</v>
      </c>
      <c r="D75" s="252" t="s">
        <v>262</v>
      </c>
      <c r="E75" s="274" t="s">
        <v>128</v>
      </c>
      <c r="F75" s="252"/>
      <c r="G75" s="253">
        <v>394.4</v>
      </c>
      <c r="H75" s="253"/>
      <c r="I75" s="253"/>
    </row>
    <row r="76" spans="1:9" s="254" customFormat="1">
      <c r="A76" s="52">
        <v>66</v>
      </c>
      <c r="B76" s="250" t="s">
        <v>162</v>
      </c>
      <c r="C76" s="251">
        <v>807</v>
      </c>
      <c r="D76" s="252" t="s">
        <v>262</v>
      </c>
      <c r="E76" s="274" t="s">
        <v>128</v>
      </c>
      <c r="F76" s="252" t="s">
        <v>280</v>
      </c>
      <c r="G76" s="253">
        <f>G75</f>
        <v>394.4</v>
      </c>
      <c r="H76" s="253"/>
      <c r="I76" s="253"/>
    </row>
    <row r="77" spans="1:9" s="254" customFormat="1">
      <c r="A77" s="52">
        <v>67</v>
      </c>
      <c r="B77" s="250" t="s">
        <v>14</v>
      </c>
      <c r="C77" s="251">
        <v>807</v>
      </c>
      <c r="D77" s="252" t="s">
        <v>262</v>
      </c>
      <c r="E77" s="274" t="s">
        <v>128</v>
      </c>
      <c r="F77" s="252" t="s">
        <v>279</v>
      </c>
      <c r="G77" s="253">
        <f>G76</f>
        <v>394.4</v>
      </c>
      <c r="H77" s="253"/>
      <c r="I77" s="253"/>
    </row>
    <row r="78" spans="1:9" ht="25.5">
      <c r="A78" s="52">
        <v>68</v>
      </c>
      <c r="B78" s="18" t="s">
        <v>68</v>
      </c>
      <c r="C78" s="25">
        <v>807</v>
      </c>
      <c r="D78" s="12" t="s">
        <v>9</v>
      </c>
      <c r="E78" s="271"/>
      <c r="F78" s="19"/>
      <c r="G78" s="16">
        <f>G79+G84+G89</f>
        <v>395.45800000000003</v>
      </c>
      <c r="H78" s="16">
        <f>H79+H84+H89</f>
        <v>344.596</v>
      </c>
      <c r="I78" s="16">
        <f>I79+I84+I89</f>
        <v>344.596</v>
      </c>
    </row>
    <row r="79" spans="1:9" ht="58.5" customHeight="1">
      <c r="A79" s="52">
        <v>69</v>
      </c>
      <c r="B79" s="26" t="s">
        <v>88</v>
      </c>
      <c r="C79" s="25">
        <v>807</v>
      </c>
      <c r="D79" s="12" t="s">
        <v>10</v>
      </c>
      <c r="E79" s="271"/>
      <c r="F79" s="19"/>
      <c r="G79" s="11">
        <v>353.97500000000002</v>
      </c>
      <c r="H79" s="11">
        <v>293.47500000000002</v>
      </c>
      <c r="I79" s="11">
        <v>293.47500000000002</v>
      </c>
    </row>
    <row r="80" spans="1:9" ht="25.5">
      <c r="A80" s="52">
        <v>70</v>
      </c>
      <c r="B80" s="255" t="s">
        <v>304</v>
      </c>
      <c r="C80" s="25">
        <v>807</v>
      </c>
      <c r="D80" s="12" t="s">
        <v>10</v>
      </c>
      <c r="E80" s="271" t="s">
        <v>138</v>
      </c>
      <c r="F80" s="19"/>
      <c r="G80" s="11">
        <v>353.97500000000002</v>
      </c>
      <c r="H80" s="11">
        <v>293.47500000000002</v>
      </c>
      <c r="I80" s="11">
        <v>293.47500000000002</v>
      </c>
    </row>
    <row r="81" spans="1:9" ht="28.5" customHeight="1">
      <c r="A81" s="52">
        <v>71</v>
      </c>
      <c r="B81" s="255" t="s">
        <v>303</v>
      </c>
      <c r="C81" s="25">
        <v>807</v>
      </c>
      <c r="D81" s="12" t="s">
        <v>10</v>
      </c>
      <c r="E81" s="271" t="s">
        <v>128</v>
      </c>
      <c r="F81" s="19"/>
      <c r="G81" s="11">
        <v>353.97500000000002</v>
      </c>
      <c r="H81" s="11">
        <v>293.47500000000002</v>
      </c>
      <c r="I81" s="11">
        <v>293.47500000000002</v>
      </c>
    </row>
    <row r="82" spans="1:9" ht="18" customHeight="1">
      <c r="A82" s="52">
        <v>72</v>
      </c>
      <c r="B82" s="23" t="s">
        <v>124</v>
      </c>
      <c r="C82" s="25">
        <v>807</v>
      </c>
      <c r="D82" s="12" t="s">
        <v>10</v>
      </c>
      <c r="E82" s="271" t="s">
        <v>128</v>
      </c>
      <c r="F82" s="19" t="s">
        <v>281</v>
      </c>
      <c r="G82" s="16">
        <f t="shared" ref="G82:I83" si="5">G81</f>
        <v>353.97500000000002</v>
      </c>
      <c r="H82" s="16">
        <f t="shared" si="5"/>
        <v>293.47500000000002</v>
      </c>
      <c r="I82" s="16">
        <f t="shared" si="5"/>
        <v>293.47500000000002</v>
      </c>
    </row>
    <row r="83" spans="1:9" ht="17.25" customHeight="1">
      <c r="A83" s="52">
        <v>73</v>
      </c>
      <c r="B83" s="23" t="s">
        <v>126</v>
      </c>
      <c r="C83" s="25">
        <v>807</v>
      </c>
      <c r="D83" s="12" t="s">
        <v>10</v>
      </c>
      <c r="E83" s="271" t="s">
        <v>128</v>
      </c>
      <c r="F83" s="19" t="s">
        <v>282</v>
      </c>
      <c r="G83" s="16">
        <f t="shared" si="5"/>
        <v>353.97500000000002</v>
      </c>
      <c r="H83" s="16">
        <f t="shared" si="5"/>
        <v>293.47500000000002</v>
      </c>
      <c r="I83" s="16">
        <f t="shared" si="5"/>
        <v>293.47500000000002</v>
      </c>
    </row>
    <row r="84" spans="1:9" ht="66.75" customHeight="1">
      <c r="A84" s="52">
        <v>74</v>
      </c>
      <c r="B84" s="18" t="s">
        <v>89</v>
      </c>
      <c r="C84" s="25">
        <v>807</v>
      </c>
      <c r="D84" s="12" t="s">
        <v>11</v>
      </c>
      <c r="E84" s="271"/>
      <c r="F84" s="19"/>
      <c r="G84" s="11">
        <v>0</v>
      </c>
      <c r="H84" s="11">
        <v>0.5</v>
      </c>
      <c r="I84" s="11">
        <v>0.5</v>
      </c>
    </row>
    <row r="85" spans="1:9" ht="25.5">
      <c r="A85" s="52">
        <v>75</v>
      </c>
      <c r="B85" s="255" t="s">
        <v>304</v>
      </c>
      <c r="C85" s="25">
        <v>807</v>
      </c>
      <c r="D85" s="12" t="s">
        <v>11</v>
      </c>
      <c r="E85" s="271" t="s">
        <v>138</v>
      </c>
      <c r="F85" s="19"/>
      <c r="G85" s="11">
        <v>0</v>
      </c>
      <c r="H85" s="11">
        <v>0.5</v>
      </c>
      <c r="I85" s="11">
        <v>0.5</v>
      </c>
    </row>
    <row r="86" spans="1:9" ht="30.75" customHeight="1">
      <c r="A86" s="52">
        <v>76</v>
      </c>
      <c r="B86" s="255" t="s">
        <v>303</v>
      </c>
      <c r="C86" s="25">
        <v>807</v>
      </c>
      <c r="D86" s="12" t="s">
        <v>11</v>
      </c>
      <c r="E86" s="271" t="s">
        <v>128</v>
      </c>
      <c r="F86" s="19"/>
      <c r="G86" s="11">
        <v>0</v>
      </c>
      <c r="H86" s="11">
        <v>0.5</v>
      </c>
      <c r="I86" s="11">
        <v>0.5</v>
      </c>
    </row>
    <row r="87" spans="1:9" ht="13.5" customHeight="1">
      <c r="A87" s="52">
        <v>77</v>
      </c>
      <c r="B87" s="23" t="s">
        <v>124</v>
      </c>
      <c r="C87" s="25">
        <v>807</v>
      </c>
      <c r="D87" s="12" t="s">
        <v>11</v>
      </c>
      <c r="E87" s="271" t="s">
        <v>128</v>
      </c>
      <c r="F87" s="19" t="s">
        <v>281</v>
      </c>
      <c r="G87" s="16">
        <f t="shared" ref="G87:I88" si="6">G86</f>
        <v>0</v>
      </c>
      <c r="H87" s="16">
        <f t="shared" si="6"/>
        <v>0.5</v>
      </c>
      <c r="I87" s="16">
        <f t="shared" si="6"/>
        <v>0.5</v>
      </c>
    </row>
    <row r="88" spans="1:9" ht="12.75" customHeight="1">
      <c r="A88" s="52">
        <v>78</v>
      </c>
      <c r="B88" s="23" t="s">
        <v>126</v>
      </c>
      <c r="C88" s="25">
        <v>807</v>
      </c>
      <c r="D88" s="12" t="s">
        <v>11</v>
      </c>
      <c r="E88" s="271" t="s">
        <v>128</v>
      </c>
      <c r="F88" s="19" t="s">
        <v>282</v>
      </c>
      <c r="G88" s="16">
        <f t="shared" si="6"/>
        <v>0</v>
      </c>
      <c r="H88" s="16">
        <f t="shared" si="6"/>
        <v>0.5</v>
      </c>
      <c r="I88" s="16">
        <f t="shared" si="6"/>
        <v>0.5</v>
      </c>
    </row>
    <row r="89" spans="1:9" ht="76.5">
      <c r="A89" s="52">
        <v>79</v>
      </c>
      <c r="B89" s="18" t="s">
        <v>71</v>
      </c>
      <c r="C89" s="25">
        <v>807</v>
      </c>
      <c r="D89" s="38" t="s">
        <v>207</v>
      </c>
      <c r="E89" s="271"/>
      <c r="F89" s="19"/>
      <c r="G89" s="11">
        <v>41.482999999999997</v>
      </c>
      <c r="H89" s="11">
        <v>50.621000000000002</v>
      </c>
      <c r="I89" s="11">
        <v>50.621000000000002</v>
      </c>
    </row>
    <row r="90" spans="1:9" ht="25.5">
      <c r="A90" s="52">
        <v>80</v>
      </c>
      <c r="B90" s="255" t="s">
        <v>304</v>
      </c>
      <c r="C90" s="25">
        <v>807</v>
      </c>
      <c r="D90" s="38" t="s">
        <v>207</v>
      </c>
      <c r="E90" s="271" t="s">
        <v>138</v>
      </c>
      <c r="F90" s="19"/>
      <c r="G90" s="11">
        <v>41.482999999999997</v>
      </c>
      <c r="H90" s="11">
        <v>50.621000000000002</v>
      </c>
      <c r="I90" s="11">
        <v>50.621000000000002</v>
      </c>
    </row>
    <row r="91" spans="1:9" ht="29.25" customHeight="1">
      <c r="A91" s="52">
        <v>81</v>
      </c>
      <c r="B91" s="255" t="s">
        <v>303</v>
      </c>
      <c r="C91" s="25">
        <v>807</v>
      </c>
      <c r="D91" s="38" t="s">
        <v>207</v>
      </c>
      <c r="E91" s="271" t="s">
        <v>128</v>
      </c>
      <c r="F91" s="19"/>
      <c r="G91" s="11">
        <v>41.482999999999997</v>
      </c>
      <c r="H91" s="11">
        <v>50.621000000000002</v>
      </c>
      <c r="I91" s="11">
        <v>50.621000000000002</v>
      </c>
    </row>
    <row r="92" spans="1:9" s="42" customFormat="1">
      <c r="A92" s="52">
        <v>82</v>
      </c>
      <c r="B92" s="23" t="s">
        <v>124</v>
      </c>
      <c r="C92" s="25">
        <v>807</v>
      </c>
      <c r="D92" s="38" t="s">
        <v>207</v>
      </c>
      <c r="E92" s="271" t="s">
        <v>128</v>
      </c>
      <c r="F92" s="19" t="s">
        <v>281</v>
      </c>
      <c r="G92" s="16">
        <f t="shared" ref="G92:I93" si="7">G91</f>
        <v>41.482999999999997</v>
      </c>
      <c r="H92" s="16">
        <f t="shared" si="7"/>
        <v>50.621000000000002</v>
      </c>
      <c r="I92" s="16">
        <f t="shared" si="7"/>
        <v>50.621000000000002</v>
      </c>
    </row>
    <row r="93" spans="1:9" s="42" customFormat="1">
      <c r="A93" s="52">
        <v>83</v>
      </c>
      <c r="B93" s="23" t="s">
        <v>126</v>
      </c>
      <c r="C93" s="25">
        <v>807</v>
      </c>
      <c r="D93" s="38" t="s">
        <v>207</v>
      </c>
      <c r="E93" s="271" t="s">
        <v>128</v>
      </c>
      <c r="F93" s="19" t="s">
        <v>282</v>
      </c>
      <c r="G93" s="16">
        <f t="shared" si="7"/>
        <v>41.482999999999997</v>
      </c>
      <c r="H93" s="16">
        <f t="shared" si="7"/>
        <v>50.621000000000002</v>
      </c>
      <c r="I93" s="16">
        <f t="shared" si="7"/>
        <v>50.621000000000002</v>
      </c>
    </row>
    <row r="94" spans="1:9" s="42" customFormat="1" ht="38.25">
      <c r="A94" s="52">
        <v>84</v>
      </c>
      <c r="B94" s="17" t="s">
        <v>90</v>
      </c>
      <c r="C94" s="25">
        <v>807</v>
      </c>
      <c r="D94" s="38" t="s">
        <v>27</v>
      </c>
      <c r="E94" s="271"/>
      <c r="F94" s="19"/>
      <c r="G94" s="16">
        <v>0</v>
      </c>
      <c r="H94" s="16">
        <v>0.5</v>
      </c>
      <c r="I94" s="16">
        <v>0.5</v>
      </c>
    </row>
    <row r="95" spans="1:9" s="42" customFormat="1" ht="86.25" customHeight="1">
      <c r="A95" s="52">
        <v>85</v>
      </c>
      <c r="B95" s="17" t="s">
        <v>91</v>
      </c>
      <c r="C95" s="25">
        <v>807</v>
      </c>
      <c r="D95" s="38" t="s">
        <v>27</v>
      </c>
      <c r="E95" s="271"/>
      <c r="F95" s="19"/>
      <c r="G95" s="16">
        <v>0</v>
      </c>
      <c r="H95" s="16">
        <v>0.5</v>
      </c>
      <c r="I95" s="16">
        <v>0.5</v>
      </c>
    </row>
    <row r="96" spans="1:9" s="42" customFormat="1" ht="25.5">
      <c r="A96" s="52">
        <v>86</v>
      </c>
      <c r="B96" s="23" t="s">
        <v>304</v>
      </c>
      <c r="C96" s="25">
        <v>807</v>
      </c>
      <c r="D96" s="15" t="s">
        <v>13</v>
      </c>
      <c r="E96" s="270" t="s">
        <v>138</v>
      </c>
      <c r="F96" s="19"/>
      <c r="G96" s="16">
        <v>0</v>
      </c>
      <c r="H96" s="16">
        <v>0.5</v>
      </c>
      <c r="I96" s="16">
        <v>0.5</v>
      </c>
    </row>
    <row r="97" spans="1:9" s="42" customFormat="1" ht="24.75" customHeight="1">
      <c r="A97" s="52">
        <v>87</v>
      </c>
      <c r="B97" s="23" t="s">
        <v>8</v>
      </c>
      <c r="C97" s="25">
        <v>807</v>
      </c>
      <c r="D97" s="15" t="s">
        <v>13</v>
      </c>
      <c r="E97" s="270" t="s">
        <v>128</v>
      </c>
      <c r="F97" s="19"/>
      <c r="G97" s="16">
        <v>0</v>
      </c>
      <c r="H97" s="16">
        <v>0.5</v>
      </c>
      <c r="I97" s="16">
        <v>0.5</v>
      </c>
    </row>
    <row r="98" spans="1:9" s="42" customFormat="1" ht="15" customHeight="1">
      <c r="A98" s="52">
        <v>88</v>
      </c>
      <c r="B98" s="25" t="s">
        <v>119</v>
      </c>
      <c r="C98" s="25">
        <v>807</v>
      </c>
      <c r="D98" s="15" t="s">
        <v>13</v>
      </c>
      <c r="E98" s="270" t="s">
        <v>128</v>
      </c>
      <c r="F98" s="15" t="s">
        <v>283</v>
      </c>
      <c r="G98" s="16">
        <v>0</v>
      </c>
      <c r="H98" s="16">
        <v>0.5</v>
      </c>
      <c r="I98" s="16">
        <v>0.5</v>
      </c>
    </row>
    <row r="99" spans="1:9" s="42" customFormat="1" ht="38.25" customHeight="1">
      <c r="A99" s="52">
        <v>89</v>
      </c>
      <c r="B99" s="25" t="s">
        <v>149</v>
      </c>
      <c r="C99" s="25">
        <v>807</v>
      </c>
      <c r="D99" s="15" t="s">
        <v>13</v>
      </c>
      <c r="E99" s="270" t="s">
        <v>128</v>
      </c>
      <c r="F99" s="15" t="s">
        <v>284</v>
      </c>
      <c r="G99" s="16">
        <v>0</v>
      </c>
      <c r="H99" s="16">
        <v>0.5</v>
      </c>
      <c r="I99" s="16">
        <v>0.5</v>
      </c>
    </row>
    <row r="100" spans="1:9" ht="14.25">
      <c r="A100" s="52">
        <v>90</v>
      </c>
      <c r="B100" s="328" t="s">
        <v>136</v>
      </c>
      <c r="C100" s="25">
        <v>807</v>
      </c>
      <c r="D100" s="33" t="s">
        <v>172</v>
      </c>
      <c r="E100" s="275"/>
      <c r="F100" s="33"/>
      <c r="G100" s="40">
        <f>G101+G129+G141+G147+G164+G135+G158</f>
        <v>4866.5700000000006</v>
      </c>
      <c r="H100" s="40">
        <f>H101+H129+H141+H147</f>
        <v>4472.2560000000003</v>
      </c>
      <c r="I100" s="40">
        <f>I101+I129+I141+I147</f>
        <v>4469.5560000000005</v>
      </c>
    </row>
    <row r="101" spans="1:9">
      <c r="A101" s="52">
        <v>91</v>
      </c>
      <c r="B101" s="25" t="s">
        <v>145</v>
      </c>
      <c r="C101" s="25">
        <v>807</v>
      </c>
      <c r="D101" s="33" t="s">
        <v>173</v>
      </c>
      <c r="E101" s="275"/>
      <c r="F101" s="33"/>
      <c r="G101" s="40">
        <f>G103+G107+G123</f>
        <v>4678.7790000000005</v>
      </c>
      <c r="H101" s="40">
        <f>H103+H107</f>
        <v>4380.0380000000005</v>
      </c>
      <c r="I101" s="40">
        <f>I103+I107</f>
        <v>4380.0380000000005</v>
      </c>
    </row>
    <row r="102" spans="1:9">
      <c r="A102" s="52">
        <v>92</v>
      </c>
      <c r="B102" s="25" t="s">
        <v>120</v>
      </c>
      <c r="C102" s="25">
        <v>807</v>
      </c>
      <c r="D102" s="49" t="s">
        <v>53</v>
      </c>
      <c r="E102" s="275"/>
      <c r="F102" s="33"/>
      <c r="G102" s="40">
        <v>769.428</v>
      </c>
      <c r="H102" s="40">
        <v>620.428</v>
      </c>
      <c r="I102" s="40">
        <v>620.428</v>
      </c>
    </row>
    <row r="103" spans="1:9" ht="51">
      <c r="A103" s="52">
        <v>93</v>
      </c>
      <c r="B103" s="25" t="s">
        <v>150</v>
      </c>
      <c r="C103" s="25">
        <v>807</v>
      </c>
      <c r="D103" s="49" t="s">
        <v>53</v>
      </c>
      <c r="E103" s="276" t="s">
        <v>137</v>
      </c>
      <c r="F103" s="33"/>
      <c r="G103" s="40">
        <v>769.428</v>
      </c>
      <c r="H103" s="40">
        <v>620.428</v>
      </c>
      <c r="I103" s="40">
        <v>620.428</v>
      </c>
    </row>
    <row r="104" spans="1:9" ht="25.5">
      <c r="A104" s="52">
        <v>94</v>
      </c>
      <c r="B104" s="25" t="s">
        <v>146</v>
      </c>
      <c r="C104" s="25">
        <v>807</v>
      </c>
      <c r="D104" s="49" t="s">
        <v>53</v>
      </c>
      <c r="E104" s="275" t="s">
        <v>134</v>
      </c>
      <c r="F104" s="33"/>
      <c r="G104" s="40">
        <v>769.428</v>
      </c>
      <c r="H104" s="40">
        <v>620.428</v>
      </c>
      <c r="I104" s="40">
        <v>620.428</v>
      </c>
    </row>
    <row r="105" spans="1:9">
      <c r="A105" s="52">
        <v>95</v>
      </c>
      <c r="B105" s="25" t="s">
        <v>119</v>
      </c>
      <c r="C105" s="25">
        <v>807</v>
      </c>
      <c r="D105" s="49" t="s">
        <v>53</v>
      </c>
      <c r="E105" s="275" t="s">
        <v>134</v>
      </c>
      <c r="F105" s="33" t="s">
        <v>283</v>
      </c>
      <c r="G105" s="50">
        <f>G104</f>
        <v>769.428</v>
      </c>
      <c r="H105" s="50">
        <f>H104</f>
        <v>620.428</v>
      </c>
      <c r="I105" s="50">
        <f>I104</f>
        <v>620.428</v>
      </c>
    </row>
    <row r="106" spans="1:9" ht="25.5">
      <c r="A106" s="52">
        <v>96</v>
      </c>
      <c r="B106" s="25" t="s">
        <v>144</v>
      </c>
      <c r="C106" s="25">
        <v>807</v>
      </c>
      <c r="D106" s="49" t="s">
        <v>53</v>
      </c>
      <c r="E106" s="275" t="s">
        <v>134</v>
      </c>
      <c r="F106" s="33" t="s">
        <v>285</v>
      </c>
      <c r="G106" s="40">
        <f>G104</f>
        <v>769.428</v>
      </c>
      <c r="H106" s="40">
        <f>H104</f>
        <v>620.428</v>
      </c>
      <c r="I106" s="40">
        <f>I104</f>
        <v>620.428</v>
      </c>
    </row>
    <row r="107" spans="1:9" ht="38.25">
      <c r="A107" s="52">
        <v>97</v>
      </c>
      <c r="B107" s="23" t="s">
        <v>149</v>
      </c>
      <c r="C107" s="25">
        <v>807</v>
      </c>
      <c r="D107" s="19" t="s">
        <v>0</v>
      </c>
      <c r="E107" s="271"/>
      <c r="F107" s="19"/>
      <c r="G107" s="16">
        <f>G109</f>
        <v>3797.2750000000005</v>
      </c>
      <c r="H107" s="16">
        <f>H109+H120</f>
        <v>3759.61</v>
      </c>
      <c r="I107" s="16">
        <f>I109+I120</f>
        <v>3759.61</v>
      </c>
    </row>
    <row r="108" spans="1:9" ht="51">
      <c r="A108" s="52">
        <v>98</v>
      </c>
      <c r="B108" s="23" t="s">
        <v>150</v>
      </c>
      <c r="C108" s="25">
        <v>807</v>
      </c>
      <c r="D108" s="19" t="s">
        <v>0</v>
      </c>
      <c r="E108" s="271" t="s">
        <v>137</v>
      </c>
      <c r="F108" s="19"/>
      <c r="G108" s="16">
        <f>G109</f>
        <v>3797.2750000000005</v>
      </c>
      <c r="H108" s="16">
        <f>H109</f>
        <v>3755.81</v>
      </c>
      <c r="I108" s="16">
        <f>I109</f>
        <v>3755.81</v>
      </c>
    </row>
    <row r="109" spans="1:9" ht="25.5">
      <c r="A109" s="52">
        <v>99</v>
      </c>
      <c r="B109" s="23" t="s">
        <v>151</v>
      </c>
      <c r="C109" s="25">
        <v>807</v>
      </c>
      <c r="D109" s="19" t="s">
        <v>0</v>
      </c>
      <c r="E109" s="271" t="s">
        <v>134</v>
      </c>
      <c r="F109" s="19"/>
      <c r="G109" s="11">
        <f>G111+G112+G116</f>
        <v>3797.2750000000005</v>
      </c>
      <c r="H109" s="11">
        <f>H111+H112</f>
        <v>3755.81</v>
      </c>
      <c r="I109" s="11">
        <f>I111+I112</f>
        <v>3755.81</v>
      </c>
    </row>
    <row r="110" spans="1:9">
      <c r="A110" s="52">
        <v>100</v>
      </c>
      <c r="B110" s="25" t="s">
        <v>119</v>
      </c>
      <c r="C110" s="25">
        <v>807</v>
      </c>
      <c r="D110" s="19" t="s">
        <v>0</v>
      </c>
      <c r="E110" s="275" t="s">
        <v>134</v>
      </c>
      <c r="F110" s="33" t="s">
        <v>283</v>
      </c>
      <c r="G110" s="50">
        <f>G109</f>
        <v>3797.2750000000005</v>
      </c>
      <c r="H110" s="50">
        <f>H109</f>
        <v>3755.81</v>
      </c>
      <c r="I110" s="50">
        <f>I109</f>
        <v>3755.81</v>
      </c>
    </row>
    <row r="111" spans="1:9" ht="38.25">
      <c r="A111" s="52">
        <v>101</v>
      </c>
      <c r="B111" s="25" t="s">
        <v>98</v>
      </c>
      <c r="C111" s="25">
        <v>807</v>
      </c>
      <c r="D111" s="19" t="s">
        <v>0</v>
      </c>
      <c r="E111" s="275" t="s">
        <v>134</v>
      </c>
      <c r="F111" s="33" t="s">
        <v>284</v>
      </c>
      <c r="G111" s="11">
        <v>1994.17</v>
      </c>
      <c r="H111" s="11">
        <v>2138.6019999999999</v>
      </c>
      <c r="I111" s="11">
        <v>2138.6019999999999</v>
      </c>
    </row>
    <row r="112" spans="1:9" ht="25.5">
      <c r="A112" s="52">
        <v>102</v>
      </c>
      <c r="B112" s="23" t="s">
        <v>304</v>
      </c>
      <c r="C112" s="25">
        <v>807</v>
      </c>
      <c r="D112" s="19" t="s">
        <v>0</v>
      </c>
      <c r="E112" s="271" t="s">
        <v>138</v>
      </c>
      <c r="F112" s="19"/>
      <c r="G112" s="11">
        <f>G113</f>
        <v>1779.1220000000001</v>
      </c>
      <c r="H112" s="11">
        <f>H113</f>
        <v>1617.2080000000001</v>
      </c>
      <c r="I112" s="11">
        <f>I113</f>
        <v>1617.2080000000001</v>
      </c>
    </row>
    <row r="113" spans="1:9" ht="25.5">
      <c r="A113" s="52">
        <v>103</v>
      </c>
      <c r="B113" s="23" t="s">
        <v>8</v>
      </c>
      <c r="C113" s="25">
        <v>807</v>
      </c>
      <c r="D113" s="19" t="s">
        <v>0</v>
      </c>
      <c r="E113" s="271" t="s">
        <v>128</v>
      </c>
      <c r="F113" s="19"/>
      <c r="G113" s="11">
        <f>G114</f>
        <v>1779.1220000000001</v>
      </c>
      <c r="H113" s="11">
        <v>1617.2080000000001</v>
      </c>
      <c r="I113" s="11">
        <v>1617.2080000000001</v>
      </c>
    </row>
    <row r="114" spans="1:9">
      <c r="A114" s="52">
        <v>104</v>
      </c>
      <c r="B114" s="25" t="s">
        <v>119</v>
      </c>
      <c r="C114" s="25">
        <v>807</v>
      </c>
      <c r="D114" s="19" t="s">
        <v>0</v>
      </c>
      <c r="E114" s="271" t="s">
        <v>128</v>
      </c>
      <c r="F114" s="19" t="s">
        <v>283</v>
      </c>
      <c r="G114" s="11">
        <v>1779.1220000000001</v>
      </c>
      <c r="H114" s="11">
        <v>1617.2080000000001</v>
      </c>
      <c r="I114" s="11">
        <v>1617.2080000000001</v>
      </c>
    </row>
    <row r="115" spans="1:9" ht="38.25">
      <c r="A115" s="52">
        <v>105</v>
      </c>
      <c r="B115" s="25" t="s">
        <v>98</v>
      </c>
      <c r="C115" s="25">
        <v>807</v>
      </c>
      <c r="D115" s="19" t="s">
        <v>0</v>
      </c>
      <c r="E115" s="271" t="s">
        <v>128</v>
      </c>
      <c r="F115" s="19" t="s">
        <v>284</v>
      </c>
      <c r="G115" s="11">
        <f>G114</f>
        <v>1779.1220000000001</v>
      </c>
      <c r="H115" s="11">
        <f>H114</f>
        <v>1617.2080000000001</v>
      </c>
      <c r="I115" s="11">
        <f>I114</f>
        <v>1617.2080000000001</v>
      </c>
    </row>
    <row r="116" spans="1:9">
      <c r="A116" s="52">
        <v>106</v>
      </c>
      <c r="B116" s="23" t="s">
        <v>153</v>
      </c>
      <c r="C116" s="25">
        <v>807</v>
      </c>
      <c r="D116" s="19" t="s">
        <v>0</v>
      </c>
      <c r="E116" s="271" t="s">
        <v>154</v>
      </c>
      <c r="F116" s="19"/>
      <c r="G116" s="16">
        <f>G120+G117</f>
        <v>23.982999999999997</v>
      </c>
      <c r="H116" s="16">
        <v>3.8</v>
      </c>
      <c r="I116" s="16">
        <v>3.8</v>
      </c>
    </row>
    <row r="117" spans="1:9">
      <c r="A117" s="52">
        <v>107</v>
      </c>
      <c r="B117" s="23" t="s">
        <v>301</v>
      </c>
      <c r="C117" s="25">
        <v>807</v>
      </c>
      <c r="D117" s="19" t="s">
        <v>0</v>
      </c>
      <c r="E117" s="271" t="s">
        <v>300</v>
      </c>
      <c r="F117" s="19"/>
      <c r="G117" s="16">
        <v>19.588999999999999</v>
      </c>
      <c r="H117" s="16"/>
      <c r="I117" s="16"/>
    </row>
    <row r="118" spans="1:9">
      <c r="A118" s="52">
        <v>108</v>
      </c>
      <c r="B118" s="25" t="s">
        <v>119</v>
      </c>
      <c r="C118" s="25">
        <v>807</v>
      </c>
      <c r="D118" s="19" t="s">
        <v>0</v>
      </c>
      <c r="E118" s="271" t="s">
        <v>300</v>
      </c>
      <c r="F118" s="19" t="s">
        <v>283</v>
      </c>
      <c r="G118" s="16">
        <v>19.588999999999999</v>
      </c>
      <c r="H118" s="16"/>
      <c r="I118" s="16"/>
    </row>
    <row r="119" spans="1:9" ht="38.25">
      <c r="A119" s="52">
        <v>109</v>
      </c>
      <c r="B119" s="25" t="s">
        <v>98</v>
      </c>
      <c r="C119" s="25">
        <v>807</v>
      </c>
      <c r="D119" s="19" t="s">
        <v>0</v>
      </c>
      <c r="E119" s="271" t="s">
        <v>300</v>
      </c>
      <c r="F119" s="19" t="s">
        <v>284</v>
      </c>
      <c r="G119" s="16">
        <v>19.588999999999999</v>
      </c>
      <c r="H119" s="16"/>
      <c r="I119" s="16"/>
    </row>
    <row r="120" spans="1:9">
      <c r="A120" s="52">
        <v>110</v>
      </c>
      <c r="B120" s="23" t="s">
        <v>155</v>
      </c>
      <c r="C120" s="25">
        <v>807</v>
      </c>
      <c r="D120" s="19" t="s">
        <v>0</v>
      </c>
      <c r="E120" s="271" t="s">
        <v>135</v>
      </c>
      <c r="F120" s="19"/>
      <c r="G120" s="16">
        <v>4.3940000000000001</v>
      </c>
      <c r="H120" s="16">
        <v>3.8</v>
      </c>
      <c r="I120" s="16">
        <v>3.8</v>
      </c>
    </row>
    <row r="121" spans="1:9">
      <c r="A121" s="52">
        <v>111</v>
      </c>
      <c r="B121" s="25" t="s">
        <v>119</v>
      </c>
      <c r="C121" s="25">
        <v>807</v>
      </c>
      <c r="D121" s="19" t="s">
        <v>0</v>
      </c>
      <c r="E121" s="271" t="s">
        <v>135</v>
      </c>
      <c r="F121" s="19" t="s">
        <v>283</v>
      </c>
      <c r="G121" s="16">
        <f t="shared" ref="G121:I122" si="8">G120</f>
        <v>4.3940000000000001</v>
      </c>
      <c r="H121" s="16">
        <f t="shared" si="8"/>
        <v>3.8</v>
      </c>
      <c r="I121" s="16">
        <f t="shared" si="8"/>
        <v>3.8</v>
      </c>
    </row>
    <row r="122" spans="1:9" ht="38.25">
      <c r="A122" s="52">
        <v>112</v>
      </c>
      <c r="B122" s="25" t="s">
        <v>98</v>
      </c>
      <c r="C122" s="25">
        <v>807</v>
      </c>
      <c r="D122" s="19" t="s">
        <v>0</v>
      </c>
      <c r="E122" s="271" t="s">
        <v>135</v>
      </c>
      <c r="F122" s="19" t="s">
        <v>284</v>
      </c>
      <c r="G122" s="16">
        <f t="shared" si="8"/>
        <v>4.3940000000000001</v>
      </c>
      <c r="H122" s="16">
        <f t="shared" si="8"/>
        <v>3.8</v>
      </c>
      <c r="I122" s="16">
        <f t="shared" si="8"/>
        <v>3.8</v>
      </c>
    </row>
    <row r="123" spans="1:9" ht="38.25">
      <c r="A123" s="52">
        <v>113</v>
      </c>
      <c r="B123" s="23" t="s">
        <v>149</v>
      </c>
      <c r="C123" s="25">
        <v>807</v>
      </c>
      <c r="D123" s="19" t="s">
        <v>435</v>
      </c>
      <c r="E123" s="271"/>
      <c r="F123" s="19"/>
      <c r="G123" s="16">
        <f>G125</f>
        <v>112.07599999999999</v>
      </c>
      <c r="H123" s="16">
        <f>H125+H136</f>
        <v>2138.6019999999999</v>
      </c>
      <c r="I123" s="16">
        <f>I125+I136</f>
        <v>2138.6019999999999</v>
      </c>
    </row>
    <row r="124" spans="1:9" ht="51">
      <c r="A124" s="52">
        <v>114</v>
      </c>
      <c r="B124" s="23" t="s">
        <v>150</v>
      </c>
      <c r="C124" s="25">
        <v>807</v>
      </c>
      <c r="D124" s="19" t="s">
        <v>435</v>
      </c>
      <c r="E124" s="271" t="s">
        <v>137</v>
      </c>
      <c r="F124" s="19"/>
      <c r="G124" s="16">
        <f>G125</f>
        <v>112.07599999999999</v>
      </c>
      <c r="H124" s="16">
        <f>H125</f>
        <v>2138.6019999999999</v>
      </c>
      <c r="I124" s="16">
        <f>I125</f>
        <v>2138.6019999999999</v>
      </c>
    </row>
    <row r="125" spans="1:9" ht="25.5">
      <c r="A125" s="52">
        <v>115</v>
      </c>
      <c r="B125" s="23" t="s">
        <v>151</v>
      </c>
      <c r="C125" s="25">
        <v>807</v>
      </c>
      <c r="D125" s="19" t="s">
        <v>435</v>
      </c>
      <c r="E125" s="271" t="s">
        <v>134</v>
      </c>
      <c r="F125" s="19"/>
      <c r="G125" s="11">
        <f>G126</f>
        <v>112.07599999999999</v>
      </c>
      <c r="H125" s="11">
        <f>H127+H128</f>
        <v>2138.6019999999999</v>
      </c>
      <c r="I125" s="11">
        <f>I127+I128</f>
        <v>2138.6019999999999</v>
      </c>
    </row>
    <row r="126" spans="1:9">
      <c r="A126" s="52">
        <v>116</v>
      </c>
      <c r="B126" s="25" t="s">
        <v>119</v>
      </c>
      <c r="C126" s="25">
        <v>807</v>
      </c>
      <c r="D126" s="19" t="s">
        <v>435</v>
      </c>
      <c r="E126" s="275" t="s">
        <v>134</v>
      </c>
      <c r="F126" s="33" t="s">
        <v>283</v>
      </c>
      <c r="G126" s="50">
        <f>G127</f>
        <v>112.07599999999999</v>
      </c>
      <c r="H126" s="50">
        <f>H125</f>
        <v>2138.6019999999999</v>
      </c>
      <c r="I126" s="50">
        <f>I125</f>
        <v>2138.6019999999999</v>
      </c>
    </row>
    <row r="127" spans="1:9" ht="38.25">
      <c r="A127" s="52">
        <v>117</v>
      </c>
      <c r="B127" s="25" t="s">
        <v>98</v>
      </c>
      <c r="C127" s="25">
        <v>807</v>
      </c>
      <c r="D127" s="19" t="s">
        <v>435</v>
      </c>
      <c r="E127" s="275" t="s">
        <v>134</v>
      </c>
      <c r="F127" s="33" t="s">
        <v>284</v>
      </c>
      <c r="G127" s="11">
        <v>112.07599999999999</v>
      </c>
      <c r="H127" s="11">
        <v>2138.6019999999999</v>
      </c>
      <c r="I127" s="11">
        <v>2138.6019999999999</v>
      </c>
    </row>
    <row r="128" spans="1:9" ht="34.5" customHeight="1">
      <c r="A128" s="52">
        <v>118</v>
      </c>
      <c r="B128" s="47" t="s">
        <v>99</v>
      </c>
      <c r="C128" s="25">
        <v>807</v>
      </c>
      <c r="D128" s="15" t="s">
        <v>265</v>
      </c>
      <c r="E128" s="271"/>
      <c r="F128" s="19"/>
      <c r="G128" s="11">
        <f>G129</f>
        <v>5.4020000000000001</v>
      </c>
      <c r="H128" s="11"/>
      <c r="I128" s="11"/>
    </row>
    <row r="129" spans="1:9">
      <c r="A129" s="52">
        <v>119</v>
      </c>
      <c r="B129" s="23" t="s">
        <v>184</v>
      </c>
      <c r="C129" s="25">
        <v>807</v>
      </c>
      <c r="D129" s="15" t="s">
        <v>265</v>
      </c>
      <c r="E129" s="270"/>
      <c r="F129" s="15"/>
      <c r="G129" s="16">
        <f>G130</f>
        <v>5.4020000000000001</v>
      </c>
      <c r="H129" s="16">
        <v>0</v>
      </c>
      <c r="I129" s="16">
        <v>0</v>
      </c>
    </row>
    <row r="130" spans="1:9" s="42" customFormat="1" ht="57" customHeight="1">
      <c r="A130" s="52">
        <v>120</v>
      </c>
      <c r="B130" s="47" t="s">
        <v>264</v>
      </c>
      <c r="C130" s="25">
        <v>807</v>
      </c>
      <c r="D130" s="38" t="s">
        <v>263</v>
      </c>
      <c r="E130" s="270"/>
      <c r="F130" s="15"/>
      <c r="G130" s="16">
        <f>G131</f>
        <v>5.4020000000000001</v>
      </c>
      <c r="H130" s="16">
        <v>0</v>
      </c>
      <c r="I130" s="16">
        <v>0</v>
      </c>
    </row>
    <row r="131" spans="1:9">
      <c r="A131" s="52">
        <v>121</v>
      </c>
      <c r="B131" s="24" t="s">
        <v>121</v>
      </c>
      <c r="C131" s="25">
        <v>807</v>
      </c>
      <c r="D131" s="38" t="s">
        <v>263</v>
      </c>
      <c r="E131" s="270" t="s">
        <v>157</v>
      </c>
      <c r="F131" s="15"/>
      <c r="G131" s="16">
        <f>G132</f>
        <v>5.4020000000000001</v>
      </c>
      <c r="H131" s="16">
        <v>0</v>
      </c>
      <c r="I131" s="16">
        <v>0</v>
      </c>
    </row>
    <row r="132" spans="1:9">
      <c r="A132" s="52">
        <v>122</v>
      </c>
      <c r="B132" s="24" t="s">
        <v>127</v>
      </c>
      <c r="C132" s="25">
        <v>807</v>
      </c>
      <c r="D132" s="38" t="s">
        <v>263</v>
      </c>
      <c r="E132" s="270" t="s">
        <v>130</v>
      </c>
      <c r="F132" s="15"/>
      <c r="G132" s="16">
        <v>5.4020000000000001</v>
      </c>
      <c r="H132" s="16">
        <v>0</v>
      </c>
      <c r="I132" s="16">
        <v>0</v>
      </c>
    </row>
    <row r="133" spans="1:9">
      <c r="A133" s="52">
        <v>123</v>
      </c>
      <c r="B133" s="25" t="s">
        <v>119</v>
      </c>
      <c r="C133" s="25">
        <v>807</v>
      </c>
      <c r="D133" s="38" t="s">
        <v>263</v>
      </c>
      <c r="E133" s="270" t="s">
        <v>130</v>
      </c>
      <c r="F133" s="15" t="s">
        <v>286</v>
      </c>
      <c r="G133" s="16">
        <f t="shared" ref="G133:I134" si="9">G132</f>
        <v>5.4020000000000001</v>
      </c>
      <c r="H133" s="16">
        <f t="shared" si="9"/>
        <v>0</v>
      </c>
      <c r="I133" s="16">
        <f t="shared" si="9"/>
        <v>0</v>
      </c>
    </row>
    <row r="134" spans="1:9" ht="38.25">
      <c r="A134" s="52">
        <v>124</v>
      </c>
      <c r="B134" s="25" t="s">
        <v>99</v>
      </c>
      <c r="C134" s="25">
        <v>807</v>
      </c>
      <c r="D134" s="38" t="s">
        <v>263</v>
      </c>
      <c r="E134" s="270" t="s">
        <v>130</v>
      </c>
      <c r="F134" s="15" t="s">
        <v>286</v>
      </c>
      <c r="G134" s="16">
        <f t="shared" si="9"/>
        <v>5.4020000000000001</v>
      </c>
      <c r="H134" s="16">
        <f t="shared" si="9"/>
        <v>0</v>
      </c>
      <c r="I134" s="16">
        <f t="shared" si="9"/>
        <v>0</v>
      </c>
    </row>
    <row r="135" spans="1:9" ht="24.75" customHeight="1">
      <c r="A135" s="52">
        <v>125</v>
      </c>
      <c r="B135" s="65" t="s">
        <v>184</v>
      </c>
      <c r="C135" s="25">
        <v>807</v>
      </c>
      <c r="D135" s="19" t="s">
        <v>407</v>
      </c>
      <c r="E135" s="325"/>
      <c r="F135" s="19"/>
      <c r="G135" s="11">
        <f>G136</f>
        <v>66.835999999999999</v>
      </c>
      <c r="H135" s="11"/>
      <c r="I135" s="11"/>
    </row>
    <row r="136" spans="1:9" ht="25.5">
      <c r="A136" s="52">
        <v>126</v>
      </c>
      <c r="B136" s="24" t="s">
        <v>403</v>
      </c>
      <c r="C136" s="25">
        <v>807</v>
      </c>
      <c r="D136" s="15" t="s">
        <v>404</v>
      </c>
      <c r="E136" s="325"/>
      <c r="F136" s="19"/>
      <c r="G136" s="11">
        <f>G137</f>
        <v>66.835999999999999</v>
      </c>
      <c r="H136" s="11"/>
      <c r="I136" s="11"/>
    </row>
    <row r="137" spans="1:9">
      <c r="A137" s="52">
        <v>127</v>
      </c>
      <c r="B137" s="23" t="s">
        <v>153</v>
      </c>
      <c r="C137" s="25">
        <v>807</v>
      </c>
      <c r="D137" s="15" t="s">
        <v>404</v>
      </c>
      <c r="E137" s="326">
        <v>800</v>
      </c>
      <c r="F137" s="15"/>
      <c r="G137" s="11">
        <f>G138</f>
        <v>66.835999999999999</v>
      </c>
      <c r="H137" s="11"/>
      <c r="I137" s="11"/>
    </row>
    <row r="138" spans="1:9">
      <c r="A138" s="52">
        <v>128</v>
      </c>
      <c r="B138" s="23" t="s">
        <v>406</v>
      </c>
      <c r="C138" s="25">
        <v>807</v>
      </c>
      <c r="D138" s="15" t="s">
        <v>404</v>
      </c>
      <c r="E138" s="325">
        <v>880</v>
      </c>
      <c r="F138" s="19"/>
      <c r="G138" s="11">
        <f>G139</f>
        <v>66.835999999999999</v>
      </c>
      <c r="H138" s="11"/>
      <c r="I138" s="11"/>
    </row>
    <row r="139" spans="1:9">
      <c r="A139" s="52">
        <v>129</v>
      </c>
      <c r="B139" s="25" t="s">
        <v>119</v>
      </c>
      <c r="C139" s="25">
        <v>807</v>
      </c>
      <c r="D139" s="15" t="s">
        <v>404</v>
      </c>
      <c r="E139" s="325">
        <v>880</v>
      </c>
      <c r="F139" s="19" t="s">
        <v>283</v>
      </c>
      <c r="G139" s="11">
        <f>G140</f>
        <v>66.835999999999999</v>
      </c>
      <c r="H139" s="11"/>
      <c r="I139" s="11"/>
    </row>
    <row r="140" spans="1:9" s="42" customFormat="1" ht="25.5">
      <c r="A140" s="52">
        <v>130</v>
      </c>
      <c r="B140" s="24" t="s">
        <v>403</v>
      </c>
      <c r="C140" s="25">
        <v>807</v>
      </c>
      <c r="D140" s="15" t="s">
        <v>404</v>
      </c>
      <c r="E140" s="325">
        <v>880</v>
      </c>
      <c r="F140" s="19" t="s">
        <v>401</v>
      </c>
      <c r="G140" s="11">
        <v>66.835999999999999</v>
      </c>
      <c r="H140" s="11"/>
      <c r="I140" s="11"/>
    </row>
    <row r="141" spans="1:9">
      <c r="A141" s="52">
        <v>131</v>
      </c>
      <c r="B141" s="27" t="s">
        <v>3</v>
      </c>
      <c r="C141" s="25">
        <v>807</v>
      </c>
      <c r="D141" s="19" t="s">
        <v>1</v>
      </c>
      <c r="E141" s="325"/>
      <c r="F141" s="19"/>
      <c r="G141" s="11">
        <v>0</v>
      </c>
      <c r="H141" s="11">
        <v>5</v>
      </c>
      <c r="I141" s="11">
        <v>5</v>
      </c>
    </row>
    <row r="142" spans="1:9" ht="25.5">
      <c r="A142" s="52">
        <v>132</v>
      </c>
      <c r="B142" s="24" t="s">
        <v>26</v>
      </c>
      <c r="C142" s="25">
        <v>807</v>
      </c>
      <c r="D142" s="15" t="s">
        <v>2</v>
      </c>
      <c r="E142" s="325"/>
      <c r="F142" s="19"/>
      <c r="G142" s="11">
        <f>G143</f>
        <v>0</v>
      </c>
      <c r="H142" s="11">
        <f>H143</f>
        <v>5</v>
      </c>
      <c r="I142" s="11">
        <f>I143</f>
        <v>5</v>
      </c>
    </row>
    <row r="143" spans="1:9">
      <c r="A143" s="52">
        <v>133</v>
      </c>
      <c r="B143" s="23" t="s">
        <v>153</v>
      </c>
      <c r="C143" s="25">
        <v>807</v>
      </c>
      <c r="D143" s="15" t="s">
        <v>2</v>
      </c>
      <c r="E143" s="326">
        <v>800</v>
      </c>
      <c r="F143" s="15"/>
      <c r="G143" s="11">
        <v>0</v>
      </c>
      <c r="H143" s="11">
        <v>5</v>
      </c>
      <c r="I143" s="11">
        <v>5</v>
      </c>
    </row>
    <row r="144" spans="1:9">
      <c r="A144" s="52">
        <v>134</v>
      </c>
      <c r="B144" s="27" t="s">
        <v>181</v>
      </c>
      <c r="C144" s="25">
        <v>807</v>
      </c>
      <c r="D144" s="15" t="s">
        <v>2</v>
      </c>
      <c r="E144" s="325">
        <v>870</v>
      </c>
      <c r="F144" s="19"/>
      <c r="G144" s="11">
        <v>0</v>
      </c>
      <c r="H144" s="11">
        <v>5</v>
      </c>
      <c r="I144" s="11">
        <v>5</v>
      </c>
    </row>
    <row r="145" spans="1:9">
      <c r="A145" s="52">
        <v>135</v>
      </c>
      <c r="B145" s="25" t="s">
        <v>119</v>
      </c>
      <c r="C145" s="25">
        <v>807</v>
      </c>
      <c r="D145" s="15" t="s">
        <v>2</v>
      </c>
      <c r="E145" s="325">
        <v>870</v>
      </c>
      <c r="F145" s="19" t="s">
        <v>283</v>
      </c>
      <c r="G145" s="11">
        <v>0</v>
      </c>
      <c r="H145" s="11">
        <f>H144</f>
        <v>5</v>
      </c>
      <c r="I145" s="11">
        <f>I144</f>
        <v>5</v>
      </c>
    </row>
    <row r="146" spans="1:9" s="42" customFormat="1">
      <c r="A146" s="52">
        <v>136</v>
      </c>
      <c r="B146" s="23" t="s">
        <v>129</v>
      </c>
      <c r="C146" s="25">
        <v>807</v>
      </c>
      <c r="D146" s="15" t="s">
        <v>2</v>
      </c>
      <c r="E146" s="325">
        <v>870</v>
      </c>
      <c r="F146" s="19" t="s">
        <v>287</v>
      </c>
      <c r="G146" s="11">
        <v>0</v>
      </c>
      <c r="H146" s="11">
        <v>5</v>
      </c>
      <c r="I146" s="11">
        <v>5</v>
      </c>
    </row>
    <row r="147" spans="1:9" ht="27" customHeight="1">
      <c r="A147" s="52">
        <v>137</v>
      </c>
      <c r="B147" s="29" t="s">
        <v>6</v>
      </c>
      <c r="C147" s="25">
        <v>807</v>
      </c>
      <c r="D147" s="28" t="s">
        <v>4</v>
      </c>
      <c r="E147" s="277"/>
      <c r="F147" s="28"/>
      <c r="G147" s="16">
        <f>G148+G153</f>
        <v>103.63200000000001</v>
      </c>
      <c r="H147" s="16">
        <f>H148+H153</f>
        <v>87.218000000000004</v>
      </c>
      <c r="I147" s="16">
        <f>I148+I153</f>
        <v>84.518000000000001</v>
      </c>
    </row>
    <row r="148" spans="1:9" ht="38.25">
      <c r="A148" s="52">
        <v>138</v>
      </c>
      <c r="B148" s="29" t="s">
        <v>182</v>
      </c>
      <c r="C148" s="25">
        <v>807</v>
      </c>
      <c r="D148" s="28" t="s">
        <v>5</v>
      </c>
      <c r="E148" s="277"/>
      <c r="F148" s="28"/>
      <c r="G148" s="16">
        <f>G149</f>
        <v>2.1859999999999999</v>
      </c>
      <c r="H148" s="16">
        <v>2.218</v>
      </c>
      <c r="I148" s="43">
        <v>2.218</v>
      </c>
    </row>
    <row r="149" spans="1:9" ht="25.5">
      <c r="A149" s="52">
        <v>139</v>
      </c>
      <c r="B149" s="23" t="s">
        <v>304</v>
      </c>
      <c r="C149" s="25">
        <v>807</v>
      </c>
      <c r="D149" s="28" t="s">
        <v>5</v>
      </c>
      <c r="E149" s="278" t="s">
        <v>138</v>
      </c>
      <c r="F149" s="28"/>
      <c r="G149" s="16">
        <f>G150</f>
        <v>2.1859999999999999</v>
      </c>
      <c r="H149" s="16">
        <v>2.218</v>
      </c>
      <c r="I149" s="43">
        <v>2.218</v>
      </c>
    </row>
    <row r="150" spans="1:9" ht="25.5">
      <c r="A150" s="52">
        <v>140</v>
      </c>
      <c r="B150" s="23" t="s">
        <v>8</v>
      </c>
      <c r="C150" s="25">
        <v>807</v>
      </c>
      <c r="D150" s="28" t="s">
        <v>5</v>
      </c>
      <c r="E150" s="279" t="s">
        <v>128</v>
      </c>
      <c r="F150" s="30"/>
      <c r="G150" s="16">
        <f>G151</f>
        <v>2.1859999999999999</v>
      </c>
      <c r="H150" s="16">
        <v>2.218</v>
      </c>
      <c r="I150" s="43">
        <v>2.218</v>
      </c>
    </row>
    <row r="151" spans="1:9">
      <c r="A151" s="52">
        <v>141</v>
      </c>
      <c r="B151" s="25" t="s">
        <v>119</v>
      </c>
      <c r="C151" s="25">
        <v>807</v>
      </c>
      <c r="D151" s="28" t="s">
        <v>5</v>
      </c>
      <c r="E151" s="279" t="s">
        <v>128</v>
      </c>
      <c r="F151" s="30" t="s">
        <v>283</v>
      </c>
      <c r="G151" s="16">
        <f>G152</f>
        <v>2.1859999999999999</v>
      </c>
      <c r="H151" s="16">
        <f>H152</f>
        <v>2.218</v>
      </c>
      <c r="I151" s="16">
        <f>I152</f>
        <v>2.218</v>
      </c>
    </row>
    <row r="152" spans="1:9">
      <c r="A152" s="52">
        <v>142</v>
      </c>
      <c r="B152" s="51" t="s">
        <v>156</v>
      </c>
      <c r="C152" s="25">
        <v>807</v>
      </c>
      <c r="D152" s="28" t="s">
        <v>5</v>
      </c>
      <c r="E152" s="279" t="s">
        <v>128</v>
      </c>
      <c r="F152" s="19" t="s">
        <v>288</v>
      </c>
      <c r="G152" s="16">
        <v>2.1859999999999999</v>
      </c>
      <c r="H152" s="16">
        <v>2.218</v>
      </c>
      <c r="I152" s="43">
        <v>2.218</v>
      </c>
    </row>
    <row r="153" spans="1:9" ht="38.25">
      <c r="A153" s="52">
        <v>143</v>
      </c>
      <c r="B153" s="23" t="s">
        <v>168</v>
      </c>
      <c r="C153" s="25">
        <v>807</v>
      </c>
      <c r="D153" s="19" t="s">
        <v>7</v>
      </c>
      <c r="E153" s="280"/>
      <c r="F153" s="19"/>
      <c r="G153" s="45">
        <f>G154</f>
        <v>101.446</v>
      </c>
      <c r="H153" s="45">
        <v>85</v>
      </c>
      <c r="I153" s="44">
        <v>82.3</v>
      </c>
    </row>
    <row r="154" spans="1:9" ht="51">
      <c r="A154" s="52">
        <v>144</v>
      </c>
      <c r="B154" s="23" t="s">
        <v>150</v>
      </c>
      <c r="C154" s="25">
        <v>807</v>
      </c>
      <c r="D154" s="19" t="s">
        <v>7</v>
      </c>
      <c r="E154" s="271" t="s">
        <v>137</v>
      </c>
      <c r="F154" s="19"/>
      <c r="G154" s="45">
        <f>G155</f>
        <v>101.446</v>
      </c>
      <c r="H154" s="45">
        <v>85</v>
      </c>
      <c r="I154" s="44">
        <v>82.3</v>
      </c>
    </row>
    <row r="155" spans="1:9" ht="25.5">
      <c r="A155" s="52">
        <v>145</v>
      </c>
      <c r="B155" s="23" t="s">
        <v>146</v>
      </c>
      <c r="C155" s="25">
        <v>807</v>
      </c>
      <c r="D155" s="19" t="s">
        <v>7</v>
      </c>
      <c r="E155" s="271" t="s">
        <v>134</v>
      </c>
      <c r="F155" s="19"/>
      <c r="G155" s="45">
        <f>G156</f>
        <v>101.446</v>
      </c>
      <c r="H155" s="45">
        <v>85</v>
      </c>
      <c r="I155" s="44">
        <v>82.3</v>
      </c>
    </row>
    <row r="156" spans="1:9">
      <c r="A156" s="52">
        <v>146</v>
      </c>
      <c r="B156" s="23" t="s">
        <v>166</v>
      </c>
      <c r="C156" s="25">
        <v>807</v>
      </c>
      <c r="D156" s="19" t="s">
        <v>7</v>
      </c>
      <c r="E156" s="271" t="s">
        <v>134</v>
      </c>
      <c r="F156" s="19" t="s">
        <v>289</v>
      </c>
      <c r="G156" s="45">
        <f>G157</f>
        <v>101.446</v>
      </c>
      <c r="H156" s="45">
        <v>85</v>
      </c>
      <c r="I156" s="44">
        <v>82.3</v>
      </c>
    </row>
    <row r="157" spans="1:9">
      <c r="A157" s="52">
        <v>147</v>
      </c>
      <c r="B157" s="23" t="s">
        <v>167</v>
      </c>
      <c r="C157" s="25">
        <v>807</v>
      </c>
      <c r="D157" s="19" t="s">
        <v>7</v>
      </c>
      <c r="E157" s="271" t="s">
        <v>134</v>
      </c>
      <c r="F157" s="19" t="s">
        <v>290</v>
      </c>
      <c r="G157" s="45">
        <f>83.5-7.054+25</f>
        <v>101.446</v>
      </c>
      <c r="H157" s="45">
        <v>85</v>
      </c>
      <c r="I157" s="44">
        <v>82.3</v>
      </c>
    </row>
    <row r="158" spans="1:9" ht="29.25" customHeight="1">
      <c r="A158" s="52">
        <v>148</v>
      </c>
      <c r="B158" s="47" t="s">
        <v>136</v>
      </c>
      <c r="C158" s="25">
        <v>807</v>
      </c>
      <c r="D158" s="15" t="s">
        <v>407</v>
      </c>
      <c r="E158" s="271"/>
      <c r="F158" s="19"/>
      <c r="G158" s="11">
        <f>G159</f>
        <v>9</v>
      </c>
      <c r="H158" s="11"/>
      <c r="I158" s="11"/>
    </row>
    <row r="159" spans="1:9">
      <c r="A159" s="52">
        <v>149</v>
      </c>
      <c r="B159" s="330" t="s">
        <v>438</v>
      </c>
      <c r="C159" s="25">
        <v>807</v>
      </c>
      <c r="D159" s="15" t="s">
        <v>407</v>
      </c>
      <c r="E159" s="270"/>
      <c r="F159" s="15"/>
      <c r="G159" s="16">
        <f>G160</f>
        <v>9</v>
      </c>
      <c r="H159" s="16">
        <v>0</v>
      </c>
      <c r="I159" s="16">
        <v>0</v>
      </c>
    </row>
    <row r="160" spans="1:9" s="42" customFormat="1" ht="24" customHeight="1">
      <c r="A160" s="52">
        <v>150</v>
      </c>
      <c r="B160" s="331" t="s">
        <v>439</v>
      </c>
      <c r="C160" s="25">
        <v>807</v>
      </c>
      <c r="D160" s="38" t="s">
        <v>443</v>
      </c>
      <c r="E160" s="270"/>
      <c r="F160" s="15"/>
      <c r="G160" s="16">
        <f>G161</f>
        <v>9</v>
      </c>
      <c r="H160" s="16">
        <v>0</v>
      </c>
      <c r="I160" s="16">
        <v>0</v>
      </c>
    </row>
    <row r="161" spans="1:9">
      <c r="A161" s="52">
        <v>151</v>
      </c>
      <c r="B161" s="24" t="s">
        <v>397</v>
      </c>
      <c r="C161" s="25">
        <v>807</v>
      </c>
      <c r="D161" s="38" t="s">
        <v>443</v>
      </c>
      <c r="E161" s="270"/>
      <c r="F161" s="15" t="s">
        <v>425</v>
      </c>
      <c r="G161" s="16">
        <v>9</v>
      </c>
      <c r="H161" s="16">
        <v>0</v>
      </c>
      <c r="I161" s="16">
        <v>0</v>
      </c>
    </row>
    <row r="162" spans="1:9">
      <c r="A162" s="52">
        <v>152</v>
      </c>
      <c r="B162" s="329" t="s">
        <v>440</v>
      </c>
      <c r="C162" s="25">
        <v>807</v>
      </c>
      <c r="D162" s="38" t="s">
        <v>443</v>
      </c>
      <c r="E162" s="270" t="s">
        <v>437</v>
      </c>
      <c r="F162" s="15" t="s">
        <v>425</v>
      </c>
      <c r="G162" s="16">
        <f t="shared" ref="G162:I162" si="10">G161</f>
        <v>9</v>
      </c>
      <c r="H162" s="16">
        <f t="shared" si="10"/>
        <v>0</v>
      </c>
      <c r="I162" s="16">
        <f t="shared" si="10"/>
        <v>0</v>
      </c>
    </row>
    <row r="163" spans="1:9" ht="51">
      <c r="A163" s="52">
        <v>153</v>
      </c>
      <c r="B163" s="18" t="s">
        <v>442</v>
      </c>
      <c r="C163" s="25">
        <v>807</v>
      </c>
      <c r="D163" s="38" t="s">
        <v>443</v>
      </c>
      <c r="E163" s="270" t="s">
        <v>436</v>
      </c>
      <c r="F163" s="15" t="s">
        <v>425</v>
      </c>
      <c r="G163" s="16">
        <f t="shared" ref="G163:I163" si="11">G162</f>
        <v>9</v>
      </c>
      <c r="H163" s="16">
        <f t="shared" si="11"/>
        <v>0</v>
      </c>
      <c r="I163" s="16">
        <f t="shared" si="11"/>
        <v>0</v>
      </c>
    </row>
    <row r="164" spans="1:9" ht="29.25" customHeight="1">
      <c r="A164" s="52">
        <v>154</v>
      </c>
      <c r="B164" s="47" t="s">
        <v>136</v>
      </c>
      <c r="C164" s="25">
        <v>807</v>
      </c>
      <c r="D164" s="15" t="s">
        <v>399</v>
      </c>
      <c r="E164" s="271"/>
      <c r="F164" s="19"/>
      <c r="G164" s="11">
        <f>G165</f>
        <v>2.9209999999999998</v>
      </c>
      <c r="H164" s="11"/>
      <c r="I164" s="11"/>
    </row>
    <row r="165" spans="1:9">
      <c r="A165" s="52">
        <v>155</v>
      </c>
      <c r="B165" s="23" t="s">
        <v>184</v>
      </c>
      <c r="C165" s="25">
        <v>807</v>
      </c>
      <c r="D165" s="15" t="s">
        <v>399</v>
      </c>
      <c r="E165" s="270"/>
      <c r="F165" s="15"/>
      <c r="G165" s="16">
        <f>G166</f>
        <v>2.9209999999999998</v>
      </c>
      <c r="H165" s="16">
        <v>0</v>
      </c>
      <c r="I165" s="16">
        <v>0</v>
      </c>
    </row>
    <row r="166" spans="1:9" s="42" customFormat="1" ht="30" customHeight="1">
      <c r="A166" s="52">
        <v>156</v>
      </c>
      <c r="B166" s="47" t="s">
        <v>398</v>
      </c>
      <c r="C166" s="25">
        <v>807</v>
      </c>
      <c r="D166" s="38" t="s">
        <v>400</v>
      </c>
      <c r="E166" s="270"/>
      <c r="F166" s="15"/>
      <c r="G166" s="16">
        <f>G167</f>
        <v>2.9209999999999998</v>
      </c>
      <c r="H166" s="16">
        <v>0</v>
      </c>
      <c r="I166" s="16">
        <v>0</v>
      </c>
    </row>
    <row r="167" spans="1:9">
      <c r="A167" s="52">
        <v>157</v>
      </c>
      <c r="B167" s="24" t="s">
        <v>397</v>
      </c>
      <c r="C167" s="25">
        <v>807</v>
      </c>
      <c r="D167" s="38" t="s">
        <v>400</v>
      </c>
      <c r="E167" s="270"/>
      <c r="F167" s="15" t="s">
        <v>396</v>
      </c>
      <c r="G167" s="16">
        <v>2.9209999999999998</v>
      </c>
      <c r="H167" s="16">
        <v>0</v>
      </c>
      <c r="I167" s="16">
        <v>0</v>
      </c>
    </row>
    <row r="168" spans="1:9" ht="25.5">
      <c r="A168" s="52">
        <v>158</v>
      </c>
      <c r="B168" s="25" t="s">
        <v>304</v>
      </c>
      <c r="C168" s="25">
        <v>807</v>
      </c>
      <c r="D168" s="38" t="s">
        <v>400</v>
      </c>
      <c r="E168" s="270" t="s">
        <v>138</v>
      </c>
      <c r="F168" s="15" t="s">
        <v>396</v>
      </c>
      <c r="G168" s="16">
        <f t="shared" ref="G168:I168" si="12">G167</f>
        <v>2.9209999999999998</v>
      </c>
      <c r="H168" s="16">
        <f t="shared" si="12"/>
        <v>0</v>
      </c>
      <c r="I168" s="16">
        <f t="shared" si="12"/>
        <v>0</v>
      </c>
    </row>
    <row r="169" spans="1:9" ht="25.5">
      <c r="A169" s="52">
        <v>159</v>
      </c>
      <c r="B169" s="25" t="s">
        <v>303</v>
      </c>
      <c r="C169" s="25">
        <v>807</v>
      </c>
      <c r="D169" s="38" t="s">
        <v>400</v>
      </c>
      <c r="E169" s="270" t="s">
        <v>128</v>
      </c>
      <c r="F169" s="15" t="s">
        <v>396</v>
      </c>
      <c r="G169" s="16">
        <f t="shared" ref="G169:I169" si="13">G168</f>
        <v>2.9209999999999998</v>
      </c>
      <c r="H169" s="16">
        <f t="shared" si="13"/>
        <v>0</v>
      </c>
      <c r="I169" s="16">
        <f t="shared" si="13"/>
        <v>0</v>
      </c>
    </row>
    <row r="170" spans="1:9">
      <c r="A170" s="52">
        <v>160</v>
      </c>
      <c r="B170" s="41" t="s">
        <v>21</v>
      </c>
      <c r="C170" s="31"/>
      <c r="D170" s="32"/>
      <c r="E170" s="271"/>
      <c r="F170" s="327"/>
      <c r="G170" s="16"/>
      <c r="H170" s="11">
        <v>203.42</v>
      </c>
      <c r="I170" s="11">
        <v>406.839</v>
      </c>
    </row>
    <row r="171" spans="1:9">
      <c r="A171" s="52"/>
      <c r="B171" s="31" t="s">
        <v>23</v>
      </c>
      <c r="C171" s="31"/>
      <c r="D171" s="32"/>
      <c r="E171" s="271"/>
      <c r="F171" s="32"/>
      <c r="G171" s="22">
        <f>G11+G44+G50+G100+G170+G97+G34</f>
        <v>9011.1270000000004</v>
      </c>
      <c r="H171" s="22">
        <f>H11+H44+H50+H100+H170+H97+H34</f>
        <v>8224.0290000000005</v>
      </c>
      <c r="I171" s="22">
        <f>I11+I44+I50+I100+I170+I97+I34</f>
        <v>8221.3290000000015</v>
      </c>
    </row>
  </sheetData>
  <mergeCells count="4">
    <mergeCell ref="A2:G2"/>
    <mergeCell ref="C3:H3"/>
    <mergeCell ref="A4:H4"/>
    <mergeCell ref="A6:H6"/>
  </mergeCells>
  <phoneticPr fontId="5" type="noConversion"/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 7</vt:lpstr>
      <vt:lpstr>Приложение 8</vt:lpstr>
      <vt:lpstr>'прилож 7'!Область_печати</vt:lpstr>
      <vt:lpstr>'Приложение 1'!Область_печати</vt:lpstr>
      <vt:lpstr>'Приложение 4'!Область_печати</vt:lpstr>
      <vt:lpstr>'Приложение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Imba</dc:creator>
  <cp:lastModifiedBy>Саенко</cp:lastModifiedBy>
  <cp:lastPrinted>2015-11-17T05:09:29Z</cp:lastPrinted>
  <dcterms:created xsi:type="dcterms:W3CDTF">2010-03-12T03:41:40Z</dcterms:created>
  <dcterms:modified xsi:type="dcterms:W3CDTF">2015-11-17T05:09:44Z</dcterms:modified>
</cp:coreProperties>
</file>