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 activeTab="2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бюджета'!$A$1:$K$294</definedName>
  </definedNames>
  <calcPr calcId="125725"/>
</workbook>
</file>

<file path=xl/calcChain.xml><?xml version="1.0" encoding="utf-8"?>
<calcChain xmlns="http://schemas.openxmlformats.org/spreadsheetml/2006/main">
  <c r="G284" i="3"/>
  <c r="H284"/>
  <c r="E284"/>
  <c r="F284"/>
  <c r="D284"/>
  <c r="I166"/>
  <c r="J166" s="1"/>
  <c r="E71" i="4"/>
  <c r="F71"/>
  <c r="G71"/>
  <c r="H71"/>
  <c r="I71"/>
  <c r="D71"/>
  <c r="I77"/>
  <c r="E166" i="3" l="1"/>
  <c r="K166" s="1"/>
  <c r="E262"/>
  <c r="E261"/>
  <c r="E260"/>
  <c r="E259"/>
  <c r="E258"/>
  <c r="E256"/>
  <c r="E255"/>
  <c r="E254"/>
  <c r="E248"/>
  <c r="E247"/>
  <c r="E246"/>
  <c r="E243"/>
  <c r="E242"/>
  <c r="E240"/>
  <c r="E239"/>
  <c r="E238"/>
  <c r="E236"/>
  <c r="E225"/>
  <c r="E222"/>
  <c r="E221"/>
  <c r="E220"/>
  <c r="E219"/>
  <c r="E218"/>
  <c r="E217"/>
  <c r="E216"/>
  <c r="E215"/>
  <c r="E212"/>
  <c r="E211"/>
  <c r="E209"/>
  <c r="E208"/>
  <c r="E204"/>
  <c r="E202"/>
  <c r="E201"/>
  <c r="E200"/>
  <c r="E197"/>
  <c r="E196"/>
  <c r="E195"/>
  <c r="E192"/>
  <c r="E191"/>
  <c r="E190"/>
  <c r="E189"/>
  <c r="E188"/>
  <c r="E186"/>
  <c r="E185"/>
  <c r="E184"/>
  <c r="E183"/>
  <c r="E182"/>
  <c r="E179"/>
  <c r="E178"/>
  <c r="E175"/>
  <c r="E173"/>
  <c r="E172"/>
  <c r="E161"/>
  <c r="E160"/>
  <c r="E159"/>
  <c r="E154"/>
  <c r="E149"/>
  <c r="E148"/>
  <c r="E147"/>
  <c r="E146"/>
  <c r="E145"/>
  <c r="E144"/>
  <c r="E133"/>
  <c r="E132"/>
  <c r="E124"/>
  <c r="E123"/>
  <c r="E122"/>
  <c r="E121"/>
  <c r="E120"/>
  <c r="E116"/>
  <c r="E115"/>
  <c r="E113"/>
  <c r="E112"/>
  <c r="E111"/>
  <c r="E109"/>
  <c r="E104"/>
  <c r="E100"/>
  <c r="E88"/>
  <c r="E86"/>
  <c r="E78"/>
  <c r="E77"/>
  <c r="E76"/>
  <c r="E73"/>
  <c r="E68"/>
  <c r="E67"/>
  <c r="E61"/>
  <c r="E54"/>
  <c r="E53"/>
  <c r="E49"/>
  <c r="E50"/>
  <c r="E51"/>
  <c r="E48"/>
  <c r="E46"/>
  <c r="E45"/>
  <c r="E18"/>
  <c r="E19"/>
  <c r="E17"/>
  <c r="H73" i="4"/>
  <c r="H74"/>
  <c r="D82" l="1"/>
  <c r="F141" i="3"/>
  <c r="G141"/>
  <c r="H141"/>
  <c r="F116"/>
  <c r="F115"/>
  <c r="F125"/>
  <c r="I144"/>
  <c r="K144" s="1"/>
  <c r="D143"/>
  <c r="D125"/>
  <c r="E125" s="1"/>
  <c r="D141" l="1"/>
  <c r="E143"/>
  <c r="E141" s="1"/>
  <c r="J144"/>
  <c r="I78" i="4"/>
  <c r="F289" i="3"/>
  <c r="G289"/>
  <c r="H289"/>
  <c r="D237"/>
  <c r="E237" s="1"/>
  <c r="D162"/>
  <c r="E162" s="1"/>
  <c r="F128"/>
  <c r="G128"/>
  <c r="H128"/>
  <c r="D131"/>
  <c r="I133"/>
  <c r="K133" s="1"/>
  <c r="I132"/>
  <c r="K132" s="1"/>
  <c r="D128" l="1"/>
  <c r="E131"/>
  <c r="J132"/>
  <c r="J133"/>
  <c r="E128"/>
  <c r="F157" l="1"/>
  <c r="F156" s="1"/>
  <c r="F155" s="1"/>
  <c r="G157"/>
  <c r="G156" s="1"/>
  <c r="G155" s="1"/>
  <c r="H157"/>
  <c r="H156" s="1"/>
  <c r="H155" s="1"/>
  <c r="D119"/>
  <c r="I76" i="4" l="1"/>
  <c r="I204" i="3"/>
  <c r="K204" s="1"/>
  <c r="H203"/>
  <c r="H199" s="1"/>
  <c r="G203"/>
  <c r="G199" s="1"/>
  <c r="F203"/>
  <c r="F199" s="1"/>
  <c r="E203"/>
  <c r="E199" s="1"/>
  <c r="D203"/>
  <c r="D199" s="1"/>
  <c r="I202"/>
  <c r="J202" s="1"/>
  <c r="I201"/>
  <c r="K201" s="1"/>
  <c r="I200"/>
  <c r="J200" s="1"/>
  <c r="J204" l="1"/>
  <c r="I203"/>
  <c r="K203" s="1"/>
  <c r="J201"/>
  <c r="K200"/>
  <c r="K202"/>
  <c r="D72" i="4"/>
  <c r="D70" s="1"/>
  <c r="J203" i="3" l="1"/>
  <c r="J199" s="1"/>
  <c r="K199"/>
  <c r="I199"/>
  <c r="I162"/>
  <c r="K162" s="1"/>
  <c r="J162" l="1"/>
  <c r="E163"/>
  <c r="F163"/>
  <c r="G163"/>
  <c r="H163"/>
  <c r="D163"/>
  <c r="I164" l="1"/>
  <c r="F286"/>
  <c r="I163" l="1"/>
  <c r="K164"/>
  <c r="K163" s="1"/>
  <c r="J164"/>
  <c r="J163" s="1"/>
  <c r="D66"/>
  <c r="E66" s="1"/>
  <c r="I72" l="1"/>
  <c r="K72" s="1"/>
  <c r="D72"/>
  <c r="E72" s="1"/>
  <c r="I67"/>
  <c r="J67" s="1"/>
  <c r="F283"/>
  <c r="G283"/>
  <c r="H283"/>
  <c r="E267"/>
  <c r="F267"/>
  <c r="G267"/>
  <c r="H267"/>
  <c r="D267"/>
  <c r="I143"/>
  <c r="J143" s="1"/>
  <c r="I145"/>
  <c r="J145" s="1"/>
  <c r="I161"/>
  <c r="J161" s="1"/>
  <c r="D158"/>
  <c r="D249"/>
  <c r="E249" s="1"/>
  <c r="D69"/>
  <c r="E69" s="1"/>
  <c r="D62"/>
  <c r="E62" s="1"/>
  <c r="D65"/>
  <c r="D64"/>
  <c r="D60"/>
  <c r="E60" s="1"/>
  <c r="D58"/>
  <c r="E58" s="1"/>
  <c r="D70"/>
  <c r="E70" s="1"/>
  <c r="I148"/>
  <c r="J148" s="1"/>
  <c r="I73" i="4"/>
  <c r="I18" i="3"/>
  <c r="K18" s="1"/>
  <c r="I19"/>
  <c r="K19" s="1"/>
  <c r="I24"/>
  <c r="K24" s="1"/>
  <c r="I25"/>
  <c r="K25" s="1"/>
  <c r="I26"/>
  <c r="K26" s="1"/>
  <c r="I29"/>
  <c r="K29" s="1"/>
  <c r="I30"/>
  <c r="K30" s="1"/>
  <c r="I31"/>
  <c r="K31" s="1"/>
  <c r="I32"/>
  <c r="K32" s="1"/>
  <c r="I33"/>
  <c r="K33" s="1"/>
  <c r="I36"/>
  <c r="K36" s="1"/>
  <c r="I37"/>
  <c r="K37" s="1"/>
  <c r="I45"/>
  <c r="K45" s="1"/>
  <c r="I46"/>
  <c r="K46" s="1"/>
  <c r="I48"/>
  <c r="K48" s="1"/>
  <c r="I49"/>
  <c r="K49" s="1"/>
  <c r="I50"/>
  <c r="K50" s="1"/>
  <c r="I51"/>
  <c r="K51" s="1"/>
  <c r="I53"/>
  <c r="K53" s="1"/>
  <c r="I54"/>
  <c r="K54" s="1"/>
  <c r="I58"/>
  <c r="I59"/>
  <c r="K59" s="1"/>
  <c r="I60"/>
  <c r="I61"/>
  <c r="K61" s="1"/>
  <c r="I62"/>
  <c r="I64"/>
  <c r="I65"/>
  <c r="I66"/>
  <c r="K66" s="1"/>
  <c r="I68"/>
  <c r="K68" s="1"/>
  <c r="I69"/>
  <c r="K69" s="1"/>
  <c r="I70"/>
  <c r="I73"/>
  <c r="I76"/>
  <c r="K76" s="1"/>
  <c r="I77"/>
  <c r="I78"/>
  <c r="I81"/>
  <c r="I82"/>
  <c r="I83"/>
  <c r="I86"/>
  <c r="I88"/>
  <c r="I91"/>
  <c r="I92"/>
  <c r="I94"/>
  <c r="I95"/>
  <c r="I96"/>
  <c r="I97"/>
  <c r="I100"/>
  <c r="I103"/>
  <c r="I104"/>
  <c r="I109"/>
  <c r="I111"/>
  <c r="I112"/>
  <c r="I113"/>
  <c r="I115"/>
  <c r="I116"/>
  <c r="I120"/>
  <c r="I121"/>
  <c r="I122"/>
  <c r="I123"/>
  <c r="I124"/>
  <c r="I125"/>
  <c r="I129"/>
  <c r="I130"/>
  <c r="I131"/>
  <c r="I135"/>
  <c r="I136"/>
  <c r="I137"/>
  <c r="I146"/>
  <c r="I147"/>
  <c r="I149"/>
  <c r="I154"/>
  <c r="I158"/>
  <c r="I159"/>
  <c r="J159" s="1"/>
  <c r="I160"/>
  <c r="I172"/>
  <c r="I173"/>
  <c r="I174"/>
  <c r="I175"/>
  <c r="I176"/>
  <c r="I178"/>
  <c r="I179"/>
  <c r="I182"/>
  <c r="I183"/>
  <c r="I184"/>
  <c r="I185"/>
  <c r="I186"/>
  <c r="I188"/>
  <c r="I189"/>
  <c r="I190"/>
  <c r="I191"/>
  <c r="I192"/>
  <c r="I195"/>
  <c r="I196"/>
  <c r="I197"/>
  <c r="I208"/>
  <c r="I209"/>
  <c r="I211"/>
  <c r="I212"/>
  <c r="I215"/>
  <c r="I216"/>
  <c r="I217"/>
  <c r="I218"/>
  <c r="I219"/>
  <c r="I220"/>
  <c r="I221"/>
  <c r="I222"/>
  <c r="I225"/>
  <c r="I226"/>
  <c r="I227"/>
  <c r="I229"/>
  <c r="I230"/>
  <c r="I231"/>
  <c r="I232"/>
  <c r="I236"/>
  <c r="I237"/>
  <c r="I238"/>
  <c r="I239"/>
  <c r="I240"/>
  <c r="I242"/>
  <c r="I243"/>
  <c r="I246"/>
  <c r="I247"/>
  <c r="I248"/>
  <c r="I249"/>
  <c r="I254"/>
  <c r="I255"/>
  <c r="I256"/>
  <c r="I258"/>
  <c r="I259"/>
  <c r="I260"/>
  <c r="I261"/>
  <c r="I262"/>
  <c r="I277"/>
  <c r="I282"/>
  <c r="I17"/>
  <c r="E292"/>
  <c r="G286"/>
  <c r="H286"/>
  <c r="E287"/>
  <c r="F287"/>
  <c r="G287"/>
  <c r="H287"/>
  <c r="D287"/>
  <c r="E285"/>
  <c r="F285"/>
  <c r="G285"/>
  <c r="H285"/>
  <c r="D285"/>
  <c r="E276"/>
  <c r="F276"/>
  <c r="G276"/>
  <c r="H276"/>
  <c r="D276"/>
  <c r="H273"/>
  <c r="G273"/>
  <c r="F273"/>
  <c r="E273"/>
  <c r="H272"/>
  <c r="G272"/>
  <c r="F272"/>
  <c r="E272"/>
  <c r="D273"/>
  <c r="D272"/>
  <c r="E268"/>
  <c r="F268"/>
  <c r="G268"/>
  <c r="H268"/>
  <c r="E269"/>
  <c r="F269"/>
  <c r="G269"/>
  <c r="H269"/>
  <c r="E270"/>
  <c r="F270"/>
  <c r="G270"/>
  <c r="H270"/>
  <c r="D270"/>
  <c r="D269"/>
  <c r="D268"/>
  <c r="E264"/>
  <c r="F264"/>
  <c r="G264"/>
  <c r="H264"/>
  <c r="E265"/>
  <c r="F265"/>
  <c r="G265"/>
  <c r="H265"/>
  <c r="D265"/>
  <c r="D264"/>
  <c r="D81" i="4"/>
  <c r="E40"/>
  <c r="D40"/>
  <c r="I284" i="3" l="1"/>
  <c r="D283"/>
  <c r="E64"/>
  <c r="E283" s="1"/>
  <c r="E65"/>
  <c r="D157"/>
  <c r="D156" s="1"/>
  <c r="E158"/>
  <c r="E157" s="1"/>
  <c r="E156" s="1"/>
  <c r="E155" s="1"/>
  <c r="K64"/>
  <c r="E289"/>
  <c r="I141"/>
  <c r="D289"/>
  <c r="D279"/>
  <c r="I267"/>
  <c r="K267" s="1"/>
  <c r="I289"/>
  <c r="J72"/>
  <c r="I157"/>
  <c r="I156" s="1"/>
  <c r="I155" s="1"/>
  <c r="K131"/>
  <c r="I128"/>
  <c r="J128" s="1"/>
  <c r="J160"/>
  <c r="I272"/>
  <c r="K272" s="1"/>
  <c r="I273"/>
  <c r="J273" s="1"/>
  <c r="K70"/>
  <c r="K65"/>
  <c r="K62"/>
  <c r="K60"/>
  <c r="K58"/>
  <c r="D286"/>
  <c r="E286"/>
  <c r="K67"/>
  <c r="J267"/>
  <c r="I283"/>
  <c r="K283" s="1"/>
  <c r="K143"/>
  <c r="K145"/>
  <c r="I265"/>
  <c r="K265" s="1"/>
  <c r="I264"/>
  <c r="K264" s="1"/>
  <c r="I287"/>
  <c r="K287" s="1"/>
  <c r="I286"/>
  <c r="I276"/>
  <c r="J276" s="1"/>
  <c r="I285"/>
  <c r="J285" s="1"/>
  <c r="K161"/>
  <c r="K148"/>
  <c r="I270"/>
  <c r="J270" s="1"/>
  <c r="I269"/>
  <c r="J269" s="1"/>
  <c r="I268"/>
  <c r="J268" s="1"/>
  <c r="K277"/>
  <c r="J277"/>
  <c r="K262"/>
  <c r="J262"/>
  <c r="K260"/>
  <c r="J260"/>
  <c r="K258"/>
  <c r="J258"/>
  <c r="K256"/>
  <c r="J256"/>
  <c r="K254"/>
  <c r="J254"/>
  <c r="K249"/>
  <c r="J249"/>
  <c r="K247"/>
  <c r="J247"/>
  <c r="K243"/>
  <c r="J243"/>
  <c r="K239"/>
  <c r="J239"/>
  <c r="K237"/>
  <c r="J237"/>
  <c r="K232"/>
  <c r="J232"/>
  <c r="K230"/>
  <c r="J230"/>
  <c r="K226"/>
  <c r="J226"/>
  <c r="K222"/>
  <c r="J222"/>
  <c r="K220"/>
  <c r="J220"/>
  <c r="K218"/>
  <c r="J218"/>
  <c r="K216"/>
  <c r="J216"/>
  <c r="K212"/>
  <c r="J212"/>
  <c r="K208"/>
  <c r="J208"/>
  <c r="K197"/>
  <c r="J197"/>
  <c r="K195"/>
  <c r="J195"/>
  <c r="K192"/>
  <c r="J192"/>
  <c r="K190"/>
  <c r="J190"/>
  <c r="K188"/>
  <c r="J188"/>
  <c r="K186"/>
  <c r="J186"/>
  <c r="K184"/>
  <c r="J184"/>
  <c r="K182"/>
  <c r="J182"/>
  <c r="K178"/>
  <c r="J178"/>
  <c r="K176"/>
  <c r="J176"/>
  <c r="K172"/>
  <c r="J172"/>
  <c r="K149"/>
  <c r="J149"/>
  <c r="K146"/>
  <c r="J146"/>
  <c r="K136"/>
  <c r="J136"/>
  <c r="K129"/>
  <c r="J129"/>
  <c r="K124"/>
  <c r="J124"/>
  <c r="K122"/>
  <c r="J122"/>
  <c r="K120"/>
  <c r="J120"/>
  <c r="K115"/>
  <c r="J115"/>
  <c r="K113"/>
  <c r="J113"/>
  <c r="K111"/>
  <c r="J111"/>
  <c r="K103"/>
  <c r="J103"/>
  <c r="K100"/>
  <c r="J100"/>
  <c r="K96"/>
  <c r="J96"/>
  <c r="K94"/>
  <c r="J94"/>
  <c r="K92"/>
  <c r="J92"/>
  <c r="K86"/>
  <c r="J86"/>
  <c r="K81"/>
  <c r="J81"/>
  <c r="K77"/>
  <c r="J77"/>
  <c r="K73"/>
  <c r="J73"/>
  <c r="J264"/>
  <c r="J287"/>
  <c r="J283"/>
  <c r="J17"/>
  <c r="K17"/>
  <c r="K282"/>
  <c r="J282"/>
  <c r="K261"/>
  <c r="J261"/>
  <c r="K259"/>
  <c r="J259"/>
  <c r="K255"/>
  <c r="J255"/>
  <c r="K248"/>
  <c r="J248"/>
  <c r="K246"/>
  <c r="J246"/>
  <c r="K242"/>
  <c r="J242"/>
  <c r="K240"/>
  <c r="J240"/>
  <c r="K238"/>
  <c r="J238"/>
  <c r="K236"/>
  <c r="J236"/>
  <c r="K231"/>
  <c r="J231"/>
  <c r="K229"/>
  <c r="J229"/>
  <c r="K227"/>
  <c r="J227"/>
  <c r="K225"/>
  <c r="J225"/>
  <c r="K221"/>
  <c r="J221"/>
  <c r="K219"/>
  <c r="J219"/>
  <c r="K217"/>
  <c r="J217"/>
  <c r="K215"/>
  <c r="J215"/>
  <c r="K211"/>
  <c r="J211"/>
  <c r="K209"/>
  <c r="J209"/>
  <c r="K196"/>
  <c r="J196"/>
  <c r="K191"/>
  <c r="J191"/>
  <c r="K189"/>
  <c r="J189"/>
  <c r="K185"/>
  <c r="J185"/>
  <c r="K183"/>
  <c r="J183"/>
  <c r="K179"/>
  <c r="J179"/>
  <c r="K175"/>
  <c r="J175"/>
  <c r="K173"/>
  <c r="J173"/>
  <c r="K158"/>
  <c r="J158"/>
  <c r="K154"/>
  <c r="J154"/>
  <c r="K147"/>
  <c r="J147"/>
  <c r="K137"/>
  <c r="J137"/>
  <c r="K135"/>
  <c r="J135"/>
  <c r="K130"/>
  <c r="J130"/>
  <c r="K125"/>
  <c r="J125"/>
  <c r="K123"/>
  <c r="J123"/>
  <c r="K121"/>
  <c r="J121"/>
  <c r="K116"/>
  <c r="J116"/>
  <c r="K112"/>
  <c r="J112"/>
  <c r="K109"/>
  <c r="J109"/>
  <c r="K104"/>
  <c r="J104"/>
  <c r="K97"/>
  <c r="J97"/>
  <c r="K95"/>
  <c r="J95"/>
  <c r="K91"/>
  <c r="J91"/>
  <c r="K88"/>
  <c r="J88"/>
  <c r="K82"/>
  <c r="J82"/>
  <c r="K78"/>
  <c r="J78"/>
  <c r="K270"/>
  <c r="K268"/>
  <c r="J76"/>
  <c r="J70"/>
  <c r="J69"/>
  <c r="J68"/>
  <c r="J66"/>
  <c r="J65"/>
  <c r="J64"/>
  <c r="J62"/>
  <c r="J61"/>
  <c r="J60"/>
  <c r="J59"/>
  <c r="J58"/>
  <c r="J54"/>
  <c r="J53"/>
  <c r="J51"/>
  <c r="J50"/>
  <c r="J49"/>
  <c r="J48"/>
  <c r="J46"/>
  <c r="J45"/>
  <c r="J37"/>
  <c r="J36"/>
  <c r="J33"/>
  <c r="J32"/>
  <c r="J31"/>
  <c r="J30"/>
  <c r="J29"/>
  <c r="J26"/>
  <c r="J25"/>
  <c r="J24"/>
  <c r="J19"/>
  <c r="J18"/>
  <c r="D174"/>
  <c r="D177"/>
  <c r="D180"/>
  <c r="E180"/>
  <c r="H245"/>
  <c r="G245"/>
  <c r="F245"/>
  <c r="E245"/>
  <c r="D245"/>
  <c r="H244"/>
  <c r="G244"/>
  <c r="F244"/>
  <c r="E244"/>
  <c r="D244"/>
  <c r="H241"/>
  <c r="G241"/>
  <c r="F241"/>
  <c r="E241"/>
  <c r="D241"/>
  <c r="E114"/>
  <c r="F114"/>
  <c r="G114"/>
  <c r="H114"/>
  <c r="D114"/>
  <c r="E117"/>
  <c r="D117"/>
  <c r="D52"/>
  <c r="F127"/>
  <c r="H21" i="4"/>
  <c r="I83"/>
  <c r="I57"/>
  <c r="I58"/>
  <c r="I59"/>
  <c r="I61"/>
  <c r="I62"/>
  <c r="I63"/>
  <c r="I68"/>
  <c r="I56"/>
  <c r="F292" i="3"/>
  <c r="F279"/>
  <c r="F257"/>
  <c r="F253" s="1"/>
  <c r="F228"/>
  <c r="F224"/>
  <c r="F214"/>
  <c r="F213"/>
  <c r="F210"/>
  <c r="F198"/>
  <c r="F187"/>
  <c r="F180"/>
  <c r="F177"/>
  <c r="F153"/>
  <c r="F139"/>
  <c r="F138"/>
  <c r="F119"/>
  <c r="F117"/>
  <c r="F102"/>
  <c r="F98"/>
  <c r="F93"/>
  <c r="F90"/>
  <c r="F85"/>
  <c r="F79"/>
  <c r="F288"/>
  <c r="F280"/>
  <c r="F278"/>
  <c r="F55"/>
  <c r="F52"/>
  <c r="F47"/>
  <c r="F39"/>
  <c r="F34"/>
  <c r="F27"/>
  <c r="F40"/>
  <c r="G83" i="4"/>
  <c r="F83"/>
  <c r="F82" s="1"/>
  <c r="F81" s="1"/>
  <c r="G82"/>
  <c r="G81" s="1"/>
  <c r="G80" s="1"/>
  <c r="G79" s="1"/>
  <c r="G228" i="3"/>
  <c r="H228"/>
  <c r="E224"/>
  <c r="G224"/>
  <c r="H224"/>
  <c r="D224"/>
  <c r="J174" l="1"/>
  <c r="E174"/>
  <c r="K286"/>
  <c r="K285"/>
  <c r="K273"/>
  <c r="D171"/>
  <c r="J289"/>
  <c r="D108"/>
  <c r="K289"/>
  <c r="J286"/>
  <c r="K269"/>
  <c r="J272"/>
  <c r="J265"/>
  <c r="K276"/>
  <c r="G72" i="4"/>
  <c r="G70" s="1"/>
  <c r="G69" s="1"/>
  <c r="G68" s="1"/>
  <c r="G67" s="1"/>
  <c r="G66" s="1"/>
  <c r="G65" s="1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G47" s="1"/>
  <c r="G46" s="1"/>
  <c r="G45" s="1"/>
  <c r="G44" s="1"/>
  <c r="G43" s="1"/>
  <c r="G42" s="1"/>
  <c r="G41" s="1"/>
  <c r="G40" s="1"/>
  <c r="G39" s="1"/>
  <c r="G38" s="1"/>
  <c r="G37" s="1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6" s="1"/>
  <c r="F80"/>
  <c r="F79" s="1"/>
  <c r="H81"/>
  <c r="H83"/>
  <c r="H235" i="3"/>
  <c r="H234" s="1"/>
  <c r="H168" s="1"/>
  <c r="I245"/>
  <c r="J245" s="1"/>
  <c r="F35"/>
  <c r="F75"/>
  <c r="F99"/>
  <c r="F181"/>
  <c r="K160"/>
  <c r="E235"/>
  <c r="I228"/>
  <c r="I114"/>
  <c r="J114" s="1"/>
  <c r="G235"/>
  <c r="G234" s="1"/>
  <c r="G168" s="1"/>
  <c r="I244"/>
  <c r="J244" s="1"/>
  <c r="F28"/>
  <c r="F152"/>
  <c r="D235"/>
  <c r="F235"/>
  <c r="I241"/>
  <c r="J241" s="1"/>
  <c r="I224"/>
  <c r="K224" s="1"/>
  <c r="J141"/>
  <c r="E108"/>
  <c r="F108"/>
  <c r="F171"/>
  <c r="F194"/>
  <c r="F207"/>
  <c r="F140"/>
  <c r="F290"/>
  <c r="F266"/>
  <c r="F44"/>
  <c r="F281"/>
  <c r="F271"/>
  <c r="F20"/>
  <c r="F16" s="1"/>
  <c r="F41"/>
  <c r="F63"/>
  <c r="F71"/>
  <c r="F274"/>
  <c r="F38"/>
  <c r="D214"/>
  <c r="I27" i="4"/>
  <c r="D25"/>
  <c r="K174" i="3" l="1"/>
  <c r="E177"/>
  <c r="E171" s="1"/>
  <c r="K114"/>
  <c r="F170"/>
  <c r="J157"/>
  <c r="K244"/>
  <c r="K245"/>
  <c r="F57"/>
  <c r="F23" s="1"/>
  <c r="F15"/>
  <c r="F275"/>
  <c r="F206"/>
  <c r="F234"/>
  <c r="I234" s="1"/>
  <c r="I235"/>
  <c r="K235" s="1"/>
  <c r="D234"/>
  <c r="J234" s="1"/>
  <c r="F252"/>
  <c r="F151"/>
  <c r="K141"/>
  <c r="K241"/>
  <c r="F42"/>
  <c r="F107"/>
  <c r="E234"/>
  <c r="J224"/>
  <c r="I75" i="4"/>
  <c r="E228" i="3"/>
  <c r="K228" s="1"/>
  <c r="D228"/>
  <c r="J228" s="1"/>
  <c r="E82" i="4"/>
  <c r="G153" i="3"/>
  <c r="H153"/>
  <c r="H152" s="1"/>
  <c r="H151" s="1"/>
  <c r="H150" s="1"/>
  <c r="K128"/>
  <c r="K234" l="1"/>
  <c r="J235"/>
  <c r="F72" i="4"/>
  <c r="H82"/>
  <c r="H80" s="1"/>
  <c r="H79" s="1"/>
  <c r="E80"/>
  <c r="E79" s="1"/>
  <c r="K159" i="3"/>
  <c r="K284"/>
  <c r="F106"/>
  <c r="F150"/>
  <c r="F251"/>
  <c r="G152"/>
  <c r="I153"/>
  <c r="F22"/>
  <c r="F43"/>
  <c r="F169"/>
  <c r="F14"/>
  <c r="D71"/>
  <c r="H72" i="4" l="1"/>
  <c r="F291" i="3"/>
  <c r="F293" s="1"/>
  <c r="F12" s="1"/>
  <c r="I169"/>
  <c r="G151"/>
  <c r="G150" s="1"/>
  <c r="I152"/>
  <c r="K157"/>
  <c r="F168"/>
  <c r="I168" s="1"/>
  <c r="G292"/>
  <c r="H292"/>
  <c r="D292"/>
  <c r="E153"/>
  <c r="K153" s="1"/>
  <c r="D153"/>
  <c r="J153" s="1"/>
  <c r="E70" i="4"/>
  <c r="I74"/>
  <c r="I82"/>
  <c r="D21"/>
  <c r="E21"/>
  <c r="F70" l="1"/>
  <c r="F69" s="1"/>
  <c r="F68" s="1"/>
  <c r="J131" i="3"/>
  <c r="J284"/>
  <c r="I151"/>
  <c r="I150" s="1"/>
  <c r="K155"/>
  <c r="K156"/>
  <c r="I292"/>
  <c r="K292" s="1"/>
  <c r="E69" i="4"/>
  <c r="H70"/>
  <c r="E119" i="3"/>
  <c r="D69" i="4"/>
  <c r="I70"/>
  <c r="D152" i="3"/>
  <c r="J152" s="1"/>
  <c r="E152"/>
  <c r="K152" s="1"/>
  <c r="E44" i="4"/>
  <c r="H79" i="3"/>
  <c r="H75" s="1"/>
  <c r="G79"/>
  <c r="E79"/>
  <c r="D79"/>
  <c r="D60" i="4"/>
  <c r="I60" s="1"/>
  <c r="H69" l="1"/>
  <c r="H68"/>
  <c r="F67"/>
  <c r="F66" s="1"/>
  <c r="F65" s="1"/>
  <c r="F64" s="1"/>
  <c r="F63" s="1"/>
  <c r="G75" i="3"/>
  <c r="I75" s="1"/>
  <c r="I79"/>
  <c r="D75"/>
  <c r="J75" s="1"/>
  <c r="J79"/>
  <c r="E75"/>
  <c r="K75" s="1"/>
  <c r="K79"/>
  <c r="E107"/>
  <c r="J292"/>
  <c r="I69" i="4"/>
  <c r="D151" i="3"/>
  <c r="J151" s="1"/>
  <c r="E151"/>
  <c r="E150" s="1"/>
  <c r="H63" i="4" l="1"/>
  <c r="F62"/>
  <c r="K150" i="3"/>
  <c r="K151"/>
  <c r="H62" i="4" l="1"/>
  <c r="F61"/>
  <c r="H61" l="1"/>
  <c r="F60"/>
  <c r="G85" i="3"/>
  <c r="H85"/>
  <c r="E85"/>
  <c r="D85"/>
  <c r="D44" i="4"/>
  <c r="I49"/>
  <c r="I47"/>
  <c r="E257" i="3"/>
  <c r="D47"/>
  <c r="I55" i="4"/>
  <c r="E39"/>
  <c r="E271" i="3"/>
  <c r="G271"/>
  <c r="H271"/>
  <c r="I88" i="4"/>
  <c r="I87"/>
  <c r="I86"/>
  <c r="I85"/>
  <c r="I84"/>
  <c r="I81"/>
  <c r="D80"/>
  <c r="D79" s="1"/>
  <c r="I72"/>
  <c r="E67"/>
  <c r="D67"/>
  <c r="I54"/>
  <c r="E53"/>
  <c r="D53"/>
  <c r="I50"/>
  <c r="I48"/>
  <c r="I46"/>
  <c r="I45"/>
  <c r="I43"/>
  <c r="I42"/>
  <c r="I41"/>
  <c r="I37"/>
  <c r="I36"/>
  <c r="I35"/>
  <c r="I34"/>
  <c r="E33"/>
  <c r="D33"/>
  <c r="I31"/>
  <c r="I30"/>
  <c r="I29"/>
  <c r="E28"/>
  <c r="D28"/>
  <c r="D20" s="1"/>
  <c r="I26"/>
  <c r="E25"/>
  <c r="I24"/>
  <c r="I23"/>
  <c r="I22"/>
  <c r="E52" i="3"/>
  <c r="E63"/>
  <c r="E57" s="1"/>
  <c r="E71"/>
  <c r="E80"/>
  <c r="E20"/>
  <c r="E16" s="1"/>
  <c r="E102"/>
  <c r="D257"/>
  <c r="D63"/>
  <c r="D57" s="1"/>
  <c r="D80"/>
  <c r="D278"/>
  <c r="E83"/>
  <c r="K83" s="1"/>
  <c r="D83"/>
  <c r="J83" s="1"/>
  <c r="E127"/>
  <c r="E288"/>
  <c r="E280"/>
  <c r="E278"/>
  <c r="E214"/>
  <c r="E213"/>
  <c r="E210"/>
  <c r="E198"/>
  <c r="E139"/>
  <c r="E138"/>
  <c r="E98"/>
  <c r="E93"/>
  <c r="G80"/>
  <c r="H80"/>
  <c r="H198"/>
  <c r="H194" s="1"/>
  <c r="G198"/>
  <c r="D198"/>
  <c r="D213"/>
  <c r="G140"/>
  <c r="H140"/>
  <c r="G90"/>
  <c r="H90"/>
  <c r="D90"/>
  <c r="G288"/>
  <c r="H288"/>
  <c r="D288"/>
  <c r="G279"/>
  <c r="H279"/>
  <c r="G278"/>
  <c r="H278"/>
  <c r="G280"/>
  <c r="H280"/>
  <c r="D280"/>
  <c r="G266"/>
  <c r="H266"/>
  <c r="G257"/>
  <c r="H257"/>
  <c r="G127"/>
  <c r="H127"/>
  <c r="D127"/>
  <c r="G119"/>
  <c r="H119"/>
  <c r="G102"/>
  <c r="H102"/>
  <c r="D102"/>
  <c r="G20"/>
  <c r="H20"/>
  <c r="D40"/>
  <c r="D39"/>
  <c r="E38"/>
  <c r="E40"/>
  <c r="E41"/>
  <c r="E39"/>
  <c r="G38"/>
  <c r="G40"/>
  <c r="G41"/>
  <c r="G39"/>
  <c r="G117"/>
  <c r="G139"/>
  <c r="H38"/>
  <c r="H40"/>
  <c r="H41"/>
  <c r="H39"/>
  <c r="H117"/>
  <c r="H108" s="1"/>
  <c r="H107" s="1"/>
  <c r="H139"/>
  <c r="D139"/>
  <c r="G177"/>
  <c r="H177"/>
  <c r="G138"/>
  <c r="H138"/>
  <c r="D138"/>
  <c r="G210"/>
  <c r="G213"/>
  <c r="H213"/>
  <c r="D210"/>
  <c r="G47"/>
  <c r="G52"/>
  <c r="G55"/>
  <c r="G63"/>
  <c r="G71"/>
  <c r="H47"/>
  <c r="H52"/>
  <c r="H55"/>
  <c r="H63"/>
  <c r="H57" s="1"/>
  <c r="H71"/>
  <c r="G180"/>
  <c r="G187"/>
  <c r="H180"/>
  <c r="H187"/>
  <c r="H181" s="1"/>
  <c r="H34"/>
  <c r="H35" s="1"/>
  <c r="G34"/>
  <c r="E34"/>
  <c r="D34"/>
  <c r="G93"/>
  <c r="H93"/>
  <c r="D93"/>
  <c r="H98"/>
  <c r="H99" s="1"/>
  <c r="G98"/>
  <c r="D98"/>
  <c r="E27"/>
  <c r="G27"/>
  <c r="H27"/>
  <c r="H28" s="1"/>
  <c r="D27"/>
  <c r="D20"/>
  <c r="D187"/>
  <c r="H210"/>
  <c r="D140"/>
  <c r="D41"/>
  <c r="E279"/>
  <c r="D38"/>
  <c r="D39" i="4"/>
  <c r="G274" i="3"/>
  <c r="I127" l="1"/>
  <c r="J127" s="1"/>
  <c r="I257"/>
  <c r="K257" s="1"/>
  <c r="H60" i="4"/>
  <c r="F59"/>
  <c r="I80" i="3"/>
  <c r="J80" s="1"/>
  <c r="I85"/>
  <c r="K85" s="1"/>
  <c r="I213"/>
  <c r="K213" s="1"/>
  <c r="I138"/>
  <c r="J138" s="1"/>
  <c r="I102"/>
  <c r="J102" s="1"/>
  <c r="I280"/>
  <c r="J280" s="1"/>
  <c r="I278"/>
  <c r="J85"/>
  <c r="D181"/>
  <c r="D28"/>
  <c r="G28"/>
  <c r="I28" s="1"/>
  <c r="I27"/>
  <c r="J27" s="1"/>
  <c r="D99"/>
  <c r="D35"/>
  <c r="G35"/>
  <c r="I35" s="1"/>
  <c r="I34"/>
  <c r="J34" s="1"/>
  <c r="G181"/>
  <c r="I181" s="1"/>
  <c r="I187"/>
  <c r="J187" s="1"/>
  <c r="G57"/>
  <c r="I57" s="1"/>
  <c r="I63"/>
  <c r="J63" s="1"/>
  <c r="D207"/>
  <c r="D206" s="1"/>
  <c r="G194"/>
  <c r="I194" s="1"/>
  <c r="I198"/>
  <c r="J198" s="1"/>
  <c r="D155"/>
  <c r="D150" s="1"/>
  <c r="J156"/>
  <c r="J257"/>
  <c r="D253"/>
  <c r="E253" s="1"/>
  <c r="E15"/>
  <c r="I52"/>
  <c r="J52" s="1"/>
  <c r="I177"/>
  <c r="I139"/>
  <c r="I39"/>
  <c r="J39" s="1"/>
  <c r="I40"/>
  <c r="J40" s="1"/>
  <c r="K39"/>
  <c r="I119"/>
  <c r="K119" s="1"/>
  <c r="I279"/>
  <c r="J279" s="1"/>
  <c r="I90"/>
  <c r="J90" s="1"/>
  <c r="I140"/>
  <c r="J140" s="1"/>
  <c r="K278"/>
  <c r="K52"/>
  <c r="I271"/>
  <c r="K271" s="1"/>
  <c r="D16"/>
  <c r="D15" s="1"/>
  <c r="E28"/>
  <c r="G99"/>
  <c r="I99" s="1"/>
  <c r="I98"/>
  <c r="J98" s="1"/>
  <c r="E35"/>
  <c r="K35" s="1"/>
  <c r="G16"/>
  <c r="G15" s="1"/>
  <c r="I20"/>
  <c r="I16" s="1"/>
  <c r="I15" s="1"/>
  <c r="D194"/>
  <c r="J194" s="1"/>
  <c r="E99"/>
  <c r="K98"/>
  <c r="D107"/>
  <c r="D106" s="1"/>
  <c r="I93"/>
  <c r="K93" s="1"/>
  <c r="I180"/>
  <c r="I71"/>
  <c r="J71" s="1"/>
  <c r="I55"/>
  <c r="I47"/>
  <c r="J47" s="1"/>
  <c r="I210"/>
  <c r="J210" s="1"/>
  <c r="J139"/>
  <c r="I117"/>
  <c r="I41"/>
  <c r="J41" s="1"/>
  <c r="I38"/>
  <c r="J38" s="1"/>
  <c r="I266"/>
  <c r="I288"/>
  <c r="K288" s="1"/>
  <c r="K139"/>
  <c r="K210"/>
  <c r="K280"/>
  <c r="K127"/>
  <c r="J278"/>
  <c r="K102"/>
  <c r="D19" i="4"/>
  <c r="H42" i="3"/>
  <c r="H43" s="1"/>
  <c r="G253"/>
  <c r="H253"/>
  <c r="H252" s="1"/>
  <c r="H251" s="1"/>
  <c r="H291" s="1"/>
  <c r="G108"/>
  <c r="H16"/>
  <c r="H15" s="1"/>
  <c r="E38" i="4"/>
  <c r="D66"/>
  <c r="D65" s="1"/>
  <c r="I67"/>
  <c r="I66" s="1"/>
  <c r="E66"/>
  <c r="E65" s="1"/>
  <c r="H67"/>
  <c r="E52"/>
  <c r="E32"/>
  <c r="E194" i="3"/>
  <c r="E20" i="4"/>
  <c r="E19" s="1"/>
  <c r="I80"/>
  <c r="I79"/>
  <c r="I25"/>
  <c r="I28"/>
  <c r="I33"/>
  <c r="I53"/>
  <c r="D52"/>
  <c r="D42" i="3"/>
  <c r="D281"/>
  <c r="H171"/>
  <c r="H170" s="1"/>
  <c r="H44"/>
  <c r="H23" s="1"/>
  <c r="G44"/>
  <c r="G214"/>
  <c r="H106"/>
  <c r="G42"/>
  <c r="H290"/>
  <c r="E106"/>
  <c r="E42"/>
  <c r="H214"/>
  <c r="G171"/>
  <c r="G170" s="1"/>
  <c r="E140"/>
  <c r="G281"/>
  <c r="H281"/>
  <c r="H275" s="1"/>
  <c r="D290"/>
  <c r="G290"/>
  <c r="E90"/>
  <c r="E281"/>
  <c r="H274"/>
  <c r="I274" s="1"/>
  <c r="D38" i="4"/>
  <c r="E207" i="3"/>
  <c r="I44" i="4"/>
  <c r="G207" i="3"/>
  <c r="D266"/>
  <c r="E290"/>
  <c r="H207"/>
  <c r="E187"/>
  <c r="E55"/>
  <c r="E274"/>
  <c r="D55"/>
  <c r="E47"/>
  <c r="E266"/>
  <c r="I39" i="4"/>
  <c r="I40"/>
  <c r="D32"/>
  <c r="K138" i="3" l="1"/>
  <c r="K198"/>
  <c r="D170"/>
  <c r="K80"/>
  <c r="K28"/>
  <c r="I52" i="4"/>
  <c r="K47" i="3"/>
  <c r="K90"/>
  <c r="K194"/>
  <c r="J119"/>
  <c r="K63"/>
  <c r="K99"/>
  <c r="K34"/>
  <c r="K27"/>
  <c r="J213"/>
  <c r="J57"/>
  <c r="K57"/>
  <c r="K266"/>
  <c r="K41"/>
  <c r="K40"/>
  <c r="J266"/>
  <c r="F58" i="4"/>
  <c r="H59"/>
  <c r="I38"/>
  <c r="I32"/>
  <c r="K140" i="3"/>
  <c r="K55"/>
  <c r="K38"/>
  <c r="J288"/>
  <c r="I290"/>
  <c r="K290" s="1"/>
  <c r="J55"/>
  <c r="E181"/>
  <c r="K187"/>
  <c r="G206"/>
  <c r="I207"/>
  <c r="K207" s="1"/>
  <c r="G275"/>
  <c r="I275" s="1"/>
  <c r="I281"/>
  <c r="K281" s="1"/>
  <c r="I171"/>
  <c r="E43"/>
  <c r="G23"/>
  <c r="I23" s="1"/>
  <c r="I14" s="1"/>
  <c r="I44"/>
  <c r="D43"/>
  <c r="G107"/>
  <c r="I108"/>
  <c r="K117"/>
  <c r="J117"/>
  <c r="J180"/>
  <c r="K180"/>
  <c r="K274"/>
  <c r="J93"/>
  <c r="J20"/>
  <c r="J16" s="1"/>
  <c r="J15" s="1"/>
  <c r="K71"/>
  <c r="K279"/>
  <c r="J35"/>
  <c r="J99"/>
  <c r="J28"/>
  <c r="J181"/>
  <c r="E206"/>
  <c r="E275"/>
  <c r="G43"/>
  <c r="I43" s="1"/>
  <c r="I42"/>
  <c r="K42" s="1"/>
  <c r="D275"/>
  <c r="G252"/>
  <c r="I253"/>
  <c r="J253" s="1"/>
  <c r="E252"/>
  <c r="K177"/>
  <c r="J177"/>
  <c r="J150"/>
  <c r="J155"/>
  <c r="I214"/>
  <c r="D44"/>
  <c r="K20"/>
  <c r="K16" s="1"/>
  <c r="K15" s="1"/>
  <c r="D252"/>
  <c r="I20" i="4"/>
  <c r="I19"/>
  <c r="H22" i="3"/>
  <c r="H14"/>
  <c r="H66" i="4"/>
  <c r="E51"/>
  <c r="H206" i="3"/>
  <c r="D64" i="4"/>
  <c r="D51"/>
  <c r="D274" i="3"/>
  <c r="J274" s="1"/>
  <c r="E44"/>
  <c r="J207" l="1"/>
  <c r="J171"/>
  <c r="I170"/>
  <c r="J170" s="1"/>
  <c r="K181"/>
  <c r="E170"/>
  <c r="I51" i="4"/>
  <c r="K170" i="3"/>
  <c r="K253"/>
  <c r="K171"/>
  <c r="J275"/>
  <c r="K275"/>
  <c r="J290"/>
  <c r="F57" i="4"/>
  <c r="H58"/>
  <c r="J44" i="3"/>
  <c r="G22"/>
  <c r="I22" s="1"/>
  <c r="D169"/>
  <c r="J169" s="1"/>
  <c r="J42"/>
  <c r="G14"/>
  <c r="I65" i="4"/>
  <c r="E23" i="3"/>
  <c r="K44"/>
  <c r="J214"/>
  <c r="K214"/>
  <c r="E251"/>
  <c r="G251"/>
  <c r="I252"/>
  <c r="K252" s="1"/>
  <c r="J108"/>
  <c r="K108"/>
  <c r="D251"/>
  <c r="G106"/>
  <c r="I106" s="1"/>
  <c r="I107"/>
  <c r="J281"/>
  <c r="J43"/>
  <c r="K43"/>
  <c r="I206"/>
  <c r="K206" s="1"/>
  <c r="D23"/>
  <c r="H65" i="4"/>
  <c r="E64"/>
  <c r="H64" s="1"/>
  <c r="E18"/>
  <c r="H18"/>
  <c r="H293" i="3"/>
  <c r="H12" s="1"/>
  <c r="K23" l="1"/>
  <c r="K14" s="1"/>
  <c r="E14"/>
  <c r="E169"/>
  <c r="K169" s="1"/>
  <c r="D168"/>
  <c r="J168" s="1"/>
  <c r="F56" i="4"/>
  <c r="H57"/>
  <c r="E22" i="3"/>
  <c r="K22" s="1"/>
  <c r="K107"/>
  <c r="J107"/>
  <c r="J23"/>
  <c r="J14" s="1"/>
  <c r="D14"/>
  <c r="D22"/>
  <c r="J22" s="1"/>
  <c r="K106"/>
  <c r="J106"/>
  <c r="G291"/>
  <c r="I251"/>
  <c r="J251" s="1"/>
  <c r="D291"/>
  <c r="J206"/>
  <c r="J252"/>
  <c r="I64" i="4"/>
  <c r="E16"/>
  <c r="H16"/>
  <c r="E291" i="3" l="1"/>
  <c r="E293" s="1"/>
  <c r="E12" s="1"/>
  <c r="E168"/>
  <c r="K168" s="1"/>
  <c r="F55" i="4"/>
  <c r="H56"/>
  <c r="K251" i="3"/>
  <c r="I291"/>
  <c r="G293"/>
  <c r="H23" i="2"/>
  <c r="F294" i="3"/>
  <c r="E23" i="2"/>
  <c r="I21" i="4"/>
  <c r="K291" i="3" l="1"/>
  <c r="F54" i="4"/>
  <c r="H55"/>
  <c r="J291" i="3"/>
  <c r="I293"/>
  <c r="G12"/>
  <c r="D18" i="4"/>
  <c r="F53" l="1"/>
  <c r="H54"/>
  <c r="E24" i="2"/>
  <c r="I12" i="3"/>
  <c r="K293"/>
  <c r="K12" s="1"/>
  <c r="I294"/>
  <c r="D16" i="4"/>
  <c r="I16" s="1"/>
  <c r="I18"/>
  <c r="F52" l="1"/>
  <c r="H53"/>
  <c r="E21" i="2"/>
  <c r="E13"/>
  <c r="H13" s="1"/>
  <c r="D23"/>
  <c r="D271" i="3"/>
  <c r="F51" i="4" l="1"/>
  <c r="H52"/>
  <c r="D293" i="3"/>
  <c r="D12" s="1"/>
  <c r="J271"/>
  <c r="F50" i="4" l="1"/>
  <c r="H51"/>
  <c r="D24" i="2"/>
  <c r="D13" s="1"/>
  <c r="I13" s="1"/>
  <c r="J293" i="3"/>
  <c r="J12" s="1"/>
  <c r="F49" i="4" l="1"/>
  <c r="H50"/>
  <c r="F48" l="1"/>
  <c r="H49"/>
  <c r="F47" l="1"/>
  <c r="H48"/>
  <c r="F46" l="1"/>
  <c r="H47"/>
  <c r="F45" l="1"/>
  <c r="H46"/>
  <c r="F44" l="1"/>
  <c r="H45"/>
  <c r="F43" l="1"/>
  <c r="H44"/>
  <c r="F42" l="1"/>
  <c r="H43"/>
  <c r="F41" l="1"/>
  <c r="H42"/>
  <c r="F40" l="1"/>
  <c r="H41"/>
  <c r="F39" l="1"/>
  <c r="H40"/>
  <c r="F38" l="1"/>
  <c r="H39"/>
  <c r="F37" l="1"/>
  <c r="H38"/>
  <c r="F36" l="1"/>
  <c r="H37"/>
  <c r="F35" l="1"/>
  <c r="H36"/>
  <c r="F34" l="1"/>
  <c r="H35"/>
  <c r="F33" l="1"/>
  <c r="H34"/>
  <c r="F32" l="1"/>
  <c r="H33"/>
  <c r="F31" l="1"/>
  <c r="H32"/>
  <c r="H31" l="1"/>
  <c r="F30"/>
  <c r="F29" l="1"/>
  <c r="H30"/>
  <c r="F28" l="1"/>
  <c r="H29"/>
  <c r="F27" l="1"/>
  <c r="H28"/>
  <c r="H27" l="1"/>
  <c r="F26"/>
  <c r="F25" l="1"/>
  <c r="H26"/>
  <c r="F24" l="1"/>
  <c r="H25"/>
  <c r="H20" s="1"/>
  <c r="H19" s="1"/>
  <c r="H24" l="1"/>
  <c r="F23"/>
  <c r="H23" l="1"/>
  <c r="F22"/>
  <c r="F21" l="1"/>
  <c r="F20" s="1"/>
  <c r="F19" s="1"/>
  <c r="F18" s="1"/>
  <c r="F16" s="1"/>
  <c r="H22"/>
</calcChain>
</file>

<file path=xl/sharedStrings.xml><?xml version="1.0" encoding="utf-8"?>
<sst xmlns="http://schemas.openxmlformats.org/spreadsheetml/2006/main" count="789" uniqueCount="518">
  <si>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</si>
  <si>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</si>
  <si>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</si>
  <si>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</si>
  <si>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</si>
  <si>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</si>
  <si>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</si>
  <si>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</si>
  <si>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</si>
  <si>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</si>
  <si>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</si>
  <si>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</si>
  <si>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</si>
  <si>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</si>
  <si>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</si>
  <si>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</si>
  <si>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</si>
  <si>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</si>
  <si>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</si>
  <si>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</si>
  <si>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</si>
  <si>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</si>
  <si>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</si>
  <si>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</si>
  <si>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</si>
  <si>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</si>
  <si>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Увеличение стоимости материальных запасов - ГСМ</t>
  </si>
  <si>
    <t>Коммун. услуги в потребление тепловой энергии</t>
  </si>
  <si>
    <t>код строки</t>
  </si>
  <si>
    <t>2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</si>
  <si>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</si>
  <si>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</si>
  <si>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</si>
  <si>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</si>
  <si>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</si>
  <si>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</si>
  <si>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</si>
  <si>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</si>
  <si>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</si>
  <si>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</si>
  <si>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</si>
  <si>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</si>
  <si>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</si>
  <si>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</si>
  <si>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</si>
  <si>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</si>
  <si>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</si>
  <si>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</si>
  <si>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</si>
  <si>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</si>
  <si>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</si>
  <si>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</si>
  <si>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</si>
  <si>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</si>
  <si>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</si>
  <si>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</si>
  <si>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</si>
  <si>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</si>
  <si>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</si>
  <si>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</si>
  <si>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</si>
  <si>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</si>
  <si>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</si>
  <si>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</si>
  <si>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</si>
  <si>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</si>
  <si>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</si>
  <si>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</si>
  <si>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</si>
  <si>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</si>
  <si>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</si>
  <si>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</si>
  <si>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</si>
  <si>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</si>
  <si>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</si>
  <si>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</si>
  <si>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</si>
  <si>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</si>
  <si>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</si>
  <si>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</si>
  <si>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</si>
  <si>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</si>
  <si>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</si>
  <si>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</si>
  <si>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</si>
  <si>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</si>
  <si>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</si>
  <si>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</si>
  <si>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</si>
  <si>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</si>
  <si>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</si>
  <si>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</si>
  <si>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</si>
  <si>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</si>
  <si>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</si>
  <si>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</si>
  <si>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</si>
  <si>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</si>
  <si>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</si>
  <si>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</si>
  <si>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</si>
  <si>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</si>
  <si>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</si>
  <si>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</si>
  <si>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</si>
  <si>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</si>
  <si>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</si>
  <si>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</si>
  <si>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</si>
  <si>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</si>
  <si>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</si>
  <si>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</si>
  <si>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</si>
  <si>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</si>
  <si>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</si>
  <si>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</si>
  <si>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01130447514244310000</t>
  </si>
  <si>
    <t>02030445118122226000</t>
  </si>
  <si>
    <t>02030445118244310000</t>
  </si>
  <si>
    <t>08010110061611241023</t>
  </si>
  <si>
    <t>08010120061611241082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</si>
  <si>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</si>
  <si>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</si>
  <si>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</si>
  <si>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</si>
  <si>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</si>
  <si>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</si>
  <si>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</si>
  <si>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</si>
  <si>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</si>
  <si>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</si>
  <si>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</si>
  <si>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</si>
  <si>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</si>
  <si>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</si>
  <si>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</si>
  <si>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</si>
  <si>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</si>
  <si>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</si>
  <si>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</si>
  <si>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000 0500 0000000 000 000 </t>
  </si>
  <si>
    <t xml:space="preserve">000 0104 0000000 000 220 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</si>
  <si>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</si>
  <si>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</si>
  <si>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</si>
  <si>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</si>
  <si>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</si>
  <si>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</si>
  <si>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</si>
  <si>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</si>
  <si>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</si>
  <si>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</si>
  <si>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</si>
  <si>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</si>
  <si>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</si>
  <si>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</si>
  <si>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</si>
  <si>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0104 0344936 244 226010</t>
  </si>
  <si>
    <t>226010</t>
  </si>
  <si>
    <t>221010</t>
  </si>
  <si>
    <t>0104 0410021</t>
  </si>
  <si>
    <t>Функционирование органов местного самоуправления</t>
  </si>
  <si>
    <t>Итого МРОТ</t>
  </si>
  <si>
    <t>0104 0444936 244 226010</t>
  </si>
  <si>
    <t>0104 0447502 244 226010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</si>
  <si>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</si>
  <si>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</si>
  <si>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</si>
  <si>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</si>
  <si>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</si>
  <si>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</si>
  <si>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</si>
  <si>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</si>
  <si>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</si>
  <si>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</si>
  <si>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</si>
  <si>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</si>
  <si>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</si>
  <si>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</si>
  <si>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годовая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</si>
  <si>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</si>
  <si>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</si>
  <si>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</si>
  <si>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</si>
  <si>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</si>
  <si>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</si>
  <si>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</si>
  <si>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</si>
  <si>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</si>
  <si>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</si>
  <si>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</si>
  <si>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</si>
  <si>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</si>
  <si>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</si>
  <si>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</si>
  <si>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</si>
  <si>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</si>
  <si>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</si>
  <si>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</si>
  <si>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</si>
  <si>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</si>
  <si>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</si>
  <si>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</si>
  <si>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</si>
  <si>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</si>
  <si>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</si>
  <si>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</si>
  <si>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</si>
  <si>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</si>
  <si>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</si>
  <si>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</si>
  <si>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</si>
  <si>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</si>
  <si>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</si>
  <si>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</si>
  <si>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</si>
  <si>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</si>
  <si>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</si>
  <si>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</si>
  <si>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</si>
  <si>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</si>
  <si>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</si>
  <si>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</si>
  <si>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</si>
  <si>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</si>
  <si>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/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</si>
  <si>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</si>
  <si>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</si>
  <si>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</si>
  <si>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</si>
  <si>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</si>
  <si>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</si>
  <si>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</si>
  <si>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</si>
  <si>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</si>
  <si>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</si>
  <si>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</si>
  <si>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</si>
  <si>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</si>
  <si>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</si>
  <si>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</si>
  <si>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</si>
  <si>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</si>
  <si>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</si>
  <si>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</si>
  <si>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</si>
  <si>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</si>
  <si>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</si>
  <si>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</si>
  <si>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</si>
  <si>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</si>
  <si>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</si>
  <si>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</si>
  <si>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</si>
  <si>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</si>
  <si>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</si>
  <si>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</si>
  <si>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</si>
  <si>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</si>
  <si>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</si>
  <si>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</si>
  <si>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</si>
  <si>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</si>
  <si>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</si>
  <si>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</si>
  <si>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</si>
  <si>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</si>
  <si>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</si>
  <si>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807 20201000000000 151</t>
  </si>
  <si>
    <t>807 20201001000000 151</t>
  </si>
  <si>
    <t>807 20201001100000 151</t>
  </si>
  <si>
    <t>807 20203000000000 151</t>
  </si>
  <si>
    <t>807 20204999100039 151</t>
  </si>
  <si>
    <t>807 20204999100040 151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</si>
  <si>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</si>
  <si>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</si>
  <si>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</si>
  <si>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</si>
  <si>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</si>
  <si>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</si>
  <si>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</si>
  <si>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</si>
  <si>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</si>
  <si>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</si>
  <si>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</si>
  <si>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</si>
  <si>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</si>
  <si>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</si>
  <si>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</si>
  <si>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182 10904053104000 110</t>
  </si>
  <si>
    <t>900 11701050100000 180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</si>
  <si>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</si>
  <si>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</si>
  <si>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</si>
  <si>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</si>
  <si>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</si>
  <si>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</si>
  <si>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04095486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</si>
  <si>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</si>
  <si>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</si>
  <si>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</si>
  <si>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</si>
  <si>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</si>
  <si>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</si>
  <si>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</si>
  <si>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</si>
  <si>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</si>
  <si>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</si>
  <si>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807 20203015100000 151</t>
  </si>
  <si>
    <t>807 20203015000000 151</t>
  </si>
  <si>
    <t>807 20203024000000 151</t>
  </si>
  <si>
    <t>Прочие межбюджетные трансферты, передаваемые бюджетам  сельских поселений</t>
  </si>
  <si>
    <t>807 20204999100000 151</t>
  </si>
  <si>
    <t xml:space="preserve">Прочие межбюджетные трансферты, передаваемые бюджетам </t>
  </si>
  <si>
    <t>807 20204999000000 151</t>
  </si>
  <si>
    <t xml:space="preserve">Иные межбюджетные трансферты </t>
  </si>
  <si>
    <t>807 20204000000000 151</t>
  </si>
  <si>
    <t>Коммунальное хозяйство</t>
  </si>
  <si>
    <t>0502</t>
  </si>
  <si>
    <t>Поддержка жилищно-коммунального хозяйства</t>
  </si>
  <si>
    <t xml:space="preserve">000 0502 0000000 000 000 </t>
  </si>
  <si>
    <t>Поддержка коммунального хозяйства</t>
  </si>
  <si>
    <t xml:space="preserve">000 0502 3000000 000 000 </t>
  </si>
  <si>
    <t>Обеспечение функционирования муниципальных органов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</si>
  <si>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</si>
  <si>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530000</t>
  </si>
  <si>
    <t>В.И. Качин</t>
  </si>
  <si>
    <t>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</si>
  <si>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807 20204999100051 151</t>
  </si>
  <si>
    <t>0102</t>
  </si>
  <si>
    <t>Субвенции бюджетам на выполнение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</si>
  <si>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807 20203024107514 151</t>
  </si>
  <si>
    <t>Иные межбюджетные трансферты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</si>
  <si>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807 20204999100053 151</t>
  </si>
  <si>
    <t>0124536</t>
  </si>
  <si>
    <t>0125146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</si>
  <si>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</si>
  <si>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</si>
  <si>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</si>
  <si>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</si>
  <si>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</si>
  <si>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</si>
  <si>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</si>
  <si>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</si>
  <si>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</si>
  <si>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</si>
  <si>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</si>
  <si>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</si>
  <si>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</si>
  <si>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</si>
  <si>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</si>
  <si>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</si>
  <si>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</si>
  <si>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</si>
  <si>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</si>
  <si>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</si>
  <si>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0102 0410000220 121 211010</t>
  </si>
  <si>
    <t>0102 0410000220 129 213010</t>
  </si>
  <si>
    <t>0102 0410000220 129 213020</t>
  </si>
  <si>
    <t xml:space="preserve"> 0102 0000000000 000 210 </t>
  </si>
  <si>
    <t xml:space="preserve"> 0104 0000000000 000 210 </t>
  </si>
  <si>
    <t>0104 0410000210 121 211010</t>
  </si>
  <si>
    <t>0104 0410000210 121 211020</t>
  </si>
  <si>
    <t>0104 0410000210 122 212010</t>
  </si>
  <si>
    <t>0104 0410000210 122 212020</t>
  </si>
  <si>
    <t>0104 0410000210 244 221010</t>
  </si>
  <si>
    <t>0104 0410000210 244 222000</t>
  </si>
  <si>
    <t>0104 0410000210 244 223010</t>
  </si>
  <si>
    <t>0104 0410000210 244 223020</t>
  </si>
  <si>
    <t>0104 0410000210 244 223030</t>
  </si>
  <si>
    <t>0104 0410000210 244 225020</t>
  </si>
  <si>
    <t>0104 0410000210 244 226010</t>
  </si>
  <si>
    <t>0104 0410000210 244 290000</t>
  </si>
  <si>
    <t>0104 0410000210 244 310000</t>
  </si>
  <si>
    <t>0104 0410000210 244 340030</t>
  </si>
  <si>
    <t>0104 0410000210 244 340050</t>
  </si>
  <si>
    <t>0104 0410000210 852 290000</t>
  </si>
  <si>
    <t>0104 0410010210 121 211020</t>
  </si>
  <si>
    <t>0104 0410010210 129 213010</t>
  </si>
  <si>
    <t>0104 0410010210 129 213020</t>
  </si>
  <si>
    <t>0104 0410010210 000 000000</t>
  </si>
  <si>
    <t>0104 0410000210 129 213010</t>
  </si>
  <si>
    <t>0104 0410000210 129 213020</t>
  </si>
  <si>
    <t>0104 0410000210 122 212040</t>
  </si>
  <si>
    <t>0104 0410000210 122 212050</t>
  </si>
  <si>
    <t>0113 0440075140 244 340050</t>
  </si>
  <si>
    <t>0203 0440051180 121 211010</t>
  </si>
  <si>
    <t>0203 0440051180 122 212020</t>
  </si>
  <si>
    <t>0203 0440051180 129 213010</t>
  </si>
  <si>
    <t>0203 0440051180 129 213020</t>
  </si>
  <si>
    <t>0203 0440051180 122 212040</t>
  </si>
  <si>
    <t>0203 0440051180 122 212050</t>
  </si>
  <si>
    <t>0203 0440051180 244 225020</t>
  </si>
  <si>
    <t>0203 0440051180 244 226010</t>
  </si>
  <si>
    <t>0203 0440051180 244 310000</t>
  </si>
  <si>
    <t>0203 0440051180 244 340050</t>
  </si>
  <si>
    <t>0106 0450048010 540 251000</t>
  </si>
  <si>
    <t>0107 0420049120 880 290000</t>
  </si>
  <si>
    <t>0111 0430010110 870 290000</t>
  </si>
  <si>
    <t>0310 0420049580 244 226010</t>
  </si>
  <si>
    <t>0409 0320049080 244 225020</t>
  </si>
  <si>
    <t>0503 0330049010 244 223020</t>
  </si>
  <si>
    <t>0503 0330049050 244 226010</t>
  </si>
  <si>
    <t>0503 0330049040 244 226010</t>
  </si>
  <si>
    <t xml:space="preserve">000 0503 0000000000 000 220 </t>
  </si>
  <si>
    <t xml:space="preserve">000 0503 0000000000 000 000 </t>
  </si>
  <si>
    <t>1102 0200000610 611 241010</t>
  </si>
  <si>
    <t>1102 0200000610 611 241031</t>
  </si>
  <si>
    <t>1102 0200000610 611 241032</t>
  </si>
  <si>
    <t>1102 0200000610 611 241040</t>
  </si>
  <si>
    <t>1102 0200000610 611 241090</t>
  </si>
  <si>
    <t>1102 0200000610 611 241110</t>
  </si>
  <si>
    <t>1102 0200000610 611 241120</t>
  </si>
  <si>
    <t>1102 0200000610 611 241135</t>
  </si>
  <si>
    <t>оплата труда работников</t>
  </si>
  <si>
    <t>1102 0200000610 611 241000</t>
  </si>
  <si>
    <t xml:space="preserve">оплата труда работников </t>
  </si>
  <si>
    <t>0801 0110000610 611 241010</t>
  </si>
  <si>
    <t>0801 0110000610 611 241021</t>
  </si>
  <si>
    <t>0801 0110000610 611 241022</t>
  </si>
  <si>
    <t>0801 0110000610 611 241031</t>
  </si>
  <si>
    <t>0801 0110000610 611 241032</t>
  </si>
  <si>
    <t>0801 0110000610 611 241040</t>
  </si>
  <si>
    <t>0801 0110000610 611 241050</t>
  </si>
  <si>
    <t>0801 0110000610 611 241061</t>
  </si>
  <si>
    <t>0801 0110000610 611 241062</t>
  </si>
  <si>
    <t>0801 0110000610 611 241063</t>
  </si>
  <si>
    <t>0801 0110000610 611 241082</t>
  </si>
  <si>
    <t>0801 0110000610 611 241090</t>
  </si>
  <si>
    <t>0801 0110000610 611 241110</t>
  </si>
  <si>
    <t>0801 0110000610 611 241120</t>
  </si>
  <si>
    <t>0801 0110000610 611 241135</t>
  </si>
  <si>
    <t>0801 0110010210 611 241010</t>
  </si>
  <si>
    <t>0801 0110010210 611 241031</t>
  </si>
  <si>
    <t>0801 0110010210 611 241032</t>
  </si>
  <si>
    <t>0801 0120000610 611 241010</t>
  </si>
  <si>
    <t>0801 0120000610 611 241022</t>
  </si>
  <si>
    <t>0801 0120000610 611 241031</t>
  </si>
  <si>
    <t>0801 0120000610 611 241032</t>
  </si>
  <si>
    <t>0801 0120000610 611 241040</t>
  </si>
  <si>
    <t>0801 0120000610 611 241050</t>
  </si>
  <si>
    <t>0801 0120000610 611 241082</t>
  </si>
  <si>
    <t>0801 0120000610 611 241090</t>
  </si>
  <si>
    <t>0801 0120000610 611 241110</t>
  </si>
  <si>
    <t>0801 0120000610 611 241120</t>
  </si>
  <si>
    <t>0801 0120000610 611 241135</t>
  </si>
  <si>
    <t>0801 0120051460 612 241040</t>
  </si>
  <si>
    <t>0801 0120051460 612 241120</t>
  </si>
  <si>
    <t>0801 0120045360 611 241040</t>
  </si>
  <si>
    <t>0801 0120045360 611 241090</t>
  </si>
  <si>
    <t>0801 0120045360 611 241120</t>
  </si>
  <si>
    <t>0804 0130044030 111 211020</t>
  </si>
  <si>
    <t>0804 0130044030 112 212010</t>
  </si>
  <si>
    <t>0804 0130044030 112 212020</t>
  </si>
  <si>
    <t>0804 0130044030 244 221010</t>
  </si>
  <si>
    <t>0804 0130044030 244 225020</t>
  </si>
  <si>
    <t>0804 0130044030 244 226010</t>
  </si>
  <si>
    <t>0804 0130044030 244 340050</t>
  </si>
  <si>
    <t xml:space="preserve">000 0804 0000000000 000 210 </t>
  </si>
  <si>
    <t xml:space="preserve">000 0804 0000000000 000 000 </t>
  </si>
  <si>
    <t xml:space="preserve">000 0800 0000000000 000 000 </t>
  </si>
  <si>
    <t>0804 0130044030 112 212050</t>
  </si>
  <si>
    <t>0804 0130044030 119 213010</t>
  </si>
  <si>
    <t>0804 0130044030 119 213020</t>
  </si>
  <si>
    <t xml:space="preserve"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</si>
  <si>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</t>
  </si>
  <si>
    <t>0804 0130044030 112 212040</t>
  </si>
  <si>
    <t>Культура, кинематография и средства массовой информации</t>
  </si>
  <si>
    <t>Другие вопросы в области культуры, кинематографии и средств массовой информации</t>
  </si>
  <si>
    <t>Итого начисления на выплаты по оплате труда</t>
  </si>
  <si>
    <t>212040</t>
  </si>
  <si>
    <t>212050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</si>
  <si>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</si>
  <si>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0409 0320074920 244 226010</t>
  </si>
  <si>
    <t>0409 0320073930 244 226010</t>
  </si>
  <si>
    <t>0409 0320073930 244 225020</t>
  </si>
  <si>
    <t xml:space="preserve">Межбюджетные трансферты 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системы» </t>
  </si>
  <si>
    <t>Безвозмездные перечисления государственным и муниципальным организациям</t>
  </si>
  <si>
    <t>Увеличение стоимости акций и иных форм участия в капитале</t>
  </si>
  <si>
    <t>0503 0330049050 244 340050</t>
  </si>
  <si>
    <t>0409 03200S3930 244 225020</t>
  </si>
  <si>
    <t>0409 03200S4920 244 226010</t>
  </si>
  <si>
    <t>Заработная плата муниципальных служащих</t>
  </si>
  <si>
    <t>оплата труда работников по  НСОТ</t>
  </si>
  <si>
    <t>Прочие межбюджетные трансферты 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 Развитие транспортной системы"</t>
  </si>
  <si>
    <t>807 20204999100057 151</t>
  </si>
  <si>
    <t>807 20204999100055 151</t>
  </si>
  <si>
    <t>182 10606033103000 110</t>
  </si>
  <si>
    <t>0104 0410000210 853 290000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</si>
  <si>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</si>
  <si>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</si>
  <si>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</si>
  <si>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</si>
  <si>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0505 0460046040 244 226010</t>
  </si>
  <si>
    <t>0503 0460046040 244 226010</t>
  </si>
  <si>
    <t>0801 0110051470 612 241010</t>
  </si>
  <si>
    <t>0801 0110051470 612 241031</t>
  </si>
  <si>
    <t>0801 0110051470 612 241032</t>
  </si>
  <si>
    <t>0801 0110051470 612 241120</t>
  </si>
  <si>
    <t>Иные цели</t>
  </si>
  <si>
    <t>0051470</t>
  </si>
  <si>
    <t>0051460</t>
  </si>
  <si>
    <t>0502 0420043130 452 530000</t>
  </si>
  <si>
    <t>807 20204999100052 151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</si>
  <si>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</si>
  <si>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0310 04200S4120 244 340050</t>
  </si>
  <si>
    <t>0310 0420074120 244 340050</t>
  </si>
  <si>
    <t>Увеличение стоимости прочих расходных материалов и предметов снабжения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</si>
  <si>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</si>
  <si>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807 20204999100059 151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</si>
  <si>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</si>
  <si>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0409 03200S3930 244 226010</t>
  </si>
  <si>
    <t>на 01 июля 2016 г.</t>
  </si>
  <si>
    <t>05 июля 2016 г.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</si>
  <si>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</si>
  <si>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</si>
  <si>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</si>
  <si>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0503 0330077410 244 226010</t>
  </si>
</sst>
</file>

<file path=xl/styles.xml><?xml version="1.0" encoding="utf-8"?>
<styleSheet xmlns="http://schemas.openxmlformats.org/spreadsheetml/2006/main">
  <numFmts count="4">
    <numFmt numFmtId="164" formatCode="_-* #,##0.00_$_-;\-* #,##0.00_$_-;_-* &quot;-&quot;??_$_-;_-@_-"/>
    <numFmt numFmtId="165" formatCode="000"/>
    <numFmt numFmtId="166" formatCode="dd/mm/yyyy\ &quot;г.&quot;"/>
    <numFmt numFmtId="167" formatCode="?"/>
  </numFmts>
  <fonts count="3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53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9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165" fontId="10" fillId="0" borderId="2" xfId="0" applyNumberFormat="1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justify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9" fontId="10" fillId="0" borderId="5" xfId="0" applyNumberFormat="1" applyFont="1" applyBorder="1" applyAlignment="1">
      <alignment horizontal="centerContinuous"/>
    </xf>
    <xf numFmtId="166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Continuous"/>
    </xf>
    <xf numFmtId="49" fontId="10" fillId="0" borderId="0" xfId="0" applyNumberFormat="1" applyFont="1" applyAlignment="1">
      <alignment horizontal="center" vertical="center"/>
    </xf>
    <xf numFmtId="49" fontId="10" fillId="0" borderId="8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right" vertical="top"/>
    </xf>
    <xf numFmtId="0" fontId="8" fillId="0" borderId="0" xfId="0" applyFont="1" applyFill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 vertical="top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Fill="1"/>
    <xf numFmtId="0" fontId="15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wrapText="1"/>
    </xf>
    <xf numFmtId="0" fontId="15" fillId="0" borderId="9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justify"/>
    </xf>
    <xf numFmtId="49" fontId="8" fillId="0" borderId="2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top"/>
    </xf>
    <xf numFmtId="49" fontId="10" fillId="0" borderId="11" xfId="0" applyNumberFormat="1" applyFont="1" applyBorder="1" applyAlignment="1">
      <alignment horizontal="left" wrapText="1"/>
    </xf>
    <xf numFmtId="165" fontId="7" fillId="0" borderId="12" xfId="0" applyNumberFormat="1" applyFont="1" applyFill="1" applyBorder="1" applyAlignment="1">
      <alignment horizontal="center" vertical="top"/>
    </xf>
    <xf numFmtId="49" fontId="7" fillId="0" borderId="2" xfId="0" applyNumberFormat="1" applyFont="1" applyBorder="1" applyAlignment="1">
      <alignment horizontal="left" wrapText="1"/>
    </xf>
    <xf numFmtId="49" fontId="10" fillId="0" borderId="10" xfId="0" applyNumberFormat="1" applyFont="1" applyFill="1" applyBorder="1" applyAlignment="1">
      <alignment horizontal="left" vertical="top" wrapText="1"/>
    </xf>
    <xf numFmtId="0" fontId="16" fillId="0" borderId="0" xfId="0" applyFont="1" applyFill="1"/>
    <xf numFmtId="49" fontId="10" fillId="0" borderId="2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right" vertical="top"/>
    </xf>
    <xf numFmtId="49" fontId="16" fillId="0" borderId="2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vertical="top" wrapText="1"/>
    </xf>
    <xf numFmtId="0" fontId="14" fillId="0" borderId="0" xfId="0" applyFont="1" applyFill="1"/>
    <xf numFmtId="49" fontId="8" fillId="0" borderId="10" xfId="0" applyNumberFormat="1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49" fontId="7" fillId="0" borderId="10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5" fillId="0" borderId="1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 vertical="top" wrapText="1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/>
    <xf numFmtId="49" fontId="7" fillId="0" borderId="2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49" fontId="19" fillId="0" borderId="2" xfId="0" applyNumberFormat="1" applyFont="1" applyFill="1" applyBorder="1" applyAlignment="1">
      <alignment horizontal="left" vertical="top"/>
    </xf>
    <xf numFmtId="49" fontId="21" fillId="0" borderId="2" xfId="0" applyNumberFormat="1" applyFont="1" applyFill="1" applyBorder="1" applyAlignment="1">
      <alignment horizontal="left" vertical="top"/>
    </xf>
    <xf numFmtId="49" fontId="22" fillId="0" borderId="2" xfId="0" applyNumberFormat="1" applyFont="1" applyFill="1" applyBorder="1" applyAlignment="1">
      <alignment horizontal="left" vertical="top"/>
    </xf>
    <xf numFmtId="49" fontId="23" fillId="0" borderId="2" xfId="0" applyNumberFormat="1" applyFont="1" applyFill="1" applyBorder="1" applyAlignment="1">
      <alignment horizontal="left" vertical="top"/>
    </xf>
    <xf numFmtId="49" fontId="20" fillId="0" borderId="0" xfId="0" applyNumberFormat="1" applyFont="1" applyFill="1" applyAlignment="1">
      <alignment horizontal="left" vertical="top"/>
    </xf>
    <xf numFmtId="49" fontId="21" fillId="0" borderId="1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/>
    </xf>
    <xf numFmtId="49" fontId="20" fillId="0" borderId="10" xfId="0" applyNumberFormat="1" applyFont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left" vertical="top"/>
    </xf>
    <xf numFmtId="49" fontId="20" fillId="0" borderId="2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Alignment="1">
      <alignment horizont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11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left" vertical="top" wrapText="1"/>
    </xf>
    <xf numFmtId="4" fontId="24" fillId="0" borderId="2" xfId="0" applyNumberFormat="1" applyFont="1" applyBorder="1" applyAlignment="1">
      <alignment horizontal="right" vertical="top"/>
    </xf>
    <xf numFmtId="4" fontId="11" fillId="0" borderId="2" xfId="0" applyNumberFormat="1" applyFont="1" applyBorder="1" applyAlignment="1">
      <alignment horizontal="right" vertical="top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49" fontId="19" fillId="0" borderId="2" xfId="0" applyNumberFormat="1" applyFont="1" applyBorder="1" applyAlignment="1">
      <alignment horizontal="left" wrapText="1"/>
    </xf>
    <xf numFmtId="49" fontId="19" fillId="0" borderId="2" xfId="0" applyNumberFormat="1" applyFont="1" applyFill="1" applyBorder="1" applyAlignment="1">
      <alignment horizontal="left" wrapText="1"/>
    </xf>
    <xf numFmtId="49" fontId="8" fillId="0" borderId="10" xfId="0" applyNumberFormat="1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left" vertical="top"/>
    </xf>
    <xf numFmtId="49" fontId="26" fillId="0" borderId="2" xfId="0" applyNumberFormat="1" applyFont="1" applyFill="1" applyBorder="1" applyAlignment="1">
      <alignment horizontal="left" vertical="top" wrapText="1"/>
    </xf>
    <xf numFmtId="49" fontId="27" fillId="0" borderId="2" xfId="0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167" fontId="10" fillId="0" borderId="2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49" fontId="10" fillId="0" borderId="2" xfId="0" quotePrefix="1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49" fontId="13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left" vertical="center" wrapText="1"/>
    </xf>
    <xf numFmtId="49" fontId="29" fillId="0" borderId="2" xfId="0" applyNumberFormat="1" applyFont="1" applyFill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left" vertical="center" wrapText="1"/>
    </xf>
    <xf numFmtId="4" fontId="29" fillId="0" borderId="2" xfId="1" applyNumberFormat="1" applyFont="1" applyFill="1" applyBorder="1" applyAlignment="1">
      <alignment horizontal="left" vertical="top"/>
    </xf>
    <xf numFmtId="4" fontId="29" fillId="0" borderId="2" xfId="0" applyNumberFormat="1" applyFont="1" applyFill="1" applyBorder="1" applyAlignment="1">
      <alignment horizontal="left" vertical="top"/>
    </xf>
    <xf numFmtId="2" fontId="30" fillId="0" borderId="2" xfId="0" applyNumberFormat="1" applyFont="1" applyFill="1" applyBorder="1" applyAlignment="1">
      <alignment horizontal="left" vertical="top"/>
    </xf>
    <xf numFmtId="4" fontId="30" fillId="0" borderId="2" xfId="0" applyNumberFormat="1" applyFont="1" applyFill="1" applyBorder="1" applyAlignment="1">
      <alignment horizontal="left" vertical="top"/>
    </xf>
    <xf numFmtId="4" fontId="28" fillId="0" borderId="2" xfId="0" applyNumberFormat="1" applyFont="1" applyFill="1" applyBorder="1" applyAlignment="1">
      <alignment horizontal="left" vertical="top"/>
    </xf>
    <xf numFmtId="4" fontId="30" fillId="0" borderId="12" xfId="0" applyNumberFormat="1" applyFont="1" applyFill="1" applyBorder="1" applyAlignment="1">
      <alignment horizontal="left" vertical="top"/>
    </xf>
    <xf numFmtId="4" fontId="31" fillId="0" borderId="2" xfId="0" applyNumberFormat="1" applyFont="1" applyFill="1" applyBorder="1" applyAlignment="1">
      <alignment horizontal="left" vertical="top"/>
    </xf>
    <xf numFmtId="4" fontId="32" fillId="0" borderId="2" xfId="0" applyNumberFormat="1" applyFont="1" applyFill="1" applyBorder="1" applyAlignment="1">
      <alignment horizontal="left" vertical="top"/>
    </xf>
    <xf numFmtId="4" fontId="33" fillId="0" borderId="2" xfId="0" applyNumberFormat="1" applyFont="1" applyFill="1" applyBorder="1" applyAlignment="1">
      <alignment horizontal="left" vertical="top"/>
    </xf>
    <xf numFmtId="4" fontId="34" fillId="0" borderId="2" xfId="0" applyNumberFormat="1" applyFont="1" applyFill="1" applyBorder="1" applyAlignment="1">
      <alignment horizontal="left" vertical="top"/>
    </xf>
    <xf numFmtId="4" fontId="28" fillId="0" borderId="2" xfId="0" applyNumberFormat="1" applyFont="1" applyFill="1" applyBorder="1" applyAlignment="1">
      <alignment horizontal="left"/>
    </xf>
    <xf numFmtId="4" fontId="35" fillId="0" borderId="2" xfId="0" applyNumberFormat="1" applyFont="1" applyBorder="1" applyAlignment="1">
      <alignment horizontal="center" vertical="center"/>
    </xf>
    <xf numFmtId="4" fontId="36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left" wrapText="1"/>
    </xf>
    <xf numFmtId="49" fontId="10" fillId="0" borderId="13" xfId="0" applyNumberFormat="1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4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view="pageBreakPreview" zoomScale="80" zoomScaleSheetLayoutView="80" workbookViewId="0">
      <selection activeCell="F21" sqref="F21"/>
    </sheetView>
  </sheetViews>
  <sheetFormatPr defaultRowHeight="12.75"/>
  <cols>
    <col min="1" max="1" width="44" style="149" customWidth="1"/>
    <col min="2" max="2" width="9.140625" style="29" customWidth="1"/>
    <col min="3" max="3" width="26.85546875" style="29" customWidth="1"/>
    <col min="4" max="4" width="17.85546875" style="29" customWidth="1"/>
    <col min="5" max="8" width="15.28515625" style="29" customWidth="1"/>
    <col min="9" max="9" width="17" style="29" customWidth="1"/>
    <col min="10" max="16384" width="9.140625" style="29"/>
  </cols>
  <sheetData>
    <row r="1" spans="1:9" ht="24" customHeight="1" thickBot="1">
      <c r="A1" s="180" t="s">
        <v>169</v>
      </c>
      <c r="B1" s="180"/>
      <c r="C1" s="180"/>
      <c r="D1" s="180"/>
      <c r="E1" s="180"/>
      <c r="F1" s="180"/>
      <c r="G1" s="180"/>
      <c r="H1" s="181"/>
      <c r="I1" s="31" t="s">
        <v>170</v>
      </c>
    </row>
    <row r="2" spans="1:9" ht="27.75" customHeight="1">
      <c r="A2" s="182" t="s">
        <v>336</v>
      </c>
      <c r="B2" s="182"/>
      <c r="C2" s="182"/>
      <c r="D2" s="182"/>
      <c r="E2" s="182"/>
      <c r="F2" s="182"/>
      <c r="G2" s="182"/>
      <c r="H2" s="35" t="s">
        <v>171</v>
      </c>
      <c r="I2" s="36" t="s">
        <v>224</v>
      </c>
    </row>
    <row r="3" spans="1:9" ht="21" customHeight="1">
      <c r="A3" s="183" t="s">
        <v>512</v>
      </c>
      <c r="B3" s="183"/>
      <c r="C3" s="183"/>
      <c r="D3" s="183"/>
      <c r="E3" s="183"/>
      <c r="F3" s="183"/>
      <c r="G3" s="183"/>
      <c r="H3" s="30" t="s">
        <v>172</v>
      </c>
      <c r="I3" s="37">
        <v>42552</v>
      </c>
    </row>
    <row r="4" spans="1:9">
      <c r="A4" s="142"/>
      <c r="B4" s="32"/>
      <c r="C4" s="33"/>
      <c r="D4" s="34"/>
      <c r="E4" s="30"/>
      <c r="F4" s="30"/>
      <c r="G4" s="30"/>
      <c r="H4" s="30" t="s">
        <v>173</v>
      </c>
      <c r="I4" s="38" t="s">
        <v>297</v>
      </c>
    </row>
    <row r="5" spans="1:9">
      <c r="A5" s="142" t="s">
        <v>174</v>
      </c>
      <c r="B5" s="177" t="s">
        <v>175</v>
      </c>
      <c r="C5" s="178"/>
      <c r="D5" s="178"/>
      <c r="E5" s="30"/>
      <c r="F5" s="30"/>
      <c r="G5" s="30"/>
      <c r="H5" s="30" t="s">
        <v>176</v>
      </c>
      <c r="I5" s="38" t="s">
        <v>226</v>
      </c>
    </row>
    <row r="6" spans="1:9" ht="12.75" customHeight="1">
      <c r="A6" s="142" t="s">
        <v>177</v>
      </c>
      <c r="B6" s="184" t="s">
        <v>342</v>
      </c>
      <c r="C6" s="184"/>
      <c r="D6" s="184"/>
      <c r="E6" s="184"/>
      <c r="F6" s="184"/>
      <c r="G6" s="30"/>
      <c r="H6" s="30" t="s">
        <v>178</v>
      </c>
      <c r="I6" s="39" t="s">
        <v>227</v>
      </c>
    </row>
    <row r="7" spans="1:9">
      <c r="A7" s="142" t="s">
        <v>179</v>
      </c>
      <c r="B7" s="32"/>
      <c r="C7" s="33"/>
      <c r="D7" s="34"/>
      <c r="E7" s="30"/>
      <c r="F7" s="30"/>
      <c r="G7" s="30"/>
      <c r="H7" s="30"/>
      <c r="I7" s="40"/>
    </row>
    <row r="8" spans="1:9" ht="13.5" thickBot="1">
      <c r="A8" s="142" t="s">
        <v>3</v>
      </c>
      <c r="B8" s="32"/>
      <c r="C8" s="41"/>
      <c r="D8" s="34"/>
      <c r="E8" s="30"/>
      <c r="F8" s="30"/>
      <c r="G8" s="30"/>
      <c r="H8" s="30" t="s">
        <v>180</v>
      </c>
      <c r="I8" s="42" t="s">
        <v>228</v>
      </c>
    </row>
    <row r="9" spans="1:9">
      <c r="A9" s="179" t="s">
        <v>181</v>
      </c>
      <c r="B9" s="179"/>
      <c r="C9" s="179"/>
      <c r="D9" s="179"/>
      <c r="E9" s="43"/>
      <c r="F9" s="106"/>
      <c r="G9" s="106"/>
      <c r="H9" s="106"/>
      <c r="I9" s="44"/>
    </row>
    <row r="10" spans="1:9" ht="12.75" customHeight="1">
      <c r="A10" s="169" t="s">
        <v>31</v>
      </c>
      <c r="B10" s="170" t="s">
        <v>182</v>
      </c>
      <c r="C10" s="170" t="s">
        <v>183</v>
      </c>
      <c r="D10" s="168" t="s">
        <v>184</v>
      </c>
      <c r="E10" s="171" t="s">
        <v>5</v>
      </c>
      <c r="F10" s="172"/>
      <c r="G10" s="172"/>
      <c r="H10" s="173"/>
      <c r="I10" s="168" t="s">
        <v>6</v>
      </c>
    </row>
    <row r="11" spans="1:9" ht="12.75" customHeight="1">
      <c r="A11" s="169"/>
      <c r="B11" s="170"/>
      <c r="C11" s="170"/>
      <c r="D11" s="168"/>
      <c r="E11" s="174" t="s">
        <v>34</v>
      </c>
      <c r="F11" s="174" t="s">
        <v>337</v>
      </c>
      <c r="G11" s="174" t="s">
        <v>36</v>
      </c>
      <c r="H11" s="174" t="s">
        <v>338</v>
      </c>
      <c r="I11" s="168"/>
    </row>
    <row r="12" spans="1:9" ht="12.75" customHeight="1">
      <c r="A12" s="169"/>
      <c r="B12" s="170"/>
      <c r="C12" s="170"/>
      <c r="D12" s="168"/>
      <c r="E12" s="175"/>
      <c r="F12" s="175"/>
      <c r="G12" s="175"/>
      <c r="H12" s="175"/>
      <c r="I12" s="168"/>
    </row>
    <row r="13" spans="1:9" ht="12.75" customHeight="1">
      <c r="A13" s="169"/>
      <c r="B13" s="170"/>
      <c r="C13" s="170"/>
      <c r="D13" s="168"/>
      <c r="E13" s="175"/>
      <c r="F13" s="175"/>
      <c r="G13" s="175"/>
      <c r="H13" s="175"/>
      <c r="I13" s="168"/>
    </row>
    <row r="14" spans="1:9" ht="12.75" customHeight="1">
      <c r="A14" s="169"/>
      <c r="B14" s="170"/>
      <c r="C14" s="170"/>
      <c r="D14" s="168"/>
      <c r="E14" s="176"/>
      <c r="F14" s="176"/>
      <c r="G14" s="176"/>
      <c r="H14" s="176"/>
      <c r="I14" s="168"/>
    </row>
    <row r="15" spans="1:9" ht="12.75" customHeight="1">
      <c r="A15" s="143">
        <v>1</v>
      </c>
      <c r="B15" s="45">
        <v>2</v>
      </c>
      <c r="C15" s="45">
        <v>3</v>
      </c>
      <c r="D15" s="46" t="s">
        <v>229</v>
      </c>
      <c r="E15" s="46" t="s">
        <v>230</v>
      </c>
      <c r="F15" s="46" t="s">
        <v>231</v>
      </c>
      <c r="G15" s="46" t="s">
        <v>339</v>
      </c>
      <c r="H15" s="46" t="s">
        <v>340</v>
      </c>
      <c r="I15" s="46" t="s">
        <v>341</v>
      </c>
    </row>
    <row r="16" spans="1:9" ht="12.75" customHeight="1">
      <c r="A16" s="144" t="s">
        <v>185</v>
      </c>
      <c r="B16" s="48" t="s">
        <v>232</v>
      </c>
      <c r="C16" s="49" t="s">
        <v>186</v>
      </c>
      <c r="D16" s="166">
        <f>D18+D64</f>
        <v>10248228</v>
      </c>
      <c r="E16" s="166">
        <f>E18+E64</f>
        <v>3857077.31</v>
      </c>
      <c r="F16" s="166">
        <f t="shared" ref="F16:G16" si="0">F18+F64</f>
        <v>0</v>
      </c>
      <c r="G16" s="166">
        <f t="shared" si="0"/>
        <v>0</v>
      </c>
      <c r="H16" s="166">
        <f>E18+E64</f>
        <v>3857077.31</v>
      </c>
      <c r="I16" s="166">
        <f>IF(OR(D16="-",E16=D16),"-",D16-IF(E16="-",0,E16))</f>
        <v>6391150.6899999995</v>
      </c>
    </row>
    <row r="17" spans="1:9" ht="12.75" customHeight="1">
      <c r="A17" s="145" t="s">
        <v>43</v>
      </c>
      <c r="B17" s="51"/>
      <c r="C17" s="46"/>
      <c r="D17" s="167"/>
      <c r="E17" s="167"/>
      <c r="F17" s="167"/>
      <c r="G17" s="167"/>
      <c r="H17" s="167"/>
      <c r="I17" s="167"/>
    </row>
    <row r="18" spans="1:9" s="102" customFormat="1" ht="21.75" customHeight="1">
      <c r="A18" s="144" t="s">
        <v>187</v>
      </c>
      <c r="B18" s="48" t="s">
        <v>225</v>
      </c>
      <c r="C18" s="49" t="s">
        <v>188</v>
      </c>
      <c r="D18" s="166">
        <f>D19+D32+D38+D51+D60+D63+D62+D55+D56+D57+D58</f>
        <v>1179516</v>
      </c>
      <c r="E18" s="166">
        <f>E19+E32+E38+E51+E60+E63+E62+E61+E58+E55+E56+E59+E57</f>
        <v>385370.31</v>
      </c>
      <c r="F18" s="166">
        <f t="shared" ref="F18:G18" si="1">F19+F32+F38+F51+F60+F63+F62+F61+F58+F55+F56+F59+F57</f>
        <v>0</v>
      </c>
      <c r="G18" s="166">
        <f t="shared" si="1"/>
        <v>0</v>
      </c>
      <c r="H18" s="166">
        <f>E19+E32+E38+E51+E60+E63+E62+E61+E58+E55+E56+E59+E57</f>
        <v>385370.31</v>
      </c>
      <c r="I18" s="166">
        <f t="shared" ref="I18:I36" si="2">IF(OR(D18="-",E18=D18),"-",D18-IF(E18="-",0,E18))</f>
        <v>794145.69</v>
      </c>
    </row>
    <row r="19" spans="1:9" ht="21.75" customHeight="1">
      <c r="A19" s="144" t="s">
        <v>189</v>
      </c>
      <c r="B19" s="48" t="s">
        <v>225</v>
      </c>
      <c r="C19" s="49" t="s">
        <v>233</v>
      </c>
      <c r="D19" s="166">
        <f>D20</f>
        <v>1006355</v>
      </c>
      <c r="E19" s="166">
        <f>E20</f>
        <v>314783.69</v>
      </c>
      <c r="F19" s="166">
        <f>F20</f>
        <v>0</v>
      </c>
      <c r="G19" s="166">
        <f>G20</f>
        <v>0</v>
      </c>
      <c r="H19" s="166">
        <f>H20</f>
        <v>314783.69</v>
      </c>
      <c r="I19" s="166">
        <f>IF(OR(D19="-",E19=D19),"-",D19-IF(E19="-",0,E19))</f>
        <v>691571.31</v>
      </c>
    </row>
    <row r="20" spans="1:9" ht="24" customHeight="1">
      <c r="A20" s="145" t="s">
        <v>190</v>
      </c>
      <c r="B20" s="51" t="s">
        <v>225</v>
      </c>
      <c r="C20" s="46" t="s">
        <v>234</v>
      </c>
      <c r="D20" s="167">
        <f>FIO+D25+D28</f>
        <v>1006355</v>
      </c>
      <c r="E20" s="167">
        <f>E21+E25+E28</f>
        <v>314783.69</v>
      </c>
      <c r="F20" s="167">
        <f t="shared" ref="F20" si="3">F21+F25+F28</f>
        <v>0</v>
      </c>
      <c r="G20" s="167">
        <f>G21+G25+G28</f>
        <v>0</v>
      </c>
      <c r="H20" s="167">
        <f>H21+H25+H28</f>
        <v>314783.69</v>
      </c>
      <c r="I20" s="167">
        <f>IF(OR(D20="-",E20=D20),"-",D20-IF(E20="-",0,E20))</f>
        <v>691571.31</v>
      </c>
    </row>
    <row r="21" spans="1:9" ht="90" customHeight="1">
      <c r="A21" s="145" t="s">
        <v>191</v>
      </c>
      <c r="B21" s="51" t="s">
        <v>225</v>
      </c>
      <c r="C21" s="46" t="s">
        <v>235</v>
      </c>
      <c r="D21" s="167">
        <f>D22+D23+D24</f>
        <v>516696</v>
      </c>
      <c r="E21" s="167">
        <f>E22+E23+E24</f>
        <v>254729.48</v>
      </c>
      <c r="F21" s="167">
        <f t="shared" ref="F21:G21" si="4">F22+F23+F24</f>
        <v>0</v>
      </c>
      <c r="G21" s="167">
        <f t="shared" si="4"/>
        <v>0</v>
      </c>
      <c r="H21" s="167">
        <f>E22+E23+E24</f>
        <v>254729.48</v>
      </c>
      <c r="I21" s="167">
        <f t="shared" si="2"/>
        <v>261966.52</v>
      </c>
    </row>
    <row r="22" spans="1:9" ht="127.5" customHeight="1">
      <c r="A22" s="146" t="s">
        <v>192</v>
      </c>
      <c r="B22" s="51" t="s">
        <v>225</v>
      </c>
      <c r="C22" s="46" t="s">
        <v>236</v>
      </c>
      <c r="D22" s="167">
        <v>516696</v>
      </c>
      <c r="E22" s="167">
        <v>254729</v>
      </c>
      <c r="F22" s="167">
        <f t="shared" ref="D22:F69" si="5">F23+F24+F25</f>
        <v>0</v>
      </c>
      <c r="G22" s="167">
        <f t="shared" ref="G22:G69" si="6">G23+G24+G25</f>
        <v>0</v>
      </c>
      <c r="H22" s="167">
        <f>E22+F22+G22</f>
        <v>254729</v>
      </c>
      <c r="I22" s="167">
        <f t="shared" si="2"/>
        <v>261967</v>
      </c>
    </row>
    <row r="23" spans="1:9" ht="94.5" customHeight="1">
      <c r="A23" s="146" t="s">
        <v>515</v>
      </c>
      <c r="B23" s="51" t="s">
        <v>225</v>
      </c>
      <c r="C23" s="46" t="s">
        <v>514</v>
      </c>
      <c r="D23" s="167"/>
      <c r="E23" s="167">
        <v>0.48</v>
      </c>
      <c r="F23" s="167">
        <f t="shared" si="5"/>
        <v>0</v>
      </c>
      <c r="G23" s="167">
        <f t="shared" si="6"/>
        <v>0</v>
      </c>
      <c r="H23" s="167">
        <f t="shared" ref="H23:H83" si="7">E23+F23+G23</f>
        <v>0.48</v>
      </c>
      <c r="I23" s="167">
        <f t="shared" si="2"/>
        <v>-0.48</v>
      </c>
    </row>
    <row r="24" spans="1:9" ht="119.25" hidden="1" customHeight="1">
      <c r="A24" s="146" t="s">
        <v>193</v>
      </c>
      <c r="B24" s="51" t="s">
        <v>225</v>
      </c>
      <c r="C24" s="46" t="s">
        <v>237</v>
      </c>
      <c r="D24" s="167"/>
      <c r="E24" s="167"/>
      <c r="F24" s="167">
        <f t="shared" si="5"/>
        <v>0</v>
      </c>
      <c r="G24" s="167">
        <f t="shared" si="6"/>
        <v>0</v>
      </c>
      <c r="H24" s="167">
        <f t="shared" si="7"/>
        <v>0</v>
      </c>
      <c r="I24" s="167" t="str">
        <f t="shared" si="2"/>
        <v>-</v>
      </c>
    </row>
    <row r="25" spans="1:9" ht="123" customHeight="1">
      <c r="A25" s="146" t="s">
        <v>194</v>
      </c>
      <c r="B25" s="51" t="s">
        <v>225</v>
      </c>
      <c r="C25" s="46" t="s">
        <v>238</v>
      </c>
      <c r="D25" s="167">
        <f>D26+D27</f>
        <v>483146</v>
      </c>
      <c r="E25" s="167">
        <f>E26+E27</f>
        <v>58463.199999999997</v>
      </c>
      <c r="F25" s="167">
        <f t="shared" si="5"/>
        <v>0</v>
      </c>
      <c r="G25" s="167">
        <f t="shared" si="6"/>
        <v>0</v>
      </c>
      <c r="H25" s="167">
        <f t="shared" si="7"/>
        <v>58463.199999999997</v>
      </c>
      <c r="I25" s="167">
        <f t="shared" si="2"/>
        <v>424682.8</v>
      </c>
    </row>
    <row r="26" spans="1:9" ht="158.25" customHeight="1">
      <c r="A26" s="146" t="s">
        <v>195</v>
      </c>
      <c r="B26" s="51" t="s">
        <v>225</v>
      </c>
      <c r="C26" s="46" t="s">
        <v>239</v>
      </c>
      <c r="D26" s="167">
        <v>483146</v>
      </c>
      <c r="E26" s="167">
        <v>58463.199999999997</v>
      </c>
      <c r="F26" s="167">
        <f t="shared" si="5"/>
        <v>0</v>
      </c>
      <c r="G26" s="167">
        <f t="shared" si="6"/>
        <v>0</v>
      </c>
      <c r="H26" s="167">
        <f t="shared" si="7"/>
        <v>58463.199999999997</v>
      </c>
      <c r="I26" s="167">
        <f t="shared" si="2"/>
        <v>424682.8</v>
      </c>
    </row>
    <row r="27" spans="1:9" ht="125.25" hidden="1" customHeight="1">
      <c r="A27" s="146" t="s">
        <v>196</v>
      </c>
      <c r="B27" s="51" t="s">
        <v>225</v>
      </c>
      <c r="C27" s="46" t="s">
        <v>240</v>
      </c>
      <c r="D27" s="167"/>
      <c r="E27" s="167"/>
      <c r="F27" s="167">
        <f t="shared" si="5"/>
        <v>0</v>
      </c>
      <c r="G27" s="167">
        <f t="shared" si="6"/>
        <v>0</v>
      </c>
      <c r="H27" s="167">
        <f t="shared" si="7"/>
        <v>0</v>
      </c>
      <c r="I27" s="167" t="str">
        <f t="shared" si="2"/>
        <v>-</v>
      </c>
    </row>
    <row r="28" spans="1:9" ht="93.75" customHeight="1">
      <c r="A28" s="146" t="s">
        <v>472</v>
      </c>
      <c r="B28" s="51" t="s">
        <v>225</v>
      </c>
      <c r="C28" s="46" t="s">
        <v>241</v>
      </c>
      <c r="D28" s="167">
        <f>D29+D31+D30</f>
        <v>6513</v>
      </c>
      <c r="E28" s="167">
        <f>E29+E31+E30</f>
        <v>1591.01</v>
      </c>
      <c r="F28" s="167">
        <f t="shared" si="5"/>
        <v>0</v>
      </c>
      <c r="G28" s="167">
        <f t="shared" si="6"/>
        <v>0</v>
      </c>
      <c r="H28" s="167">
        <f t="shared" si="7"/>
        <v>1591.01</v>
      </c>
      <c r="I28" s="167">
        <f t="shared" si="2"/>
        <v>4921.99</v>
      </c>
    </row>
    <row r="29" spans="1:9" ht="84" customHeight="1">
      <c r="A29" s="146" t="s">
        <v>298</v>
      </c>
      <c r="B29" s="51" t="s">
        <v>225</v>
      </c>
      <c r="C29" s="46" t="s">
        <v>242</v>
      </c>
      <c r="D29" s="167">
        <v>6513</v>
      </c>
      <c r="E29" s="167">
        <v>1365</v>
      </c>
      <c r="F29" s="167">
        <f t="shared" si="5"/>
        <v>0</v>
      </c>
      <c r="G29" s="167">
        <f t="shared" si="6"/>
        <v>0</v>
      </c>
      <c r="H29" s="167">
        <f t="shared" si="7"/>
        <v>1365</v>
      </c>
      <c r="I29" s="167">
        <f t="shared" si="2"/>
        <v>5148</v>
      </c>
    </row>
    <row r="30" spans="1:9" ht="79.5" customHeight="1">
      <c r="A30" s="146" t="s">
        <v>197</v>
      </c>
      <c r="B30" s="51" t="s">
        <v>225</v>
      </c>
      <c r="C30" s="46" t="s">
        <v>243</v>
      </c>
      <c r="D30" s="167"/>
      <c r="E30" s="167">
        <v>126.01</v>
      </c>
      <c r="F30" s="167">
        <f t="shared" si="5"/>
        <v>0</v>
      </c>
      <c r="G30" s="167">
        <f t="shared" si="6"/>
        <v>0</v>
      </c>
      <c r="H30" s="167">
        <f t="shared" si="7"/>
        <v>126.01</v>
      </c>
      <c r="I30" s="167">
        <f t="shared" si="2"/>
        <v>-126.01</v>
      </c>
    </row>
    <row r="31" spans="1:9" ht="84.75" customHeight="1">
      <c r="A31" s="146" t="s">
        <v>197</v>
      </c>
      <c r="B31" s="51" t="s">
        <v>225</v>
      </c>
      <c r="C31" s="46" t="s">
        <v>244</v>
      </c>
      <c r="D31" s="167"/>
      <c r="E31" s="167">
        <v>100</v>
      </c>
      <c r="F31" s="167">
        <f t="shared" si="5"/>
        <v>0</v>
      </c>
      <c r="G31" s="167">
        <f t="shared" si="6"/>
        <v>0</v>
      </c>
      <c r="H31" s="167">
        <f t="shared" si="7"/>
        <v>100</v>
      </c>
      <c r="I31" s="167">
        <f t="shared" si="2"/>
        <v>-100</v>
      </c>
    </row>
    <row r="32" spans="1:9" ht="59.25" customHeight="1">
      <c r="A32" s="144" t="s">
        <v>198</v>
      </c>
      <c r="B32" s="48" t="s">
        <v>225</v>
      </c>
      <c r="C32" s="49" t="s">
        <v>245</v>
      </c>
      <c r="D32" s="166">
        <f>D33</f>
        <v>107200</v>
      </c>
      <c r="E32" s="166">
        <f>E33</f>
        <v>50629.009999999995</v>
      </c>
      <c r="F32" s="166">
        <f t="shared" si="5"/>
        <v>0</v>
      </c>
      <c r="G32" s="166">
        <f t="shared" si="6"/>
        <v>0</v>
      </c>
      <c r="H32" s="167">
        <f t="shared" si="7"/>
        <v>50629.009999999995</v>
      </c>
      <c r="I32" s="166">
        <f t="shared" si="2"/>
        <v>56570.990000000005</v>
      </c>
    </row>
    <row r="33" spans="1:9" ht="47.25" customHeight="1">
      <c r="A33" s="145" t="s">
        <v>199</v>
      </c>
      <c r="B33" s="51" t="s">
        <v>225</v>
      </c>
      <c r="C33" s="46" t="s">
        <v>246</v>
      </c>
      <c r="D33" s="167">
        <f>D34+D35+D36+D37</f>
        <v>107200</v>
      </c>
      <c r="E33" s="167">
        <f>E34+E35+E36+E37</f>
        <v>50629.009999999995</v>
      </c>
      <c r="F33" s="167">
        <f t="shared" si="5"/>
        <v>0</v>
      </c>
      <c r="G33" s="167">
        <f t="shared" si="6"/>
        <v>0</v>
      </c>
      <c r="H33" s="167">
        <f t="shared" si="7"/>
        <v>50629.009999999995</v>
      </c>
      <c r="I33" s="167">
        <f t="shared" si="2"/>
        <v>56570.990000000005</v>
      </c>
    </row>
    <row r="34" spans="1:9" ht="87.75" customHeight="1">
      <c r="A34" s="145" t="s">
        <v>293</v>
      </c>
      <c r="B34" s="51" t="s">
        <v>225</v>
      </c>
      <c r="C34" s="46" t="s">
        <v>247</v>
      </c>
      <c r="D34" s="167">
        <v>34200</v>
      </c>
      <c r="E34" s="167">
        <v>17219.759999999998</v>
      </c>
      <c r="F34" s="167">
        <f t="shared" si="5"/>
        <v>0</v>
      </c>
      <c r="G34" s="167">
        <f t="shared" si="6"/>
        <v>0</v>
      </c>
      <c r="H34" s="167">
        <f t="shared" si="7"/>
        <v>17219.759999999998</v>
      </c>
      <c r="I34" s="167">
        <f t="shared" si="2"/>
        <v>16980.240000000002</v>
      </c>
    </row>
    <row r="35" spans="1:9" ht="100.5" customHeight="1">
      <c r="A35" s="147" t="s">
        <v>294</v>
      </c>
      <c r="B35" s="51" t="s">
        <v>225</v>
      </c>
      <c r="C35" s="46" t="s">
        <v>248</v>
      </c>
      <c r="D35" s="167">
        <v>700</v>
      </c>
      <c r="E35" s="167">
        <v>283.86</v>
      </c>
      <c r="F35" s="167">
        <f t="shared" si="5"/>
        <v>0</v>
      </c>
      <c r="G35" s="167">
        <f t="shared" si="6"/>
        <v>0</v>
      </c>
      <c r="H35" s="167">
        <f t="shared" si="7"/>
        <v>283.86</v>
      </c>
      <c r="I35" s="167">
        <f t="shared" si="2"/>
        <v>416.14</v>
      </c>
    </row>
    <row r="36" spans="1:9" ht="81.75" customHeight="1">
      <c r="A36" s="145" t="s">
        <v>295</v>
      </c>
      <c r="B36" s="51" t="s">
        <v>225</v>
      </c>
      <c r="C36" s="46" t="s">
        <v>249</v>
      </c>
      <c r="D36" s="167">
        <v>79200</v>
      </c>
      <c r="E36" s="167">
        <v>35835.97</v>
      </c>
      <c r="F36" s="167">
        <f t="shared" si="5"/>
        <v>0</v>
      </c>
      <c r="G36" s="167">
        <f t="shared" si="6"/>
        <v>0</v>
      </c>
      <c r="H36" s="167">
        <f t="shared" si="7"/>
        <v>35835.97</v>
      </c>
      <c r="I36" s="167">
        <f t="shared" si="2"/>
        <v>43364.03</v>
      </c>
    </row>
    <row r="37" spans="1:9" ht="81.75" customHeight="1">
      <c r="A37" s="145" t="s">
        <v>296</v>
      </c>
      <c r="B37" s="51" t="s">
        <v>225</v>
      </c>
      <c r="C37" s="46" t="s">
        <v>250</v>
      </c>
      <c r="D37" s="167">
        <v>-6900</v>
      </c>
      <c r="E37" s="167">
        <v>-2710.58</v>
      </c>
      <c r="F37" s="167">
        <f t="shared" si="5"/>
        <v>0</v>
      </c>
      <c r="G37" s="167">
        <f t="shared" si="6"/>
        <v>0</v>
      </c>
      <c r="H37" s="167">
        <f t="shared" si="7"/>
        <v>-2710.58</v>
      </c>
      <c r="I37" s="167">
        <f>D37-E37</f>
        <v>-4189.42</v>
      </c>
    </row>
    <row r="38" spans="1:9" ht="16.5">
      <c r="A38" s="144" t="s">
        <v>200</v>
      </c>
      <c r="B38" s="48" t="s">
        <v>225</v>
      </c>
      <c r="C38" s="49" t="s">
        <v>251</v>
      </c>
      <c r="D38" s="166">
        <f>D39+D44</f>
        <v>48461</v>
      </c>
      <c r="E38" s="166">
        <f>E39+E44</f>
        <v>7477.61</v>
      </c>
      <c r="F38" s="167">
        <f t="shared" si="5"/>
        <v>0</v>
      </c>
      <c r="G38" s="167">
        <f t="shared" si="6"/>
        <v>0</v>
      </c>
      <c r="H38" s="167">
        <f t="shared" si="7"/>
        <v>7477.61</v>
      </c>
      <c r="I38" s="166">
        <f t="shared" ref="I38:I63" si="8">IF(OR(D38="-",E38=D38),"-",D38-IF(E38="-",0,E38))</f>
        <v>40983.39</v>
      </c>
    </row>
    <row r="39" spans="1:9" ht="16.5">
      <c r="A39" s="144" t="s">
        <v>201</v>
      </c>
      <c r="B39" s="48" t="s">
        <v>225</v>
      </c>
      <c r="C39" s="49" t="s">
        <v>252</v>
      </c>
      <c r="D39" s="166">
        <f>D40</f>
        <v>42273</v>
      </c>
      <c r="E39" s="166">
        <f>E40</f>
        <v>6710.16</v>
      </c>
      <c r="F39" s="167">
        <f t="shared" si="5"/>
        <v>0</v>
      </c>
      <c r="G39" s="167">
        <f t="shared" si="6"/>
        <v>0</v>
      </c>
      <c r="H39" s="167">
        <f t="shared" si="7"/>
        <v>6710.16</v>
      </c>
      <c r="I39" s="166">
        <f t="shared" si="8"/>
        <v>35562.839999999997</v>
      </c>
    </row>
    <row r="40" spans="1:9" ht="54" customHeight="1">
      <c r="A40" s="145" t="s">
        <v>202</v>
      </c>
      <c r="B40" s="51" t="s">
        <v>225</v>
      </c>
      <c r="C40" s="46" t="s">
        <v>253</v>
      </c>
      <c r="D40" s="167">
        <f t="shared" si="5"/>
        <v>42273</v>
      </c>
      <c r="E40" s="167">
        <f t="shared" si="5"/>
        <v>6710.16</v>
      </c>
      <c r="F40" s="167">
        <f t="shared" si="5"/>
        <v>0</v>
      </c>
      <c r="G40" s="167">
        <f t="shared" si="6"/>
        <v>0</v>
      </c>
      <c r="H40" s="167">
        <f t="shared" si="7"/>
        <v>6710.16</v>
      </c>
      <c r="I40" s="167">
        <f t="shared" si="8"/>
        <v>35562.839999999997</v>
      </c>
    </row>
    <row r="41" spans="1:9" ht="86.25" customHeight="1">
      <c r="A41" s="145" t="s">
        <v>286</v>
      </c>
      <c r="B41" s="51" t="s">
        <v>225</v>
      </c>
      <c r="C41" s="46" t="s">
        <v>254</v>
      </c>
      <c r="D41" s="167">
        <v>42273</v>
      </c>
      <c r="E41" s="167">
        <v>6620.5</v>
      </c>
      <c r="F41" s="167">
        <f t="shared" si="5"/>
        <v>0</v>
      </c>
      <c r="G41" s="167">
        <f t="shared" si="6"/>
        <v>0</v>
      </c>
      <c r="H41" s="167">
        <f t="shared" si="7"/>
        <v>6620.5</v>
      </c>
      <c r="I41" s="167">
        <f t="shared" si="8"/>
        <v>35652.5</v>
      </c>
    </row>
    <row r="42" spans="1:9" ht="57.75" customHeight="1">
      <c r="A42" s="145" t="s">
        <v>203</v>
      </c>
      <c r="B42" s="51" t="s">
        <v>225</v>
      </c>
      <c r="C42" s="46" t="s">
        <v>279</v>
      </c>
      <c r="D42" s="167"/>
      <c r="E42" s="167">
        <v>89.66</v>
      </c>
      <c r="F42" s="167">
        <f t="shared" si="5"/>
        <v>0</v>
      </c>
      <c r="G42" s="167">
        <f t="shared" si="6"/>
        <v>0</v>
      </c>
      <c r="H42" s="167">
        <f t="shared" si="7"/>
        <v>89.66</v>
      </c>
      <c r="I42" s="167">
        <f t="shared" si="8"/>
        <v>-89.66</v>
      </c>
    </row>
    <row r="43" spans="1:9" ht="53.25" hidden="1" customHeight="1">
      <c r="A43" s="145" t="s">
        <v>204</v>
      </c>
      <c r="B43" s="51" t="s">
        <v>225</v>
      </c>
      <c r="C43" s="46" t="s">
        <v>255</v>
      </c>
      <c r="D43" s="167"/>
      <c r="E43" s="167">
        <v>0</v>
      </c>
      <c r="F43" s="167">
        <f t="shared" si="5"/>
        <v>0</v>
      </c>
      <c r="G43" s="167">
        <f t="shared" si="6"/>
        <v>0</v>
      </c>
      <c r="H43" s="167">
        <f t="shared" si="7"/>
        <v>0</v>
      </c>
      <c r="I43" s="167" t="str">
        <f t="shared" si="8"/>
        <v>-</v>
      </c>
    </row>
    <row r="44" spans="1:9" ht="18.75" customHeight="1">
      <c r="A44" s="144" t="s">
        <v>205</v>
      </c>
      <c r="B44" s="48" t="s">
        <v>225</v>
      </c>
      <c r="C44" s="49" t="s">
        <v>256</v>
      </c>
      <c r="D44" s="166">
        <f>D46+D48+D47+D49+D50</f>
        <v>6188</v>
      </c>
      <c r="E44" s="166">
        <f>E46+E48+E47+E49+E50</f>
        <v>767.44999999999993</v>
      </c>
      <c r="F44" s="166">
        <f t="shared" si="5"/>
        <v>0</v>
      </c>
      <c r="G44" s="166">
        <f t="shared" si="6"/>
        <v>0</v>
      </c>
      <c r="H44" s="167">
        <f t="shared" si="7"/>
        <v>767.44999999999993</v>
      </c>
      <c r="I44" s="166">
        <f t="shared" si="8"/>
        <v>5420.55</v>
      </c>
    </row>
    <row r="45" spans="1:9" ht="78" hidden="1" customHeight="1">
      <c r="A45" s="145" t="s">
        <v>206</v>
      </c>
      <c r="B45" s="51" t="s">
        <v>225</v>
      </c>
      <c r="C45" s="46" t="s">
        <v>257</v>
      </c>
      <c r="D45" s="167"/>
      <c r="E45" s="167"/>
      <c r="F45" s="167">
        <f t="shared" si="5"/>
        <v>0</v>
      </c>
      <c r="G45" s="167">
        <f t="shared" si="6"/>
        <v>0</v>
      </c>
      <c r="H45" s="167">
        <f t="shared" si="7"/>
        <v>0</v>
      </c>
      <c r="I45" s="167" t="str">
        <f t="shared" si="8"/>
        <v>-</v>
      </c>
    </row>
    <row r="46" spans="1:9" ht="85.5" customHeight="1">
      <c r="A46" s="147" t="s">
        <v>287</v>
      </c>
      <c r="B46" s="51" t="s">
        <v>225</v>
      </c>
      <c r="C46" s="46" t="s">
        <v>278</v>
      </c>
      <c r="D46" s="167">
        <v>470</v>
      </c>
      <c r="E46" s="167">
        <v>232.84</v>
      </c>
      <c r="F46" s="167">
        <f>F47+F48+F49</f>
        <v>0</v>
      </c>
      <c r="G46" s="167">
        <f t="shared" si="6"/>
        <v>0</v>
      </c>
      <c r="H46" s="167">
        <f t="shared" si="7"/>
        <v>232.84</v>
      </c>
      <c r="I46" s="167">
        <f t="shared" si="8"/>
        <v>237.16</v>
      </c>
    </row>
    <row r="47" spans="1:9" ht="60" customHeight="1">
      <c r="A47" s="147" t="s">
        <v>288</v>
      </c>
      <c r="B47" s="51" t="s">
        <v>225</v>
      </c>
      <c r="C47" s="46" t="s">
        <v>487</v>
      </c>
      <c r="D47" s="167">
        <v>0</v>
      </c>
      <c r="E47" s="167">
        <v>200</v>
      </c>
      <c r="F47" s="167">
        <f t="shared" si="5"/>
        <v>0</v>
      </c>
      <c r="G47" s="167">
        <f t="shared" si="6"/>
        <v>0</v>
      </c>
      <c r="H47" s="167">
        <f t="shared" si="7"/>
        <v>200</v>
      </c>
      <c r="I47" s="167">
        <f t="shared" si="8"/>
        <v>-200</v>
      </c>
    </row>
    <row r="48" spans="1:9" ht="82.5" customHeight="1">
      <c r="A48" s="147" t="s">
        <v>284</v>
      </c>
      <c r="B48" s="51" t="s">
        <v>225</v>
      </c>
      <c r="C48" s="46" t="s">
        <v>280</v>
      </c>
      <c r="D48" s="167">
        <v>5718</v>
      </c>
      <c r="E48" s="167">
        <v>331.96</v>
      </c>
      <c r="F48" s="167">
        <f t="shared" si="5"/>
        <v>0</v>
      </c>
      <c r="G48" s="167">
        <f t="shared" si="6"/>
        <v>0</v>
      </c>
      <c r="H48" s="167">
        <f t="shared" si="7"/>
        <v>331.96</v>
      </c>
      <c r="I48" s="167">
        <f t="shared" si="8"/>
        <v>5386.04</v>
      </c>
    </row>
    <row r="49" spans="1:9" ht="60" customHeight="1">
      <c r="A49" s="147" t="s">
        <v>285</v>
      </c>
      <c r="B49" s="51" t="s">
        <v>225</v>
      </c>
      <c r="C49" s="46" t="s">
        <v>281</v>
      </c>
      <c r="D49" s="167">
        <v>0</v>
      </c>
      <c r="E49" s="167">
        <v>2.65</v>
      </c>
      <c r="F49" s="167">
        <f t="shared" si="5"/>
        <v>0</v>
      </c>
      <c r="G49" s="167">
        <f t="shared" si="6"/>
        <v>0</v>
      </c>
      <c r="H49" s="167">
        <f t="shared" si="7"/>
        <v>2.65</v>
      </c>
      <c r="I49" s="167">
        <f t="shared" si="8"/>
        <v>-2.65</v>
      </c>
    </row>
    <row r="50" spans="1:9" ht="49.5" hidden="1" customHeight="1">
      <c r="A50" s="147" t="s">
        <v>303</v>
      </c>
      <c r="B50" s="51" t="s">
        <v>225</v>
      </c>
      <c r="C50" s="46" t="s">
        <v>304</v>
      </c>
      <c r="D50" s="167"/>
      <c r="E50" s="167">
        <v>0</v>
      </c>
      <c r="F50" s="167">
        <f t="shared" si="5"/>
        <v>0</v>
      </c>
      <c r="G50" s="167">
        <f t="shared" si="6"/>
        <v>0</v>
      </c>
      <c r="H50" s="167">
        <f t="shared" si="7"/>
        <v>0</v>
      </c>
      <c r="I50" s="167" t="str">
        <f t="shared" si="8"/>
        <v>-</v>
      </c>
    </row>
    <row r="51" spans="1:9" ht="16.5">
      <c r="A51" s="144" t="s">
        <v>207</v>
      </c>
      <c r="B51" s="48" t="s">
        <v>225</v>
      </c>
      <c r="C51" s="49" t="s">
        <v>258</v>
      </c>
      <c r="D51" s="166">
        <f t="shared" ref="D51:E53" si="9">D52</f>
        <v>17500</v>
      </c>
      <c r="E51" s="166">
        <f t="shared" si="9"/>
        <v>5200</v>
      </c>
      <c r="F51" s="166">
        <f t="shared" si="5"/>
        <v>0</v>
      </c>
      <c r="G51" s="166">
        <f t="shared" si="6"/>
        <v>0</v>
      </c>
      <c r="H51" s="167">
        <f t="shared" si="7"/>
        <v>5200</v>
      </c>
      <c r="I51" s="166">
        <f t="shared" si="8"/>
        <v>12300</v>
      </c>
    </row>
    <row r="52" spans="1:9" ht="60" customHeight="1">
      <c r="A52" s="145" t="s">
        <v>208</v>
      </c>
      <c r="B52" s="51" t="s">
        <v>225</v>
      </c>
      <c r="C52" s="46" t="s">
        <v>259</v>
      </c>
      <c r="D52" s="167">
        <f t="shared" si="9"/>
        <v>17500</v>
      </c>
      <c r="E52" s="167">
        <f t="shared" si="9"/>
        <v>5200</v>
      </c>
      <c r="F52" s="167">
        <f t="shared" si="5"/>
        <v>0</v>
      </c>
      <c r="G52" s="167">
        <f t="shared" si="6"/>
        <v>0</v>
      </c>
      <c r="H52" s="167">
        <f t="shared" si="7"/>
        <v>5200</v>
      </c>
      <c r="I52" s="167">
        <f t="shared" si="8"/>
        <v>12300</v>
      </c>
    </row>
    <row r="53" spans="1:9" ht="81" customHeight="1">
      <c r="A53" s="145" t="s">
        <v>209</v>
      </c>
      <c r="B53" s="51" t="s">
        <v>225</v>
      </c>
      <c r="C53" s="46" t="s">
        <v>260</v>
      </c>
      <c r="D53" s="167">
        <f t="shared" si="9"/>
        <v>17500</v>
      </c>
      <c r="E53" s="167">
        <f t="shared" si="9"/>
        <v>5200</v>
      </c>
      <c r="F53" s="167">
        <f t="shared" si="5"/>
        <v>0</v>
      </c>
      <c r="G53" s="167">
        <f t="shared" si="6"/>
        <v>0</v>
      </c>
      <c r="H53" s="167">
        <f t="shared" si="7"/>
        <v>5200</v>
      </c>
      <c r="I53" s="167">
        <f t="shared" si="8"/>
        <v>12300</v>
      </c>
    </row>
    <row r="54" spans="1:9" ht="87" customHeight="1">
      <c r="A54" s="145" t="s">
        <v>510</v>
      </c>
      <c r="B54" s="51" t="s">
        <v>225</v>
      </c>
      <c r="C54" s="46" t="s">
        <v>261</v>
      </c>
      <c r="D54" s="167">
        <v>17500</v>
      </c>
      <c r="E54" s="167">
        <v>5200</v>
      </c>
      <c r="F54" s="167">
        <f t="shared" si="5"/>
        <v>0</v>
      </c>
      <c r="G54" s="167">
        <f t="shared" si="6"/>
        <v>0</v>
      </c>
      <c r="H54" s="167">
        <f t="shared" si="7"/>
        <v>5200</v>
      </c>
      <c r="I54" s="167">
        <f t="shared" si="8"/>
        <v>12300</v>
      </c>
    </row>
    <row r="55" spans="1:9" ht="50.25" hidden="1" customHeight="1">
      <c r="A55" s="145" t="s">
        <v>283</v>
      </c>
      <c r="B55" s="51"/>
      <c r="C55" s="46" t="s">
        <v>289</v>
      </c>
      <c r="D55" s="167"/>
      <c r="E55" s="167"/>
      <c r="F55" s="167">
        <f t="shared" si="5"/>
        <v>0</v>
      </c>
      <c r="G55" s="167">
        <f t="shared" si="6"/>
        <v>0</v>
      </c>
      <c r="H55" s="167">
        <f t="shared" si="7"/>
        <v>0</v>
      </c>
      <c r="I55" s="167" t="str">
        <f t="shared" si="8"/>
        <v>-</v>
      </c>
    </row>
    <row r="56" spans="1:9" ht="50.25" hidden="1" customHeight="1">
      <c r="A56" s="145" t="s">
        <v>300</v>
      </c>
      <c r="B56" s="51"/>
      <c r="C56" s="46" t="s">
        <v>299</v>
      </c>
      <c r="D56" s="167"/>
      <c r="E56" s="167"/>
      <c r="F56" s="167">
        <f t="shared" si="5"/>
        <v>0</v>
      </c>
      <c r="G56" s="167">
        <f t="shared" si="6"/>
        <v>0</v>
      </c>
      <c r="H56" s="167">
        <f t="shared" si="7"/>
        <v>0</v>
      </c>
      <c r="I56" s="167">
        <f>D56-E56</f>
        <v>0</v>
      </c>
    </row>
    <row r="57" spans="1:9" ht="72.75" hidden="1" customHeight="1">
      <c r="A57" s="145" t="s">
        <v>324</v>
      </c>
      <c r="B57" s="51"/>
      <c r="C57" s="46" t="s">
        <v>302</v>
      </c>
      <c r="D57" s="167"/>
      <c r="E57" s="167"/>
      <c r="F57" s="167">
        <f t="shared" si="5"/>
        <v>0</v>
      </c>
      <c r="G57" s="167">
        <f t="shared" si="6"/>
        <v>0</v>
      </c>
      <c r="H57" s="167">
        <f t="shared" si="7"/>
        <v>0</v>
      </c>
      <c r="I57" s="167" t="str">
        <f t="shared" si="8"/>
        <v>-</v>
      </c>
    </row>
    <row r="58" spans="1:9" ht="33" hidden="1" customHeight="1">
      <c r="A58" s="145" t="s">
        <v>301</v>
      </c>
      <c r="B58" s="51"/>
      <c r="C58" s="46" t="s">
        <v>264</v>
      </c>
      <c r="D58" s="167"/>
      <c r="E58" s="167"/>
      <c r="F58" s="167">
        <f t="shared" si="5"/>
        <v>0</v>
      </c>
      <c r="G58" s="167">
        <f t="shared" si="6"/>
        <v>0</v>
      </c>
      <c r="H58" s="167">
        <f t="shared" si="7"/>
        <v>0</v>
      </c>
      <c r="I58" s="167" t="str">
        <f t="shared" si="8"/>
        <v>-</v>
      </c>
    </row>
    <row r="59" spans="1:9" ht="33" hidden="1" customHeight="1">
      <c r="A59" s="148" t="s">
        <v>282</v>
      </c>
      <c r="B59" s="51"/>
      <c r="C59" s="46" t="s">
        <v>290</v>
      </c>
      <c r="D59" s="167">
        <v>0</v>
      </c>
      <c r="E59" s="167">
        <v>0</v>
      </c>
      <c r="F59" s="167">
        <f t="shared" si="5"/>
        <v>0</v>
      </c>
      <c r="G59" s="167">
        <f t="shared" si="6"/>
        <v>0</v>
      </c>
      <c r="H59" s="167">
        <f t="shared" si="7"/>
        <v>0</v>
      </c>
      <c r="I59" s="167" t="str">
        <f t="shared" si="8"/>
        <v>-</v>
      </c>
    </row>
    <row r="60" spans="1:9" ht="44.25" hidden="1" customHeight="1">
      <c r="A60" s="144" t="s">
        <v>210</v>
      </c>
      <c r="B60" s="48"/>
      <c r="C60" s="49" t="s">
        <v>262</v>
      </c>
      <c r="D60" s="166">
        <f>5800-5800</f>
        <v>0</v>
      </c>
      <c r="E60" s="166">
        <v>0</v>
      </c>
      <c r="F60" s="166">
        <f t="shared" si="5"/>
        <v>0</v>
      </c>
      <c r="G60" s="166">
        <f t="shared" si="6"/>
        <v>0</v>
      </c>
      <c r="H60" s="167">
        <f t="shared" si="7"/>
        <v>0</v>
      </c>
      <c r="I60" s="167" t="str">
        <f t="shared" si="8"/>
        <v>-</v>
      </c>
    </row>
    <row r="61" spans="1:9" ht="12.75" hidden="1" customHeight="1">
      <c r="A61" s="145" t="s">
        <v>211</v>
      </c>
      <c r="B61" s="51"/>
      <c r="C61" s="46" t="s">
        <v>263</v>
      </c>
      <c r="D61" s="167"/>
      <c r="E61" s="167"/>
      <c r="F61" s="167">
        <f t="shared" si="5"/>
        <v>0</v>
      </c>
      <c r="G61" s="167">
        <f t="shared" si="6"/>
        <v>0</v>
      </c>
      <c r="H61" s="167">
        <f t="shared" si="7"/>
        <v>0</v>
      </c>
      <c r="I61" s="167" t="str">
        <f t="shared" si="8"/>
        <v>-</v>
      </c>
    </row>
    <row r="62" spans="1:9" ht="27.75" customHeight="1">
      <c r="A62" s="145" t="s">
        <v>212</v>
      </c>
      <c r="B62" s="51"/>
      <c r="C62" s="46" t="s">
        <v>264</v>
      </c>
      <c r="D62" s="167">
        <v>0</v>
      </c>
      <c r="E62" s="167">
        <v>7280</v>
      </c>
      <c r="F62" s="167">
        <f t="shared" si="5"/>
        <v>0</v>
      </c>
      <c r="G62" s="167">
        <f t="shared" si="6"/>
        <v>0</v>
      </c>
      <c r="H62" s="167">
        <f t="shared" si="7"/>
        <v>7280</v>
      </c>
      <c r="I62" s="167">
        <f t="shared" si="8"/>
        <v>-7280</v>
      </c>
    </row>
    <row r="63" spans="1:9" ht="25.5" hidden="1">
      <c r="A63" s="145" t="s">
        <v>213</v>
      </c>
      <c r="B63" s="51"/>
      <c r="C63" s="46" t="s">
        <v>265</v>
      </c>
      <c r="D63" s="167"/>
      <c r="E63" s="167"/>
      <c r="F63" s="167">
        <f t="shared" si="5"/>
        <v>0</v>
      </c>
      <c r="G63" s="167">
        <f t="shared" si="6"/>
        <v>0</v>
      </c>
      <c r="H63" s="167">
        <f t="shared" si="7"/>
        <v>0</v>
      </c>
      <c r="I63" s="167" t="str">
        <f t="shared" si="8"/>
        <v>-</v>
      </c>
    </row>
    <row r="64" spans="1:9" ht="27" customHeight="1">
      <c r="A64" s="144" t="s">
        <v>214</v>
      </c>
      <c r="B64" s="48" t="s">
        <v>225</v>
      </c>
      <c r="C64" s="49" t="s">
        <v>266</v>
      </c>
      <c r="D64" s="166">
        <f>D65</f>
        <v>9068712</v>
      </c>
      <c r="E64" s="166">
        <f t="shared" ref="E64" si="10">E65</f>
        <v>3471707</v>
      </c>
      <c r="F64" s="166">
        <f t="shared" si="5"/>
        <v>0</v>
      </c>
      <c r="G64" s="166">
        <f t="shared" si="6"/>
        <v>0</v>
      </c>
      <c r="H64" s="167">
        <f t="shared" si="7"/>
        <v>3471707</v>
      </c>
      <c r="I64" s="166">
        <f t="shared" ref="I64:I65" si="11">IF(OR(D64="-",E64=D64),"-",D64-IF(E64="-",0,E64))</f>
        <v>5597005</v>
      </c>
    </row>
    <row r="65" spans="1:9" ht="47.25" customHeight="1">
      <c r="A65" s="145" t="s">
        <v>215</v>
      </c>
      <c r="B65" s="51" t="s">
        <v>225</v>
      </c>
      <c r="C65" s="46" t="s">
        <v>267</v>
      </c>
      <c r="D65" s="167">
        <f>D66+D69+D79</f>
        <v>9068712</v>
      </c>
      <c r="E65" s="167">
        <f>E66+E69+E79+E84</f>
        <v>3471707</v>
      </c>
      <c r="F65" s="167">
        <f t="shared" si="5"/>
        <v>0</v>
      </c>
      <c r="G65" s="167">
        <f t="shared" si="6"/>
        <v>0</v>
      </c>
      <c r="H65" s="167">
        <f t="shared" si="7"/>
        <v>3471707</v>
      </c>
      <c r="I65" s="167">
        <f t="shared" si="11"/>
        <v>5597005</v>
      </c>
    </row>
    <row r="66" spans="1:9" ht="39.75" customHeight="1">
      <c r="A66" s="145" t="s">
        <v>216</v>
      </c>
      <c r="B66" s="51" t="s">
        <v>225</v>
      </c>
      <c r="C66" s="46" t="s">
        <v>268</v>
      </c>
      <c r="D66" s="167">
        <f>D67</f>
        <v>4389630</v>
      </c>
      <c r="E66" s="167">
        <f t="shared" ref="E66:I66" si="12">E67</f>
        <v>2850377</v>
      </c>
      <c r="F66" s="167">
        <f t="shared" si="5"/>
        <v>0</v>
      </c>
      <c r="G66" s="167">
        <f t="shared" si="6"/>
        <v>0</v>
      </c>
      <c r="H66" s="167">
        <f t="shared" si="7"/>
        <v>2850377</v>
      </c>
      <c r="I66" s="167">
        <f t="shared" si="12"/>
        <v>1539253</v>
      </c>
    </row>
    <row r="67" spans="1:9" ht="36.75" customHeight="1">
      <c r="A67" s="145" t="s">
        <v>217</v>
      </c>
      <c r="B67" s="51" t="s">
        <v>225</v>
      </c>
      <c r="C67" s="46" t="s">
        <v>269</v>
      </c>
      <c r="D67" s="167">
        <f>D68</f>
        <v>4389630</v>
      </c>
      <c r="E67" s="167">
        <f>E68</f>
        <v>2850377</v>
      </c>
      <c r="F67" s="167">
        <f t="shared" si="5"/>
        <v>0</v>
      </c>
      <c r="G67" s="167">
        <f t="shared" si="6"/>
        <v>0</v>
      </c>
      <c r="H67" s="167">
        <f t="shared" si="7"/>
        <v>2850377</v>
      </c>
      <c r="I67" s="167">
        <f t="shared" ref="I67:I88" si="13">IF(OR(D67="-",E67=D67),"-",D67-IF(E67="-",0,E67))</f>
        <v>1539253</v>
      </c>
    </row>
    <row r="68" spans="1:9" ht="32.25" customHeight="1">
      <c r="A68" s="145" t="s">
        <v>218</v>
      </c>
      <c r="B68" s="51" t="s">
        <v>225</v>
      </c>
      <c r="C68" s="46" t="s">
        <v>270</v>
      </c>
      <c r="D68" s="167">
        <v>4389630</v>
      </c>
      <c r="E68" s="167">
        <v>2850377</v>
      </c>
      <c r="F68" s="167">
        <f t="shared" si="5"/>
        <v>0</v>
      </c>
      <c r="G68" s="167">
        <f t="shared" si="6"/>
        <v>0</v>
      </c>
      <c r="H68" s="167">
        <f t="shared" si="7"/>
        <v>2850377</v>
      </c>
      <c r="I68" s="167">
        <f t="shared" si="13"/>
        <v>1539253</v>
      </c>
    </row>
    <row r="69" spans="1:9" ht="18.75" customHeight="1">
      <c r="A69" s="145" t="s">
        <v>315</v>
      </c>
      <c r="B69" s="51"/>
      <c r="C69" s="46" t="s">
        <v>316</v>
      </c>
      <c r="D69" s="167">
        <f>D70</f>
        <v>4576236</v>
      </c>
      <c r="E69" s="167">
        <f t="shared" ref="E69:E70" si="14">E70</f>
        <v>571089</v>
      </c>
      <c r="F69" s="167">
        <f t="shared" si="5"/>
        <v>0</v>
      </c>
      <c r="G69" s="167">
        <f t="shared" si="6"/>
        <v>0</v>
      </c>
      <c r="H69" s="167">
        <f t="shared" si="7"/>
        <v>571089</v>
      </c>
      <c r="I69" s="167">
        <f t="shared" si="13"/>
        <v>4005147</v>
      </c>
    </row>
    <row r="70" spans="1:9" ht="32.25" customHeight="1">
      <c r="A70" s="145" t="s">
        <v>313</v>
      </c>
      <c r="B70" s="51"/>
      <c r="C70" s="46" t="s">
        <v>314</v>
      </c>
      <c r="D70" s="167">
        <f>D71</f>
        <v>4576236</v>
      </c>
      <c r="E70" s="167">
        <f t="shared" si="14"/>
        <v>571089</v>
      </c>
      <c r="F70" s="167">
        <f>F71+F72+F74</f>
        <v>0</v>
      </c>
      <c r="G70" s="167">
        <f>G71+G72+G74</f>
        <v>0</v>
      </c>
      <c r="H70" s="167">
        <f t="shared" si="7"/>
        <v>571089</v>
      </c>
      <c r="I70" s="167">
        <f t="shared" si="13"/>
        <v>4005147</v>
      </c>
    </row>
    <row r="71" spans="1:9" ht="33.75" customHeight="1">
      <c r="A71" s="145" t="s">
        <v>311</v>
      </c>
      <c r="B71" s="51" t="s">
        <v>225</v>
      </c>
      <c r="C71" s="46" t="s">
        <v>312</v>
      </c>
      <c r="D71" s="167">
        <f>D72+D74+D75+D73+D76+D78+D77</f>
        <v>4576236</v>
      </c>
      <c r="E71" s="167">
        <f t="shared" ref="E71:I71" si="15">E72+E74+E75+E73+E76+E78+E77</f>
        <v>571089</v>
      </c>
      <c r="F71" s="167">
        <f t="shared" si="15"/>
        <v>0</v>
      </c>
      <c r="G71" s="167">
        <f t="shared" si="15"/>
        <v>0</v>
      </c>
      <c r="H71" s="167">
        <f t="shared" si="15"/>
        <v>571089</v>
      </c>
      <c r="I71" s="167">
        <f t="shared" si="15"/>
        <v>4005147</v>
      </c>
    </row>
    <row r="72" spans="1:9" ht="143.25" customHeight="1">
      <c r="A72" s="141" t="s">
        <v>332</v>
      </c>
      <c r="B72" s="51" t="s">
        <v>225</v>
      </c>
      <c r="C72" s="46" t="s">
        <v>333</v>
      </c>
      <c r="D72" s="167">
        <f>40000+3666286</f>
        <v>3706286</v>
      </c>
      <c r="E72" s="167">
        <v>472089</v>
      </c>
      <c r="F72" s="167">
        <f>F74+F75+F79</f>
        <v>0</v>
      </c>
      <c r="G72" s="167">
        <f>G74+G75+G79</f>
        <v>0</v>
      </c>
      <c r="H72" s="167">
        <f t="shared" si="7"/>
        <v>472089</v>
      </c>
      <c r="I72" s="167">
        <f t="shared" si="13"/>
        <v>3234197</v>
      </c>
    </row>
    <row r="73" spans="1:9" ht="120.75" customHeight="1">
      <c r="A73" s="141" t="s">
        <v>484</v>
      </c>
      <c r="B73" s="54"/>
      <c r="C73" s="46" t="s">
        <v>485</v>
      </c>
      <c r="D73" s="167">
        <v>32000</v>
      </c>
      <c r="E73" s="167"/>
      <c r="F73" s="167">
        <v>0</v>
      </c>
      <c r="G73" s="167">
        <v>0</v>
      </c>
      <c r="H73" s="167">
        <f t="shared" si="7"/>
        <v>0</v>
      </c>
      <c r="I73" s="167">
        <f t="shared" ref="I73" si="16">IF(OR(D73="-",E73=D73),"-",D73-IF(E73="-",0,E73))</f>
        <v>32000</v>
      </c>
    </row>
    <row r="74" spans="1:9" ht="112.5" customHeight="1">
      <c r="A74" s="141" t="s">
        <v>476</v>
      </c>
      <c r="B74" s="54"/>
      <c r="C74" s="46" t="s">
        <v>486</v>
      </c>
      <c r="D74" s="167">
        <v>272992</v>
      </c>
      <c r="E74" s="167">
        <v>99000</v>
      </c>
      <c r="F74" s="167">
        <v>0</v>
      </c>
      <c r="G74" s="167">
        <v>0</v>
      </c>
      <c r="H74" s="167">
        <f t="shared" si="7"/>
        <v>99000</v>
      </c>
      <c r="I74" s="167">
        <f t="shared" si="13"/>
        <v>173992</v>
      </c>
    </row>
    <row r="75" spans="1:9" ht="124.5" customHeight="1">
      <c r="A75" s="141" t="s">
        <v>327</v>
      </c>
      <c r="B75" s="54"/>
      <c r="C75" s="46" t="s">
        <v>328</v>
      </c>
      <c r="D75" s="167">
        <v>39250</v>
      </c>
      <c r="E75" s="167"/>
      <c r="F75" s="167">
        <v>0</v>
      </c>
      <c r="G75" s="167">
        <v>0</v>
      </c>
      <c r="H75" s="167">
        <v>0</v>
      </c>
      <c r="I75" s="167">
        <f t="shared" si="13"/>
        <v>39250</v>
      </c>
    </row>
    <row r="76" spans="1:9" ht="99" customHeight="1">
      <c r="A76" s="141" t="s">
        <v>504</v>
      </c>
      <c r="B76" s="54"/>
      <c r="C76" s="46" t="s">
        <v>503</v>
      </c>
      <c r="D76" s="167">
        <v>100000</v>
      </c>
      <c r="E76" s="167"/>
      <c r="F76" s="167">
        <v>0</v>
      </c>
      <c r="G76" s="167">
        <v>0</v>
      </c>
      <c r="H76" s="167">
        <v>0</v>
      </c>
      <c r="I76" s="167">
        <f t="shared" si="13"/>
        <v>100000</v>
      </c>
    </row>
    <row r="77" spans="1:9" ht="121.5" customHeight="1">
      <c r="A77" s="141" t="s">
        <v>516</v>
      </c>
      <c r="B77" s="54"/>
      <c r="C77" s="46" t="s">
        <v>275</v>
      </c>
      <c r="D77" s="167">
        <v>412900</v>
      </c>
      <c r="E77" s="167"/>
      <c r="F77" s="167">
        <v>0</v>
      </c>
      <c r="G77" s="167">
        <v>0</v>
      </c>
      <c r="H77" s="167">
        <v>0</v>
      </c>
      <c r="I77" s="167">
        <f t="shared" ref="I77" si="17">IF(OR(D77="-",E77=D77),"-",D77-IF(E77="-",0,E77))</f>
        <v>412900</v>
      </c>
    </row>
    <row r="78" spans="1:9" ht="122.25" customHeight="1">
      <c r="A78" s="141" t="s">
        <v>508</v>
      </c>
      <c r="B78" s="54"/>
      <c r="C78" s="46" t="s">
        <v>509</v>
      </c>
      <c r="D78" s="167">
        <v>12808</v>
      </c>
      <c r="E78" s="167"/>
      <c r="F78" s="167">
        <v>0</v>
      </c>
      <c r="G78" s="167">
        <v>0</v>
      </c>
      <c r="H78" s="167">
        <v>0</v>
      </c>
      <c r="I78" s="167">
        <f t="shared" ref="I78" si="18">IF(OR(D78="-",E78=D78),"-",D78-IF(E78="-",0,E78))</f>
        <v>12808</v>
      </c>
    </row>
    <row r="79" spans="1:9" ht="39" customHeight="1">
      <c r="A79" s="141" t="s">
        <v>219</v>
      </c>
      <c r="B79" s="53"/>
      <c r="C79" s="46" t="s">
        <v>271</v>
      </c>
      <c r="D79" s="167">
        <f>D80+D83</f>
        <v>102846</v>
      </c>
      <c r="E79" s="167">
        <f t="shared" ref="E79:H79" si="19">E80+E83</f>
        <v>50241</v>
      </c>
      <c r="F79" s="167">
        <f t="shared" si="19"/>
        <v>0</v>
      </c>
      <c r="G79" s="167">
        <f t="shared" si="19"/>
        <v>0</v>
      </c>
      <c r="H79" s="167">
        <f t="shared" si="19"/>
        <v>50241</v>
      </c>
      <c r="I79" s="167">
        <f t="shared" si="13"/>
        <v>52605</v>
      </c>
    </row>
    <row r="80" spans="1:9" ht="50.25" customHeight="1">
      <c r="A80" s="141" t="s">
        <v>305</v>
      </c>
      <c r="B80" s="53"/>
      <c r="C80" s="46" t="s">
        <v>309</v>
      </c>
      <c r="D80" s="167">
        <f t="shared" ref="D80:H81" si="20">D81</f>
        <v>100986</v>
      </c>
      <c r="E80" s="167">
        <f t="shared" si="20"/>
        <v>50086</v>
      </c>
      <c r="F80" s="167">
        <f t="shared" si="20"/>
        <v>0</v>
      </c>
      <c r="G80" s="167">
        <f t="shared" si="20"/>
        <v>0</v>
      </c>
      <c r="H80" s="167">
        <f t="shared" si="20"/>
        <v>50086</v>
      </c>
      <c r="I80" s="167">
        <f t="shared" si="13"/>
        <v>50900</v>
      </c>
    </row>
    <row r="81" spans="1:9" ht="57.75" customHeight="1">
      <c r="A81" s="141" t="s">
        <v>306</v>
      </c>
      <c r="B81" s="53"/>
      <c r="C81" s="46" t="s">
        <v>308</v>
      </c>
      <c r="D81" s="167">
        <f>D82</f>
        <v>100986</v>
      </c>
      <c r="E81" s="167">
        <v>50086</v>
      </c>
      <c r="F81" s="167">
        <f t="shared" si="20"/>
        <v>0</v>
      </c>
      <c r="G81" s="167">
        <f t="shared" si="20"/>
        <v>0</v>
      </c>
      <c r="H81" s="167">
        <f t="shared" si="7"/>
        <v>50086</v>
      </c>
      <c r="I81" s="167">
        <f t="shared" si="13"/>
        <v>50900</v>
      </c>
    </row>
    <row r="82" spans="1:9" ht="49.5" customHeight="1">
      <c r="A82" s="141" t="s">
        <v>307</v>
      </c>
      <c r="B82" s="54"/>
      <c r="C82" s="46" t="s">
        <v>310</v>
      </c>
      <c r="D82" s="167">
        <f>1086+99900</f>
        <v>100986</v>
      </c>
      <c r="E82" s="167">
        <f>E83</f>
        <v>155</v>
      </c>
      <c r="F82" s="167">
        <f>F83+F84+F85</f>
        <v>0</v>
      </c>
      <c r="G82" s="167">
        <f>G83+G84+G85</f>
        <v>0</v>
      </c>
      <c r="H82" s="167">
        <f t="shared" si="7"/>
        <v>155</v>
      </c>
      <c r="I82" s="167">
        <f t="shared" si="13"/>
        <v>100831</v>
      </c>
    </row>
    <row r="83" spans="1:9" ht="74.25" customHeight="1">
      <c r="A83" s="141" t="s">
        <v>330</v>
      </c>
      <c r="B83" s="54"/>
      <c r="C83" s="46" t="s">
        <v>331</v>
      </c>
      <c r="D83" s="167">
        <v>1860</v>
      </c>
      <c r="E83" s="167">
        <v>155</v>
      </c>
      <c r="F83" s="167">
        <f>F84+F85+F86</f>
        <v>0</v>
      </c>
      <c r="G83" s="167">
        <f>G84+G85+G86</f>
        <v>0</v>
      </c>
      <c r="H83" s="167">
        <f t="shared" si="7"/>
        <v>155</v>
      </c>
      <c r="I83" s="167">
        <f t="shared" si="13"/>
        <v>1705</v>
      </c>
    </row>
    <row r="84" spans="1:9" ht="54" customHeight="1">
      <c r="A84" s="55" t="s">
        <v>490</v>
      </c>
      <c r="B84" s="54"/>
      <c r="C84" s="46" t="s">
        <v>489</v>
      </c>
      <c r="D84" s="167"/>
      <c r="E84" s="167">
        <v>0</v>
      </c>
      <c r="F84" s="167"/>
      <c r="G84" s="167"/>
      <c r="H84" s="167"/>
      <c r="I84" s="167" t="str">
        <f t="shared" si="13"/>
        <v>-</v>
      </c>
    </row>
    <row r="85" spans="1:9" ht="62.25" hidden="1" customHeight="1">
      <c r="A85" s="55" t="s">
        <v>220</v>
      </c>
      <c r="B85" s="54"/>
      <c r="C85" s="46" t="s">
        <v>272</v>
      </c>
      <c r="D85" s="52"/>
      <c r="E85" s="52"/>
      <c r="F85" s="52"/>
      <c r="G85" s="52"/>
      <c r="H85" s="52"/>
      <c r="I85" s="52" t="str">
        <f t="shared" si="13"/>
        <v>-</v>
      </c>
    </row>
    <row r="86" spans="1:9" ht="114" hidden="1" customHeight="1">
      <c r="A86" s="141" t="s">
        <v>221</v>
      </c>
      <c r="B86" s="54"/>
      <c r="C86" s="46" t="s">
        <v>273</v>
      </c>
      <c r="D86" s="52"/>
      <c r="E86" s="52"/>
      <c r="F86" s="52"/>
      <c r="G86" s="52"/>
      <c r="H86" s="52"/>
      <c r="I86" s="52" t="str">
        <f t="shared" si="13"/>
        <v>-</v>
      </c>
    </row>
    <row r="87" spans="1:9" ht="144.75" hidden="1" customHeight="1">
      <c r="A87" s="141" t="s">
        <v>222</v>
      </c>
      <c r="B87" s="54"/>
      <c r="C87" s="46" t="s">
        <v>274</v>
      </c>
      <c r="D87" s="52"/>
      <c r="E87" s="52"/>
      <c r="F87" s="52"/>
      <c r="G87" s="52"/>
      <c r="H87" s="52"/>
      <c r="I87" s="52" t="str">
        <f t="shared" si="13"/>
        <v>-</v>
      </c>
    </row>
    <row r="88" spans="1:9" ht="99.75" hidden="1" customHeight="1">
      <c r="A88" s="141" t="s">
        <v>223</v>
      </c>
      <c r="B88" s="54"/>
      <c r="C88" s="46" t="s">
        <v>275</v>
      </c>
      <c r="D88" s="52"/>
      <c r="E88" s="52"/>
      <c r="F88" s="52"/>
      <c r="G88" s="52"/>
      <c r="H88" s="52"/>
      <c r="I88" s="52" t="str">
        <f t="shared" si="13"/>
        <v>-</v>
      </c>
    </row>
  </sheetData>
  <mergeCells count="16">
    <mergeCell ref="B5:D5"/>
    <mergeCell ref="A9:D9"/>
    <mergeCell ref="A1:H1"/>
    <mergeCell ref="A2:G2"/>
    <mergeCell ref="A3:G3"/>
    <mergeCell ref="B6:F6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16:I65 I79:I88 I67:I70 I72:I77">
    <cfRule type="cellIs" dxfId="1" priority="2" stopIfTrue="1" operator="equal">
      <formula>0</formula>
    </cfRule>
  </conditionalFormatting>
  <conditionalFormatting sqref="I78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50" orientation="portrait" verticalDpi="4294967293" r:id="rId1"/>
  <rowBreaks count="2" manualBreakCount="2">
    <brk id="33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94"/>
  <sheetViews>
    <sheetView view="pageBreakPreview" topLeftCell="A279" zoomScaleSheetLayoutView="100" workbookViewId="0">
      <selection activeCell="F258" sqref="F258"/>
    </sheetView>
  </sheetViews>
  <sheetFormatPr defaultRowHeight="12.75"/>
  <cols>
    <col min="1" max="1" width="41" style="100" customWidth="1"/>
    <col min="2" max="2" width="4.7109375" style="101" customWidth="1"/>
    <col min="3" max="3" width="23.42578125" style="117" customWidth="1"/>
    <col min="4" max="4" width="14.5703125" style="124" customWidth="1"/>
    <col min="5" max="5" width="14" style="124" customWidth="1"/>
    <col min="6" max="6" width="14.140625" style="124" customWidth="1"/>
    <col min="7" max="7" width="7.5703125" style="124" customWidth="1"/>
    <col min="8" max="8" width="7.85546875" style="124" customWidth="1"/>
    <col min="9" max="9" width="13.28515625" style="124" customWidth="1"/>
    <col min="10" max="10" width="13.42578125" style="124" customWidth="1"/>
    <col min="11" max="11" width="13" style="124" customWidth="1"/>
    <col min="12" max="16384" width="9.140625" style="65"/>
  </cols>
  <sheetData>
    <row r="1" spans="1:11" s="58" customFormat="1" ht="30" hidden="1" customHeight="1">
      <c r="C1" s="111" t="s">
        <v>0</v>
      </c>
    </row>
    <row r="2" spans="1:11" s="58" customFormat="1" ht="12.75" hidden="1" customHeight="1">
      <c r="A2" s="59"/>
      <c r="B2" s="59"/>
      <c r="C2" s="111"/>
      <c r="D2" s="59"/>
      <c r="E2" s="59"/>
      <c r="F2" s="59"/>
      <c r="G2" s="59"/>
      <c r="H2" s="59"/>
      <c r="I2" s="59"/>
      <c r="J2" s="59"/>
      <c r="K2" s="59"/>
    </row>
    <row r="3" spans="1:11" s="58" customFormat="1" ht="12.75" hidden="1" customHeight="1">
      <c r="A3" s="59"/>
      <c r="B3" s="59"/>
      <c r="C3" s="111" t="s">
        <v>1</v>
      </c>
      <c r="D3" s="59"/>
      <c r="E3" s="59"/>
      <c r="F3" s="59"/>
      <c r="G3" s="59"/>
      <c r="H3" s="59"/>
      <c r="I3" s="59"/>
      <c r="J3" s="59"/>
      <c r="K3" s="59"/>
    </row>
    <row r="4" spans="1:11" s="58" customFormat="1" ht="12.75" hidden="1" customHeight="1">
      <c r="A4" s="59"/>
      <c r="B4" s="59"/>
      <c r="C4" s="111"/>
      <c r="D4" s="59"/>
      <c r="E4" s="59"/>
      <c r="F4" s="59"/>
      <c r="G4" s="59"/>
      <c r="H4" s="59"/>
      <c r="I4" s="59"/>
      <c r="J4" s="59"/>
      <c r="K4" s="59"/>
    </row>
    <row r="5" spans="1:11" s="58" customFormat="1" ht="12.75" hidden="1" customHeight="1">
      <c r="A5" s="59"/>
      <c r="B5" s="59"/>
      <c r="C5" s="111"/>
      <c r="D5" s="59"/>
      <c r="E5" s="59"/>
      <c r="F5" s="59"/>
      <c r="G5" s="59"/>
      <c r="H5" s="59"/>
      <c r="I5" s="59"/>
      <c r="J5" s="59"/>
      <c r="K5" s="59"/>
    </row>
    <row r="6" spans="1:11" s="58" customFormat="1" ht="12.75" hidden="1" customHeight="1">
      <c r="A6" s="59" t="s">
        <v>2</v>
      </c>
      <c r="B6" s="59"/>
      <c r="C6" s="111"/>
      <c r="D6" s="59"/>
      <c r="E6" s="59"/>
      <c r="F6" s="59"/>
      <c r="G6" s="59"/>
      <c r="H6" s="59"/>
      <c r="I6" s="59"/>
      <c r="J6" s="59"/>
      <c r="K6" s="59"/>
    </row>
    <row r="7" spans="1:11" s="58" customFormat="1" ht="12.75" hidden="1" customHeight="1">
      <c r="A7" s="59" t="s">
        <v>3</v>
      </c>
      <c r="B7" s="59"/>
      <c r="C7" s="111"/>
      <c r="D7" s="59"/>
      <c r="E7" s="59"/>
      <c r="F7" s="59"/>
      <c r="G7" s="59"/>
      <c r="H7" s="59"/>
      <c r="I7" s="59"/>
      <c r="J7" s="59"/>
      <c r="K7" s="59"/>
    </row>
    <row r="8" spans="1:11" s="58" customFormat="1">
      <c r="A8" s="59"/>
      <c r="B8" s="59"/>
      <c r="C8" s="59" t="s">
        <v>7</v>
      </c>
      <c r="D8" s="59"/>
      <c r="E8" s="59"/>
      <c r="F8" s="59"/>
      <c r="G8" s="59"/>
      <c r="H8" s="59"/>
      <c r="I8" s="59"/>
      <c r="J8" s="123" t="s">
        <v>277</v>
      </c>
    </row>
    <row r="9" spans="1:11" s="61" customFormat="1" ht="25.5" customHeight="1">
      <c r="A9" s="185" t="s">
        <v>4</v>
      </c>
      <c r="B9" s="185" t="s">
        <v>28</v>
      </c>
      <c r="C9" s="188" t="s">
        <v>345</v>
      </c>
      <c r="D9" s="190" t="s">
        <v>33</v>
      </c>
      <c r="E9" s="185" t="s">
        <v>8</v>
      </c>
      <c r="F9" s="186" t="s">
        <v>5</v>
      </c>
      <c r="G9" s="191"/>
      <c r="H9" s="191"/>
      <c r="I9" s="187"/>
      <c r="J9" s="186" t="s">
        <v>6</v>
      </c>
      <c r="K9" s="187"/>
    </row>
    <row r="10" spans="1:11" s="61" customFormat="1" ht="55.5" customHeight="1">
      <c r="A10" s="185"/>
      <c r="B10" s="185"/>
      <c r="C10" s="189"/>
      <c r="D10" s="190"/>
      <c r="E10" s="185"/>
      <c r="F10" s="110" t="s">
        <v>34</v>
      </c>
      <c r="G10" s="110" t="s">
        <v>337</v>
      </c>
      <c r="H10" s="110" t="s">
        <v>36</v>
      </c>
      <c r="I10" s="110" t="s">
        <v>338</v>
      </c>
      <c r="J10" s="109" t="s">
        <v>9</v>
      </c>
      <c r="K10" s="109" t="s">
        <v>10</v>
      </c>
    </row>
    <row r="11" spans="1:11" s="126" customFormat="1" ht="11.25">
      <c r="A11" s="125">
        <v>1</v>
      </c>
      <c r="B11" s="125" t="s">
        <v>29</v>
      </c>
      <c r="C11" s="125">
        <v>3</v>
      </c>
      <c r="D11" s="125">
        <v>4</v>
      </c>
      <c r="E11" s="125">
        <v>5</v>
      </c>
      <c r="F11" s="125">
        <v>6</v>
      </c>
      <c r="G11" s="125">
        <v>7</v>
      </c>
      <c r="H11" s="125">
        <v>8</v>
      </c>
      <c r="I11" s="125">
        <v>9</v>
      </c>
      <c r="J11" s="125">
        <v>10</v>
      </c>
      <c r="K11" s="125">
        <v>11</v>
      </c>
    </row>
    <row r="12" spans="1:11" s="61" customFormat="1" ht="15.75">
      <c r="A12" s="127" t="s">
        <v>343</v>
      </c>
      <c r="B12" s="62" t="s">
        <v>344</v>
      </c>
      <c r="C12" s="119"/>
      <c r="D12" s="152">
        <f>D293</f>
        <v>10692492.48</v>
      </c>
      <c r="E12" s="152">
        <f t="shared" ref="E12:K12" si="0">E293</f>
        <v>10692492.48</v>
      </c>
      <c r="F12" s="152">
        <f t="shared" si="0"/>
        <v>4024249.45</v>
      </c>
      <c r="G12" s="152">
        <f t="shared" si="0"/>
        <v>0</v>
      </c>
      <c r="H12" s="152">
        <f t="shared" si="0"/>
        <v>0</v>
      </c>
      <c r="I12" s="152">
        <f t="shared" si="0"/>
        <v>4024249.45</v>
      </c>
      <c r="J12" s="152">
        <f t="shared" si="0"/>
        <v>6668243.0300000003</v>
      </c>
      <c r="K12" s="152">
        <f t="shared" si="0"/>
        <v>6668243.0300000003</v>
      </c>
    </row>
    <row r="13" spans="1:11" s="61" customFormat="1" ht="15.75">
      <c r="A13" s="107" t="s">
        <v>43</v>
      </c>
      <c r="B13" s="107"/>
      <c r="C13" s="119"/>
      <c r="D13" s="153"/>
      <c r="E13" s="153"/>
      <c r="F13" s="153"/>
      <c r="G13" s="153"/>
      <c r="H13" s="153"/>
      <c r="I13" s="153"/>
      <c r="J13" s="153"/>
      <c r="K13" s="153"/>
    </row>
    <row r="14" spans="1:11" s="61" customFormat="1" ht="15.75">
      <c r="A14" s="47" t="s">
        <v>122</v>
      </c>
      <c r="B14" s="60"/>
      <c r="C14" s="139" t="s">
        <v>156</v>
      </c>
      <c r="D14" s="152">
        <f t="shared" ref="D14:K14" si="1">D15+D23+D90+D102+D85+D88</f>
        <v>5076238.1800000006</v>
      </c>
      <c r="E14" s="152">
        <f t="shared" si="1"/>
        <v>5076238.1800000006</v>
      </c>
      <c r="F14" s="152">
        <f t="shared" si="1"/>
        <v>2046367.25</v>
      </c>
      <c r="G14" s="152">
        <f t="shared" si="1"/>
        <v>0</v>
      </c>
      <c r="H14" s="152">
        <f t="shared" si="1"/>
        <v>0</v>
      </c>
      <c r="I14" s="152">
        <f t="shared" si="1"/>
        <v>2046367.25</v>
      </c>
      <c r="J14" s="152">
        <f t="shared" si="1"/>
        <v>3029870.9300000006</v>
      </c>
      <c r="K14" s="152">
        <f t="shared" si="1"/>
        <v>3029870.9300000006</v>
      </c>
    </row>
    <row r="15" spans="1:11" s="63" customFormat="1" ht="36.75" customHeight="1">
      <c r="A15" s="135" t="s">
        <v>123</v>
      </c>
      <c r="B15" s="62"/>
      <c r="C15" s="139" t="s">
        <v>329</v>
      </c>
      <c r="D15" s="152">
        <f>D16</f>
        <v>643347</v>
      </c>
      <c r="E15" s="152">
        <f t="shared" ref="E15:K15" si="2">E16</f>
        <v>643347</v>
      </c>
      <c r="F15" s="152">
        <f t="shared" si="2"/>
        <v>321672.5</v>
      </c>
      <c r="G15" s="152">
        <f t="shared" si="2"/>
        <v>0</v>
      </c>
      <c r="H15" s="152">
        <f t="shared" si="2"/>
        <v>0</v>
      </c>
      <c r="I15" s="152">
        <f>I16</f>
        <v>321672.5</v>
      </c>
      <c r="J15" s="152">
        <f t="shared" si="2"/>
        <v>321674.5</v>
      </c>
      <c r="K15" s="152">
        <f t="shared" si="2"/>
        <v>321674.5</v>
      </c>
    </row>
    <row r="16" spans="1:11" s="61" customFormat="1" ht="22.5" customHeight="1">
      <c r="A16" s="50" t="s">
        <v>137</v>
      </c>
      <c r="B16" s="60"/>
      <c r="C16" s="121" t="s">
        <v>359</v>
      </c>
      <c r="D16" s="154">
        <f t="shared" ref="D16:K16" si="3">D17+D20</f>
        <v>643347</v>
      </c>
      <c r="E16" s="154">
        <f>E17+E20</f>
        <v>643347</v>
      </c>
      <c r="F16" s="154">
        <f t="shared" ref="F16" si="4">F17+F20</f>
        <v>321672.5</v>
      </c>
      <c r="G16" s="154">
        <f t="shared" si="3"/>
        <v>0</v>
      </c>
      <c r="H16" s="154">
        <f>H17+H20</f>
        <v>0</v>
      </c>
      <c r="I16" s="154">
        <f>I17+I20</f>
        <v>321672.5</v>
      </c>
      <c r="J16" s="154">
        <f>J17+J20</f>
        <v>321674.5</v>
      </c>
      <c r="K16" s="154">
        <f t="shared" si="3"/>
        <v>321674.5</v>
      </c>
    </row>
    <row r="17" spans="1:11" ht="18.75" customHeight="1">
      <c r="A17" s="64" t="s">
        <v>21</v>
      </c>
      <c r="B17" s="27"/>
      <c r="C17" s="112" t="s">
        <v>356</v>
      </c>
      <c r="D17" s="155">
        <v>494122</v>
      </c>
      <c r="E17" s="155">
        <f>D17</f>
        <v>494122</v>
      </c>
      <c r="F17" s="156">
        <v>247061</v>
      </c>
      <c r="G17" s="156">
        <v>0</v>
      </c>
      <c r="H17" s="156">
        <v>0</v>
      </c>
      <c r="I17" s="156">
        <f>F17+G17+H17</f>
        <v>247061</v>
      </c>
      <c r="J17" s="156">
        <f>D17-I17</f>
        <v>247061</v>
      </c>
      <c r="K17" s="156">
        <f>E17-I17</f>
        <v>247061</v>
      </c>
    </row>
    <row r="18" spans="1:11" ht="20.25" customHeight="1">
      <c r="A18" s="66" t="s">
        <v>97</v>
      </c>
      <c r="B18" s="27"/>
      <c r="C18" s="112" t="s">
        <v>357</v>
      </c>
      <c r="D18" s="156">
        <v>108705</v>
      </c>
      <c r="E18" s="155">
        <f t="shared" ref="E18:E19" si="5">D18</f>
        <v>108705</v>
      </c>
      <c r="F18" s="156">
        <v>54352</v>
      </c>
      <c r="G18" s="156">
        <v>0</v>
      </c>
      <c r="H18" s="156">
        <v>0</v>
      </c>
      <c r="I18" s="156">
        <f t="shared" ref="I18:I81" si="6">F18+G18+H18</f>
        <v>54352</v>
      </c>
      <c r="J18" s="156">
        <f t="shared" ref="J18:J81" si="7">D18-I18</f>
        <v>54353</v>
      </c>
      <c r="K18" s="156">
        <f t="shared" ref="K18:K81" si="8">E18-I18</f>
        <v>54353</v>
      </c>
    </row>
    <row r="19" spans="1:11" ht="19.5" customHeight="1">
      <c r="A19" s="66" t="s">
        <v>98</v>
      </c>
      <c r="B19" s="27"/>
      <c r="C19" s="112" t="s">
        <v>358</v>
      </c>
      <c r="D19" s="156">
        <v>40520</v>
      </c>
      <c r="E19" s="155">
        <f t="shared" si="5"/>
        <v>40520</v>
      </c>
      <c r="F19" s="156">
        <v>20259.5</v>
      </c>
      <c r="G19" s="156">
        <v>0</v>
      </c>
      <c r="H19" s="156">
        <v>0</v>
      </c>
      <c r="I19" s="156">
        <f t="shared" si="6"/>
        <v>20259.5</v>
      </c>
      <c r="J19" s="156">
        <f t="shared" si="7"/>
        <v>20260.5</v>
      </c>
      <c r="K19" s="156">
        <f t="shared" si="8"/>
        <v>20260.5</v>
      </c>
    </row>
    <row r="20" spans="1:11" s="68" customFormat="1" ht="21" customHeight="1">
      <c r="A20" s="50" t="s">
        <v>138</v>
      </c>
      <c r="B20" s="67"/>
      <c r="C20" s="114"/>
      <c r="D20" s="157">
        <f t="shared" ref="D20:H20" si="9">SUM(D18:D19)</f>
        <v>149225</v>
      </c>
      <c r="E20" s="158">
        <f t="shared" si="9"/>
        <v>149225</v>
      </c>
      <c r="F20" s="158">
        <f t="shared" ref="F20" si="10">SUM(F18:F19)</f>
        <v>74611.5</v>
      </c>
      <c r="G20" s="158">
        <f t="shared" si="9"/>
        <v>0</v>
      </c>
      <c r="H20" s="158">
        <f t="shared" si="9"/>
        <v>0</v>
      </c>
      <c r="I20" s="156">
        <f t="shared" si="6"/>
        <v>74611.5</v>
      </c>
      <c r="J20" s="156">
        <f t="shared" si="7"/>
        <v>74613.5</v>
      </c>
      <c r="K20" s="156">
        <f t="shared" si="8"/>
        <v>74613.5</v>
      </c>
    </row>
    <row r="21" spans="1:11" s="68" customFormat="1" ht="15.75">
      <c r="A21" s="69"/>
      <c r="B21" s="67"/>
      <c r="C21" s="114"/>
      <c r="D21" s="157"/>
      <c r="E21" s="158"/>
      <c r="F21" s="158"/>
      <c r="G21" s="158"/>
      <c r="H21" s="158"/>
      <c r="I21" s="156"/>
      <c r="J21" s="156"/>
      <c r="K21" s="156"/>
    </row>
    <row r="22" spans="1:11" s="68" customFormat="1" ht="43.5">
      <c r="A22" s="135" t="s">
        <v>124</v>
      </c>
      <c r="B22" s="67"/>
      <c r="C22" s="140" t="s">
        <v>155</v>
      </c>
      <c r="D22" s="158">
        <f>D23+D80</f>
        <v>4355653.1800000006</v>
      </c>
      <c r="E22" s="158">
        <f>E23+E80</f>
        <v>4355653.1800000006</v>
      </c>
      <c r="F22" s="158">
        <f>F23+F80</f>
        <v>1724694.75</v>
      </c>
      <c r="G22" s="158">
        <f>G23+G80</f>
        <v>0</v>
      </c>
      <c r="H22" s="158">
        <f>H23+H80</f>
        <v>0</v>
      </c>
      <c r="I22" s="159">
        <f t="shared" si="6"/>
        <v>1724694.75</v>
      </c>
      <c r="J22" s="159">
        <f t="shared" si="7"/>
        <v>2630958.4300000006</v>
      </c>
      <c r="K22" s="159">
        <f t="shared" si="8"/>
        <v>2630958.4300000006</v>
      </c>
    </row>
    <row r="23" spans="1:11" s="57" customFormat="1" ht="27">
      <c r="A23" s="69" t="s">
        <v>161</v>
      </c>
      <c r="B23" s="56"/>
      <c r="C23" s="113" t="s">
        <v>160</v>
      </c>
      <c r="D23" s="159">
        <f>D44+D57+D66+D71+D68+D73+D72+D76+D79</f>
        <v>4355653.1800000006</v>
      </c>
      <c r="E23" s="159">
        <f>E44+E57+E66+E71+E68+E73+E72+E76+E79</f>
        <v>4355653.1800000006</v>
      </c>
      <c r="F23" s="159">
        <f>F44+F57+F66+F71+F68+F73+F72+F76+F79</f>
        <v>1724694.75</v>
      </c>
      <c r="G23" s="159">
        <f>G44+G57+G66+G71+G68+G73+G72+G76+G79</f>
        <v>0</v>
      </c>
      <c r="H23" s="159">
        <f>H44+H57+H66+H71+H68+H73+H72+H76+H79</f>
        <v>0</v>
      </c>
      <c r="I23" s="159">
        <f t="shared" si="6"/>
        <v>1724694.75</v>
      </c>
      <c r="J23" s="159">
        <f t="shared" si="7"/>
        <v>2630958.4300000006</v>
      </c>
      <c r="K23" s="159">
        <f t="shared" si="8"/>
        <v>2630958.4300000006</v>
      </c>
    </row>
    <row r="24" spans="1:11" ht="12.75" hidden="1" customHeight="1">
      <c r="A24" s="64" t="s">
        <v>21</v>
      </c>
      <c r="B24" s="27"/>
      <c r="C24" s="112" t="s">
        <v>109</v>
      </c>
      <c r="D24" s="156"/>
      <c r="E24" s="156"/>
      <c r="F24" s="156"/>
      <c r="G24" s="156"/>
      <c r="H24" s="156"/>
      <c r="I24" s="159">
        <f t="shared" si="6"/>
        <v>0</v>
      </c>
      <c r="J24" s="159">
        <f t="shared" si="7"/>
        <v>0</v>
      </c>
      <c r="K24" s="159">
        <f t="shared" si="8"/>
        <v>0</v>
      </c>
    </row>
    <row r="25" spans="1:11" ht="12.75" hidden="1" customHeight="1">
      <c r="A25" s="66" t="s">
        <v>97</v>
      </c>
      <c r="B25" s="27"/>
      <c r="C25" s="112" t="s">
        <v>110</v>
      </c>
      <c r="D25" s="156"/>
      <c r="E25" s="156"/>
      <c r="F25" s="156"/>
      <c r="G25" s="156"/>
      <c r="H25" s="156"/>
      <c r="I25" s="159">
        <f t="shared" si="6"/>
        <v>0</v>
      </c>
      <c r="J25" s="159">
        <f t="shared" si="7"/>
        <v>0</v>
      </c>
      <c r="K25" s="159">
        <f t="shared" si="8"/>
        <v>0</v>
      </c>
    </row>
    <row r="26" spans="1:11" ht="14.25" hidden="1" customHeight="1">
      <c r="A26" s="66" t="s">
        <v>98</v>
      </c>
      <c r="B26" s="27"/>
      <c r="C26" s="112" t="s">
        <v>111</v>
      </c>
      <c r="D26" s="156"/>
      <c r="E26" s="156"/>
      <c r="F26" s="156"/>
      <c r="G26" s="156"/>
      <c r="H26" s="156"/>
      <c r="I26" s="159">
        <f t="shared" si="6"/>
        <v>0</v>
      </c>
      <c r="J26" s="159">
        <f t="shared" si="7"/>
        <v>0</v>
      </c>
      <c r="K26" s="159">
        <f t="shared" si="8"/>
        <v>0</v>
      </c>
    </row>
    <row r="27" spans="1:11" s="68" customFormat="1" ht="13.5" hidden="1" customHeight="1">
      <c r="A27" s="69" t="s">
        <v>77</v>
      </c>
      <c r="B27" s="67"/>
      <c r="C27" s="114"/>
      <c r="D27" s="158">
        <f t="shared" ref="D27:H27" si="11">SUM(D25:D26)</f>
        <v>0</v>
      </c>
      <c r="E27" s="158">
        <f t="shared" si="11"/>
        <v>0</v>
      </c>
      <c r="F27" s="158">
        <f t="shared" ref="F27" si="12">SUM(F25:F26)</f>
        <v>0</v>
      </c>
      <c r="G27" s="158">
        <f t="shared" si="11"/>
        <v>0</v>
      </c>
      <c r="H27" s="158">
        <f t="shared" si="11"/>
        <v>0</v>
      </c>
      <c r="I27" s="159">
        <f t="shared" si="6"/>
        <v>0</v>
      </c>
      <c r="J27" s="159">
        <f t="shared" si="7"/>
        <v>0</v>
      </c>
      <c r="K27" s="159">
        <f t="shared" si="8"/>
        <v>0</v>
      </c>
    </row>
    <row r="28" spans="1:11" s="57" customFormat="1" ht="12.75" hidden="1" customHeight="1">
      <c r="A28" s="70" t="s">
        <v>112</v>
      </c>
      <c r="B28" s="56"/>
      <c r="C28" s="112"/>
      <c r="D28" s="159">
        <f>D24+D27</f>
        <v>0</v>
      </c>
      <c r="E28" s="159">
        <f t="shared" ref="E28:H28" si="13">E24+E27</f>
        <v>0</v>
      </c>
      <c r="F28" s="159">
        <f t="shared" ref="F28" si="14">F24+F27</f>
        <v>0</v>
      </c>
      <c r="G28" s="159">
        <f t="shared" si="13"/>
        <v>0</v>
      </c>
      <c r="H28" s="159">
        <f t="shared" si="13"/>
        <v>0</v>
      </c>
      <c r="I28" s="159">
        <f t="shared" si="6"/>
        <v>0</v>
      </c>
      <c r="J28" s="159">
        <f t="shared" si="7"/>
        <v>0</v>
      </c>
      <c r="K28" s="159">
        <f t="shared" si="8"/>
        <v>0</v>
      </c>
    </row>
    <row r="29" spans="1:11" s="57" customFormat="1" ht="12.75" hidden="1" customHeight="1">
      <c r="A29" s="70"/>
      <c r="B29" s="56"/>
      <c r="C29" s="112"/>
      <c r="D29" s="159"/>
      <c r="E29" s="159"/>
      <c r="F29" s="159"/>
      <c r="G29" s="159"/>
      <c r="H29" s="159"/>
      <c r="I29" s="159">
        <f t="shared" si="6"/>
        <v>0</v>
      </c>
      <c r="J29" s="159">
        <f t="shared" si="7"/>
        <v>0</v>
      </c>
      <c r="K29" s="159">
        <f t="shared" si="8"/>
        <v>0</v>
      </c>
    </row>
    <row r="30" spans="1:11" s="57" customFormat="1" ht="12.75" hidden="1" customHeight="1">
      <c r="A30" s="70" t="s">
        <v>103</v>
      </c>
      <c r="B30" s="56"/>
      <c r="C30" s="112"/>
      <c r="D30" s="159"/>
      <c r="E30" s="159"/>
      <c r="F30" s="159"/>
      <c r="G30" s="159"/>
      <c r="H30" s="159"/>
      <c r="I30" s="159">
        <f t="shared" si="6"/>
        <v>0</v>
      </c>
      <c r="J30" s="159">
        <f t="shared" si="7"/>
        <v>0</v>
      </c>
      <c r="K30" s="159">
        <f t="shared" si="8"/>
        <v>0</v>
      </c>
    </row>
    <row r="31" spans="1:11" ht="12.75" hidden="1" customHeight="1">
      <c r="A31" s="64" t="s">
        <v>21</v>
      </c>
      <c r="B31" s="27"/>
      <c r="C31" s="112" t="s">
        <v>83</v>
      </c>
      <c r="D31" s="156"/>
      <c r="E31" s="156"/>
      <c r="F31" s="156"/>
      <c r="G31" s="156"/>
      <c r="H31" s="156"/>
      <c r="I31" s="159">
        <f t="shared" si="6"/>
        <v>0</v>
      </c>
      <c r="J31" s="159">
        <f t="shared" si="7"/>
        <v>0</v>
      </c>
      <c r="K31" s="159">
        <f t="shared" si="8"/>
        <v>0</v>
      </c>
    </row>
    <row r="32" spans="1:11" ht="12.75" hidden="1" customHeight="1">
      <c r="A32" s="66" t="s">
        <v>97</v>
      </c>
      <c r="B32" s="27"/>
      <c r="C32" s="112" t="s">
        <v>84</v>
      </c>
      <c r="D32" s="156"/>
      <c r="E32" s="156"/>
      <c r="F32" s="156"/>
      <c r="G32" s="156"/>
      <c r="H32" s="156"/>
      <c r="I32" s="159">
        <f t="shared" si="6"/>
        <v>0</v>
      </c>
      <c r="J32" s="159">
        <f t="shared" si="7"/>
        <v>0</v>
      </c>
      <c r="K32" s="159">
        <f t="shared" si="8"/>
        <v>0</v>
      </c>
    </row>
    <row r="33" spans="1:11" ht="14.25" hidden="1" customHeight="1">
      <c r="A33" s="71" t="s">
        <v>98</v>
      </c>
      <c r="B33" s="27"/>
      <c r="C33" s="112" t="s">
        <v>85</v>
      </c>
      <c r="D33" s="156"/>
      <c r="E33" s="156"/>
      <c r="F33" s="156"/>
      <c r="G33" s="156"/>
      <c r="H33" s="156"/>
      <c r="I33" s="159">
        <f t="shared" si="6"/>
        <v>0</v>
      </c>
      <c r="J33" s="159">
        <f t="shared" si="7"/>
        <v>0</v>
      </c>
      <c r="K33" s="159">
        <f t="shared" si="8"/>
        <v>0</v>
      </c>
    </row>
    <row r="34" spans="1:11" s="68" customFormat="1" ht="13.5" hidden="1" customHeight="1">
      <c r="A34" s="69" t="s">
        <v>77</v>
      </c>
      <c r="B34" s="67"/>
      <c r="C34" s="114"/>
      <c r="D34" s="158">
        <f t="shared" ref="D34:H34" si="15">SUM(D32:D33)</f>
        <v>0</v>
      </c>
      <c r="E34" s="158">
        <f t="shared" si="15"/>
        <v>0</v>
      </c>
      <c r="F34" s="158">
        <f t="shared" ref="F34" si="16">SUM(F32:F33)</f>
        <v>0</v>
      </c>
      <c r="G34" s="158">
        <f t="shared" si="15"/>
        <v>0</v>
      </c>
      <c r="H34" s="158">
        <f t="shared" si="15"/>
        <v>0</v>
      </c>
      <c r="I34" s="159">
        <f t="shared" si="6"/>
        <v>0</v>
      </c>
      <c r="J34" s="159">
        <f t="shared" si="7"/>
        <v>0</v>
      </c>
      <c r="K34" s="159">
        <f t="shared" si="8"/>
        <v>0</v>
      </c>
    </row>
    <row r="35" spans="1:11" s="57" customFormat="1" ht="12.75" hidden="1" customHeight="1">
      <c r="A35" s="70" t="s">
        <v>90</v>
      </c>
      <c r="B35" s="56"/>
      <c r="C35" s="113"/>
      <c r="D35" s="159">
        <f t="shared" ref="D35:H35" si="17">D31+D34</f>
        <v>0</v>
      </c>
      <c r="E35" s="159">
        <f t="shared" si="17"/>
        <v>0</v>
      </c>
      <c r="F35" s="159">
        <f t="shared" ref="F35" si="18">F31+F34</f>
        <v>0</v>
      </c>
      <c r="G35" s="159">
        <f t="shared" si="17"/>
        <v>0</v>
      </c>
      <c r="H35" s="159">
        <f t="shared" si="17"/>
        <v>0</v>
      </c>
      <c r="I35" s="159">
        <f t="shared" si="6"/>
        <v>0</v>
      </c>
      <c r="J35" s="159">
        <f t="shared" si="7"/>
        <v>0</v>
      </c>
      <c r="K35" s="159">
        <f t="shared" si="8"/>
        <v>0</v>
      </c>
    </row>
    <row r="36" spans="1:11" s="57" customFormat="1" ht="12.75" hidden="1" customHeight="1">
      <c r="A36" s="70"/>
      <c r="B36" s="56"/>
      <c r="C36" s="113"/>
      <c r="D36" s="159"/>
      <c r="E36" s="159"/>
      <c r="F36" s="159"/>
      <c r="G36" s="159"/>
      <c r="H36" s="159"/>
      <c r="I36" s="159">
        <f t="shared" si="6"/>
        <v>0</v>
      </c>
      <c r="J36" s="159">
        <f t="shared" si="7"/>
        <v>0</v>
      </c>
      <c r="K36" s="159">
        <f t="shared" si="8"/>
        <v>0</v>
      </c>
    </row>
    <row r="37" spans="1:11" s="57" customFormat="1" ht="12.75" hidden="1" customHeight="1">
      <c r="A37" s="72" t="s">
        <v>95</v>
      </c>
      <c r="B37" s="56"/>
      <c r="C37" s="113"/>
      <c r="D37" s="159"/>
      <c r="E37" s="159"/>
      <c r="F37" s="159"/>
      <c r="G37" s="159"/>
      <c r="H37" s="159"/>
      <c r="I37" s="159">
        <f t="shared" si="6"/>
        <v>0</v>
      </c>
      <c r="J37" s="159">
        <f t="shared" si="7"/>
        <v>0</v>
      </c>
      <c r="K37" s="159">
        <f t="shared" si="8"/>
        <v>0</v>
      </c>
    </row>
    <row r="38" spans="1:11" ht="12.75" hidden="1" customHeight="1">
      <c r="A38" s="64" t="s">
        <v>21</v>
      </c>
      <c r="B38" s="27"/>
      <c r="C38" s="112" t="s">
        <v>86</v>
      </c>
      <c r="D38" s="156">
        <f t="shared" ref="D38:H38" si="19">D17+D24+D31</f>
        <v>494122</v>
      </c>
      <c r="E38" s="156">
        <f t="shared" si="19"/>
        <v>494122</v>
      </c>
      <c r="F38" s="156">
        <f t="shared" ref="F38" si="20">F17+F24+F31</f>
        <v>247061</v>
      </c>
      <c r="G38" s="156">
        <f t="shared" si="19"/>
        <v>0</v>
      </c>
      <c r="H38" s="156">
        <f t="shared" si="19"/>
        <v>0</v>
      </c>
      <c r="I38" s="159">
        <f t="shared" si="6"/>
        <v>247061</v>
      </c>
      <c r="J38" s="159">
        <f t="shared" si="7"/>
        <v>247061</v>
      </c>
      <c r="K38" s="159">
        <f t="shared" si="8"/>
        <v>247061</v>
      </c>
    </row>
    <row r="39" spans="1:11" ht="38.25" hidden="1" customHeight="1">
      <c r="A39" s="64" t="s">
        <v>22</v>
      </c>
      <c r="B39" s="27"/>
      <c r="C39" s="112" t="s">
        <v>87</v>
      </c>
      <c r="D39" s="156" t="e">
        <f>#REF!</f>
        <v>#REF!</v>
      </c>
      <c r="E39" s="156" t="e">
        <f>#REF!</f>
        <v>#REF!</v>
      </c>
      <c r="F39" s="156" t="e">
        <f>#REF!</f>
        <v>#REF!</v>
      </c>
      <c r="G39" s="156" t="e">
        <f>#REF!</f>
        <v>#REF!</v>
      </c>
      <c r="H39" s="156" t="e">
        <f>#REF!</f>
        <v>#REF!</v>
      </c>
      <c r="I39" s="159" t="e">
        <f t="shared" si="6"/>
        <v>#REF!</v>
      </c>
      <c r="J39" s="159" t="e">
        <f t="shared" si="7"/>
        <v>#REF!</v>
      </c>
      <c r="K39" s="159" t="e">
        <f t="shared" si="8"/>
        <v>#REF!</v>
      </c>
    </row>
    <row r="40" spans="1:11" ht="12.75" hidden="1" customHeight="1">
      <c r="A40" s="66" t="s">
        <v>97</v>
      </c>
      <c r="B40" s="27"/>
      <c r="C40" s="112" t="s">
        <v>88</v>
      </c>
      <c r="D40" s="156">
        <f t="shared" ref="D40:H41" si="21">D18+D25+D32</f>
        <v>108705</v>
      </c>
      <c r="E40" s="156">
        <f t="shared" si="21"/>
        <v>108705</v>
      </c>
      <c r="F40" s="156">
        <f t="shared" ref="F40" si="22">F18+F25+F32</f>
        <v>54352</v>
      </c>
      <c r="G40" s="156">
        <f t="shared" si="21"/>
        <v>0</v>
      </c>
      <c r="H40" s="156">
        <f t="shared" si="21"/>
        <v>0</v>
      </c>
      <c r="I40" s="159">
        <f t="shared" si="6"/>
        <v>54352</v>
      </c>
      <c r="J40" s="159">
        <f t="shared" si="7"/>
        <v>54353</v>
      </c>
      <c r="K40" s="159">
        <f t="shared" si="8"/>
        <v>54353</v>
      </c>
    </row>
    <row r="41" spans="1:11" ht="14.25" hidden="1" customHeight="1">
      <c r="A41" s="66" t="s">
        <v>98</v>
      </c>
      <c r="B41" s="27"/>
      <c r="C41" s="112" t="s">
        <v>89</v>
      </c>
      <c r="D41" s="156">
        <f t="shared" si="21"/>
        <v>40520</v>
      </c>
      <c r="E41" s="156">
        <f t="shared" si="21"/>
        <v>40520</v>
      </c>
      <c r="F41" s="156">
        <f t="shared" ref="F41" si="23">F19+F26+F33</f>
        <v>20259.5</v>
      </c>
      <c r="G41" s="156">
        <f t="shared" si="21"/>
        <v>0</v>
      </c>
      <c r="H41" s="156">
        <f t="shared" si="21"/>
        <v>0</v>
      </c>
      <c r="I41" s="159">
        <f t="shared" si="6"/>
        <v>20259.5</v>
      </c>
      <c r="J41" s="159">
        <f t="shared" si="7"/>
        <v>20260.5</v>
      </c>
      <c r="K41" s="159">
        <f t="shared" si="8"/>
        <v>20260.5</v>
      </c>
    </row>
    <row r="42" spans="1:11" s="68" customFormat="1" ht="13.5" hidden="1" customHeight="1">
      <c r="A42" s="69" t="s">
        <v>77</v>
      </c>
      <c r="B42" s="67"/>
      <c r="C42" s="114"/>
      <c r="D42" s="158">
        <f>SUM(D40:D41)</f>
        <v>149225</v>
      </c>
      <c r="E42" s="158">
        <f t="shared" ref="E42:H42" si="24">SUM(E40:E41)</f>
        <v>149225</v>
      </c>
      <c r="F42" s="158">
        <f t="shared" ref="F42" si="25">SUM(F40:F41)</f>
        <v>74611.5</v>
      </c>
      <c r="G42" s="158">
        <f t="shared" si="24"/>
        <v>0</v>
      </c>
      <c r="H42" s="158">
        <f t="shared" si="24"/>
        <v>0</v>
      </c>
      <c r="I42" s="159">
        <f t="shared" si="6"/>
        <v>74611.5</v>
      </c>
      <c r="J42" s="159">
        <f t="shared" si="7"/>
        <v>74613.5</v>
      </c>
      <c r="K42" s="159">
        <f t="shared" si="8"/>
        <v>74613.5</v>
      </c>
    </row>
    <row r="43" spans="1:11" s="57" customFormat="1" ht="12.75" hidden="1" customHeight="1">
      <c r="A43" s="72" t="s">
        <v>94</v>
      </c>
      <c r="B43" s="56"/>
      <c r="C43" s="113"/>
      <c r="D43" s="159" t="e">
        <f>D38+D42+D39</f>
        <v>#REF!</v>
      </c>
      <c r="E43" s="159" t="e">
        <f t="shared" ref="E43:H43" si="26">E38+E42+E39</f>
        <v>#REF!</v>
      </c>
      <c r="F43" s="159" t="e">
        <f t="shared" ref="F43" si="27">F38+F42+F39</f>
        <v>#REF!</v>
      </c>
      <c r="G43" s="159" t="e">
        <f t="shared" si="26"/>
        <v>#REF!</v>
      </c>
      <c r="H43" s="159" t="e">
        <f t="shared" si="26"/>
        <v>#REF!</v>
      </c>
      <c r="I43" s="159" t="e">
        <f t="shared" si="6"/>
        <v>#REF!</v>
      </c>
      <c r="J43" s="159" t="e">
        <f t="shared" si="7"/>
        <v>#REF!</v>
      </c>
      <c r="K43" s="159" t="e">
        <f t="shared" si="8"/>
        <v>#REF!</v>
      </c>
    </row>
    <row r="44" spans="1:11" s="57" customFormat="1" ht="25.5">
      <c r="A44" s="50" t="s">
        <v>137</v>
      </c>
      <c r="B44" s="56"/>
      <c r="C44" s="121" t="s">
        <v>360</v>
      </c>
      <c r="D44" s="159">
        <f>D47+D52+D55</f>
        <v>2204771</v>
      </c>
      <c r="E44" s="159">
        <f t="shared" ref="E44:H44" si="28">E47+E52+E55</f>
        <v>2204771</v>
      </c>
      <c r="F44" s="159">
        <f t="shared" ref="F44" si="29">F47+F52+F55</f>
        <v>898009.23</v>
      </c>
      <c r="G44" s="159">
        <f t="shared" si="28"/>
        <v>0</v>
      </c>
      <c r="H44" s="159">
        <f t="shared" si="28"/>
        <v>0</v>
      </c>
      <c r="I44" s="159">
        <f t="shared" si="6"/>
        <v>898009.23</v>
      </c>
      <c r="J44" s="159">
        <f t="shared" si="7"/>
        <v>1306761.77</v>
      </c>
      <c r="K44" s="159">
        <f t="shared" si="8"/>
        <v>1306761.77</v>
      </c>
    </row>
    <row r="45" spans="1:11" ht="15.75">
      <c r="A45" s="64" t="s">
        <v>482</v>
      </c>
      <c r="B45" s="27"/>
      <c r="C45" s="112" t="s">
        <v>361</v>
      </c>
      <c r="D45" s="156">
        <v>804513</v>
      </c>
      <c r="E45" s="156">
        <f>D45</f>
        <v>804513</v>
      </c>
      <c r="F45" s="156">
        <v>314240.59000000003</v>
      </c>
      <c r="G45" s="156">
        <v>0</v>
      </c>
      <c r="H45" s="156">
        <v>0</v>
      </c>
      <c r="I45" s="156">
        <f t="shared" si="6"/>
        <v>314240.59000000003</v>
      </c>
      <c r="J45" s="156">
        <f t="shared" si="7"/>
        <v>490272.41</v>
      </c>
      <c r="K45" s="156">
        <f t="shared" si="8"/>
        <v>490272.41</v>
      </c>
    </row>
    <row r="46" spans="1:11" ht="15.75">
      <c r="A46" s="64" t="s">
        <v>483</v>
      </c>
      <c r="B46" s="27"/>
      <c r="C46" s="112" t="s">
        <v>362</v>
      </c>
      <c r="D46" s="156">
        <v>800642</v>
      </c>
      <c r="E46" s="156">
        <f>D46</f>
        <v>800642</v>
      </c>
      <c r="F46" s="156">
        <v>366871.46</v>
      </c>
      <c r="G46" s="156">
        <v>0</v>
      </c>
      <c r="H46" s="156">
        <v>0</v>
      </c>
      <c r="I46" s="156">
        <f t="shared" si="6"/>
        <v>366871.46</v>
      </c>
      <c r="J46" s="156">
        <f t="shared" si="7"/>
        <v>433770.54</v>
      </c>
      <c r="K46" s="156">
        <f t="shared" si="8"/>
        <v>433770.54</v>
      </c>
    </row>
    <row r="47" spans="1:11" s="68" customFormat="1" ht="15.75">
      <c r="A47" s="69" t="s">
        <v>78</v>
      </c>
      <c r="B47" s="67"/>
      <c r="C47" s="114"/>
      <c r="D47" s="158">
        <f t="shared" ref="D47:H47" si="30">SUM(D45:D46)</f>
        <v>1605155</v>
      </c>
      <c r="E47" s="158">
        <f t="shared" si="30"/>
        <v>1605155</v>
      </c>
      <c r="F47" s="158">
        <f t="shared" ref="F47" si="31">SUM(F45:F46)</f>
        <v>681112.05</v>
      </c>
      <c r="G47" s="158">
        <f t="shared" si="30"/>
        <v>0</v>
      </c>
      <c r="H47" s="158">
        <f t="shared" si="30"/>
        <v>0</v>
      </c>
      <c r="I47" s="158">
        <f t="shared" si="6"/>
        <v>681112.05</v>
      </c>
      <c r="J47" s="158">
        <f t="shared" si="7"/>
        <v>924042.95</v>
      </c>
      <c r="K47" s="158">
        <f t="shared" si="8"/>
        <v>924042.95</v>
      </c>
    </row>
    <row r="48" spans="1:11" ht="46.5" customHeight="1">
      <c r="A48" s="64" t="s">
        <v>22</v>
      </c>
      <c r="B48" s="27"/>
      <c r="C48" s="112" t="s">
        <v>363</v>
      </c>
      <c r="D48" s="156">
        <v>70870</v>
      </c>
      <c r="E48" s="156">
        <f>D48</f>
        <v>70870</v>
      </c>
      <c r="F48" s="156">
        <v>0</v>
      </c>
      <c r="G48" s="156">
        <v>0</v>
      </c>
      <c r="H48" s="156">
        <v>0</v>
      </c>
      <c r="I48" s="156">
        <f t="shared" si="6"/>
        <v>0</v>
      </c>
      <c r="J48" s="156">
        <f t="shared" si="7"/>
        <v>70870</v>
      </c>
      <c r="K48" s="156">
        <f t="shared" si="8"/>
        <v>70870</v>
      </c>
    </row>
    <row r="49" spans="1:11" ht="41.25" customHeight="1">
      <c r="A49" s="64" t="s">
        <v>23</v>
      </c>
      <c r="B49" s="27"/>
      <c r="C49" s="112" t="s">
        <v>364</v>
      </c>
      <c r="D49" s="156">
        <v>18000</v>
      </c>
      <c r="E49" s="156">
        <f t="shared" ref="E49:E54" si="32">D49</f>
        <v>18000</v>
      </c>
      <c r="F49" s="156">
        <v>3500</v>
      </c>
      <c r="G49" s="156">
        <v>0</v>
      </c>
      <c r="H49" s="156">
        <v>0</v>
      </c>
      <c r="I49" s="156">
        <f t="shared" si="6"/>
        <v>3500</v>
      </c>
      <c r="J49" s="156">
        <f t="shared" si="7"/>
        <v>14500</v>
      </c>
      <c r="K49" s="156">
        <f t="shared" si="8"/>
        <v>14500</v>
      </c>
    </row>
    <row r="50" spans="1:11" ht="15.75">
      <c r="A50" s="64" t="s">
        <v>13</v>
      </c>
      <c r="B50" s="27"/>
      <c r="C50" s="112" t="s">
        <v>383</v>
      </c>
      <c r="D50" s="156">
        <v>14988</v>
      </c>
      <c r="E50" s="156">
        <f t="shared" si="32"/>
        <v>14988</v>
      </c>
      <c r="F50" s="156">
        <v>9115.2000000000007</v>
      </c>
      <c r="G50" s="156">
        <v>0</v>
      </c>
      <c r="H50" s="156">
        <v>0</v>
      </c>
      <c r="I50" s="156">
        <f t="shared" si="6"/>
        <v>9115.2000000000007</v>
      </c>
      <c r="J50" s="156">
        <f t="shared" si="7"/>
        <v>5872.7999999999993</v>
      </c>
      <c r="K50" s="156">
        <f t="shared" si="8"/>
        <v>5872.7999999999993</v>
      </c>
    </row>
    <row r="51" spans="1:11" ht="15.75">
      <c r="A51" s="64" t="s">
        <v>16</v>
      </c>
      <c r="B51" s="27"/>
      <c r="C51" s="112" t="s">
        <v>384</v>
      </c>
      <c r="D51" s="156">
        <v>11000</v>
      </c>
      <c r="E51" s="156">
        <f t="shared" si="32"/>
        <v>11000</v>
      </c>
      <c r="F51" s="156">
        <v>1425</v>
      </c>
      <c r="G51" s="156">
        <v>0</v>
      </c>
      <c r="H51" s="156">
        <v>0</v>
      </c>
      <c r="I51" s="156">
        <f t="shared" si="6"/>
        <v>1425</v>
      </c>
      <c r="J51" s="156">
        <f t="shared" si="7"/>
        <v>9575</v>
      </c>
      <c r="K51" s="156">
        <f t="shared" si="8"/>
        <v>9575</v>
      </c>
    </row>
    <row r="52" spans="1:11" s="68" customFormat="1" ht="15.75">
      <c r="A52" s="69" t="s">
        <v>139</v>
      </c>
      <c r="B52" s="67"/>
      <c r="C52" s="114"/>
      <c r="D52" s="158">
        <f>SUM(D48:D51)</f>
        <v>114858</v>
      </c>
      <c r="E52" s="158">
        <f t="shared" ref="E52:H52" si="33">SUM(E48:E51)</f>
        <v>114858</v>
      </c>
      <c r="F52" s="158">
        <f t="shared" ref="F52" si="34">SUM(F48:F51)</f>
        <v>14040.2</v>
      </c>
      <c r="G52" s="158">
        <f t="shared" si="33"/>
        <v>0</v>
      </c>
      <c r="H52" s="158">
        <f t="shared" si="33"/>
        <v>0</v>
      </c>
      <c r="I52" s="156">
        <f t="shared" si="6"/>
        <v>14040.2</v>
      </c>
      <c r="J52" s="156">
        <f t="shared" si="7"/>
        <v>100817.8</v>
      </c>
      <c r="K52" s="156">
        <f t="shared" si="8"/>
        <v>100817.8</v>
      </c>
    </row>
    <row r="53" spans="1:11" ht="21" customHeight="1">
      <c r="A53" s="73" t="s">
        <v>97</v>
      </c>
      <c r="B53" s="27"/>
      <c r="C53" s="112" t="s">
        <v>381</v>
      </c>
      <c r="D53" s="156">
        <v>353134</v>
      </c>
      <c r="E53" s="156">
        <f t="shared" si="32"/>
        <v>353134</v>
      </c>
      <c r="F53" s="156">
        <v>147048.74</v>
      </c>
      <c r="G53" s="156">
        <v>0</v>
      </c>
      <c r="H53" s="156">
        <v>0</v>
      </c>
      <c r="I53" s="156">
        <f t="shared" si="6"/>
        <v>147048.74</v>
      </c>
      <c r="J53" s="156">
        <f t="shared" si="7"/>
        <v>206085.26</v>
      </c>
      <c r="K53" s="156">
        <f t="shared" si="8"/>
        <v>206085.26</v>
      </c>
    </row>
    <row r="54" spans="1:11" ht="15" customHeight="1">
      <c r="A54" s="73" t="s">
        <v>98</v>
      </c>
      <c r="B54" s="27"/>
      <c r="C54" s="112" t="s">
        <v>382</v>
      </c>
      <c r="D54" s="156">
        <v>131624</v>
      </c>
      <c r="E54" s="156">
        <f t="shared" si="32"/>
        <v>131624</v>
      </c>
      <c r="F54" s="156">
        <v>55808.24</v>
      </c>
      <c r="G54" s="156">
        <v>0</v>
      </c>
      <c r="H54" s="156">
        <v>0</v>
      </c>
      <c r="I54" s="156">
        <f t="shared" si="6"/>
        <v>55808.24</v>
      </c>
      <c r="J54" s="156">
        <f t="shared" si="7"/>
        <v>75815.760000000009</v>
      </c>
      <c r="K54" s="156">
        <f t="shared" si="8"/>
        <v>75815.760000000009</v>
      </c>
    </row>
    <row r="55" spans="1:11" s="68" customFormat="1" ht="17.25" customHeight="1">
      <c r="A55" s="50" t="s">
        <v>138</v>
      </c>
      <c r="B55" s="67"/>
      <c r="C55" s="114"/>
      <c r="D55" s="158">
        <f t="shared" ref="D55:H55" si="35">SUM(D53:D54)</f>
        <v>484758</v>
      </c>
      <c r="E55" s="158">
        <f t="shared" si="35"/>
        <v>484758</v>
      </c>
      <c r="F55" s="158">
        <f t="shared" ref="F55" si="36">SUM(F53:F54)</f>
        <v>202856.97999999998</v>
      </c>
      <c r="G55" s="158">
        <f t="shared" si="35"/>
        <v>0</v>
      </c>
      <c r="H55" s="158">
        <f t="shared" si="35"/>
        <v>0</v>
      </c>
      <c r="I55" s="158">
        <f t="shared" si="6"/>
        <v>202856.97999999998</v>
      </c>
      <c r="J55" s="158">
        <f t="shared" si="7"/>
        <v>281901.02</v>
      </c>
      <c r="K55" s="158">
        <f t="shared" si="8"/>
        <v>281901.02</v>
      </c>
    </row>
    <row r="56" spans="1:11" s="68" customFormat="1" ht="15.75">
      <c r="A56" s="50"/>
      <c r="B56" s="67"/>
      <c r="C56" s="122"/>
      <c r="D56" s="158"/>
      <c r="E56" s="158"/>
      <c r="F56" s="158"/>
      <c r="G56" s="158"/>
      <c r="H56" s="158"/>
      <c r="I56" s="156"/>
      <c r="J56" s="156"/>
      <c r="K56" s="156"/>
    </row>
    <row r="57" spans="1:11" ht="15.75">
      <c r="A57" s="50" t="s">
        <v>131</v>
      </c>
      <c r="B57" s="27"/>
      <c r="C57" s="122" t="s">
        <v>141</v>
      </c>
      <c r="D57" s="156">
        <f>D58+D59+D63+D64+D65</f>
        <v>1670071.36</v>
      </c>
      <c r="E57" s="156">
        <f>E58+E59+E63+E64+E65</f>
        <v>1670071.36</v>
      </c>
      <c r="F57" s="156">
        <f t="shared" ref="F57" si="37">F58+F59+F63+F64+F65</f>
        <v>640613.03</v>
      </c>
      <c r="G57" s="156">
        <f t="shared" ref="G57:H57" si="38">G58+G59+G63+G64+G65</f>
        <v>0</v>
      </c>
      <c r="H57" s="156">
        <f t="shared" si="38"/>
        <v>0</v>
      </c>
      <c r="I57" s="156">
        <f t="shared" si="6"/>
        <v>640613.03</v>
      </c>
      <c r="J57" s="156">
        <f t="shared" si="7"/>
        <v>1029458.3300000001</v>
      </c>
      <c r="K57" s="156">
        <f t="shared" si="8"/>
        <v>1029458.3300000001</v>
      </c>
    </row>
    <row r="58" spans="1:11" ht="15.75">
      <c r="A58" s="64" t="s">
        <v>12</v>
      </c>
      <c r="B58" s="27"/>
      <c r="C58" s="112" t="s">
        <v>365</v>
      </c>
      <c r="D58" s="156">
        <f>33727+4270.26</f>
        <v>37997.26</v>
      </c>
      <c r="E58" s="156">
        <f t="shared" ref="E58:E73" si="39">D58</f>
        <v>37997.26</v>
      </c>
      <c r="F58" s="156">
        <v>14139.92</v>
      </c>
      <c r="G58" s="156">
        <v>0</v>
      </c>
      <c r="H58" s="156">
        <v>0</v>
      </c>
      <c r="I58" s="156">
        <f t="shared" si="6"/>
        <v>14139.92</v>
      </c>
      <c r="J58" s="156">
        <f t="shared" si="7"/>
        <v>23857.340000000004</v>
      </c>
      <c r="K58" s="156">
        <f t="shared" si="8"/>
        <v>23857.340000000004</v>
      </c>
    </row>
    <row r="59" spans="1:11" ht="15.75" hidden="1">
      <c r="A59" s="64" t="s">
        <v>13</v>
      </c>
      <c r="B59" s="27"/>
      <c r="C59" s="112" t="s">
        <v>366</v>
      </c>
      <c r="D59" s="156"/>
      <c r="E59" s="156"/>
      <c r="F59" s="156">
        <v>0</v>
      </c>
      <c r="G59" s="156">
        <v>0</v>
      </c>
      <c r="H59" s="156">
        <v>0</v>
      </c>
      <c r="I59" s="156">
        <f t="shared" si="6"/>
        <v>0</v>
      </c>
      <c r="J59" s="156">
        <f t="shared" si="7"/>
        <v>0</v>
      </c>
      <c r="K59" s="156">
        <f t="shared" si="8"/>
        <v>0</v>
      </c>
    </row>
    <row r="60" spans="1:11" ht="18" customHeight="1">
      <c r="A60" s="64" t="s">
        <v>27</v>
      </c>
      <c r="B60" s="27"/>
      <c r="C60" s="112" t="s">
        <v>367</v>
      </c>
      <c r="D60" s="156">
        <f>1173868+143347</f>
        <v>1317215</v>
      </c>
      <c r="E60" s="156">
        <f t="shared" si="39"/>
        <v>1317215</v>
      </c>
      <c r="F60" s="156">
        <v>530657.6</v>
      </c>
      <c r="G60" s="156">
        <v>0</v>
      </c>
      <c r="H60" s="156">
        <v>0</v>
      </c>
      <c r="I60" s="156">
        <f t="shared" si="6"/>
        <v>530657.6</v>
      </c>
      <c r="J60" s="156">
        <f t="shared" si="7"/>
        <v>786557.4</v>
      </c>
      <c r="K60" s="156">
        <f t="shared" si="8"/>
        <v>786557.4</v>
      </c>
    </row>
    <row r="61" spans="1:11" ht="15.75">
      <c r="A61" s="64" t="s">
        <v>24</v>
      </c>
      <c r="B61" s="27"/>
      <c r="C61" s="112" t="s">
        <v>368</v>
      </c>
      <c r="D61" s="156">
        <v>80500</v>
      </c>
      <c r="E61" s="156">
        <f t="shared" si="39"/>
        <v>80500</v>
      </c>
      <c r="F61" s="156">
        <v>24024.09</v>
      </c>
      <c r="G61" s="156">
        <v>0</v>
      </c>
      <c r="H61" s="156">
        <v>0</v>
      </c>
      <c r="I61" s="156">
        <f t="shared" si="6"/>
        <v>24024.09</v>
      </c>
      <c r="J61" s="156">
        <f t="shared" si="7"/>
        <v>56475.91</v>
      </c>
      <c r="K61" s="156">
        <f t="shared" si="8"/>
        <v>56475.91</v>
      </c>
    </row>
    <row r="62" spans="1:11" ht="18" customHeight="1">
      <c r="A62" s="64" t="s">
        <v>25</v>
      </c>
      <c r="B62" s="27"/>
      <c r="C62" s="112" t="s">
        <v>369</v>
      </c>
      <c r="D62" s="156">
        <f>15510+2046.1</f>
        <v>17556.099999999999</v>
      </c>
      <c r="E62" s="156">
        <f t="shared" si="39"/>
        <v>17556.099999999999</v>
      </c>
      <c r="F62" s="156">
        <v>5344.23</v>
      </c>
      <c r="G62" s="156">
        <v>0</v>
      </c>
      <c r="H62" s="156">
        <v>0</v>
      </c>
      <c r="I62" s="156">
        <f t="shared" si="6"/>
        <v>5344.23</v>
      </c>
      <c r="J62" s="156">
        <f t="shared" si="7"/>
        <v>12211.869999999999</v>
      </c>
      <c r="K62" s="156">
        <f t="shared" si="8"/>
        <v>12211.869999999999</v>
      </c>
    </row>
    <row r="63" spans="1:11" s="68" customFormat="1" ht="17.25" customHeight="1">
      <c r="A63" s="82" t="s">
        <v>14</v>
      </c>
      <c r="B63" s="67"/>
      <c r="C63" s="114"/>
      <c r="D63" s="158">
        <f>SUM(D60:D62)</f>
        <v>1415271.1</v>
      </c>
      <c r="E63" s="158">
        <f t="shared" ref="E63:H63" si="40">SUM(E60:E62)</f>
        <v>1415271.1</v>
      </c>
      <c r="F63" s="158">
        <f t="shared" ref="F63" si="41">SUM(F60:F62)</f>
        <v>560025.91999999993</v>
      </c>
      <c r="G63" s="158">
        <f t="shared" si="40"/>
        <v>0</v>
      </c>
      <c r="H63" s="158">
        <f t="shared" si="40"/>
        <v>0</v>
      </c>
      <c r="I63" s="159">
        <f t="shared" si="6"/>
        <v>560025.91999999993</v>
      </c>
      <c r="J63" s="159">
        <f t="shared" si="7"/>
        <v>855245.18000000017</v>
      </c>
      <c r="K63" s="159">
        <f t="shared" si="8"/>
        <v>855245.18000000017</v>
      </c>
    </row>
    <row r="64" spans="1:11" ht="15.75">
      <c r="A64" s="64" t="s">
        <v>15</v>
      </c>
      <c r="B64" s="27"/>
      <c r="C64" s="112" t="s">
        <v>370</v>
      </c>
      <c r="D64" s="156">
        <f>67450+31800</f>
        <v>99250</v>
      </c>
      <c r="E64" s="156">
        <f t="shared" si="39"/>
        <v>99250</v>
      </c>
      <c r="F64" s="156">
        <v>27600</v>
      </c>
      <c r="G64" s="156">
        <v>0</v>
      </c>
      <c r="H64" s="156">
        <v>0</v>
      </c>
      <c r="I64" s="156">
        <f t="shared" si="6"/>
        <v>27600</v>
      </c>
      <c r="J64" s="156">
        <f t="shared" si="7"/>
        <v>71650</v>
      </c>
      <c r="K64" s="156">
        <f t="shared" si="8"/>
        <v>71650</v>
      </c>
    </row>
    <row r="65" spans="1:11" ht="15.75">
      <c r="A65" s="64" t="s">
        <v>16</v>
      </c>
      <c r="B65" s="27"/>
      <c r="C65" s="112" t="s">
        <v>371</v>
      </c>
      <c r="D65" s="156">
        <f>40000+77553</f>
        <v>117553</v>
      </c>
      <c r="E65" s="156">
        <f t="shared" si="39"/>
        <v>117553</v>
      </c>
      <c r="F65" s="156">
        <v>38847.19</v>
      </c>
      <c r="G65" s="156">
        <v>0</v>
      </c>
      <c r="H65" s="156">
        <v>0</v>
      </c>
      <c r="I65" s="156">
        <f t="shared" si="6"/>
        <v>38847.19</v>
      </c>
      <c r="J65" s="156">
        <f t="shared" si="7"/>
        <v>78705.81</v>
      </c>
      <c r="K65" s="156">
        <f t="shared" si="8"/>
        <v>78705.81</v>
      </c>
    </row>
    <row r="66" spans="1:11" ht="15.75">
      <c r="A66" s="64" t="s">
        <v>17</v>
      </c>
      <c r="B66" s="27"/>
      <c r="C66" s="112" t="s">
        <v>372</v>
      </c>
      <c r="D66" s="156">
        <f>2100+5000-212.5</f>
        <v>6887.5</v>
      </c>
      <c r="E66" s="156">
        <f t="shared" si="39"/>
        <v>6887.5</v>
      </c>
      <c r="F66" s="156">
        <v>2100</v>
      </c>
      <c r="G66" s="156">
        <v>0</v>
      </c>
      <c r="H66" s="156">
        <v>0</v>
      </c>
      <c r="I66" s="156">
        <f t="shared" si="6"/>
        <v>2100</v>
      </c>
      <c r="J66" s="156">
        <f t="shared" si="7"/>
        <v>4787.5</v>
      </c>
      <c r="K66" s="156">
        <f t="shared" si="8"/>
        <v>4787.5</v>
      </c>
    </row>
    <row r="67" spans="1:11" ht="12.75" hidden="1" customHeight="1">
      <c r="A67" s="64"/>
      <c r="B67" s="27"/>
      <c r="C67" s="112"/>
      <c r="D67" s="156"/>
      <c r="E67" s="156">
        <f t="shared" si="39"/>
        <v>0</v>
      </c>
      <c r="F67" s="156">
        <v>0</v>
      </c>
      <c r="G67" s="156">
        <v>0</v>
      </c>
      <c r="H67" s="156">
        <v>0</v>
      </c>
      <c r="I67" s="156">
        <f t="shared" si="6"/>
        <v>0</v>
      </c>
      <c r="J67" s="156">
        <f t="shared" si="7"/>
        <v>0</v>
      </c>
      <c r="K67" s="156">
        <f t="shared" si="8"/>
        <v>0</v>
      </c>
    </row>
    <row r="68" spans="1:11" ht="15.75" hidden="1">
      <c r="A68" s="64" t="s">
        <v>18</v>
      </c>
      <c r="B68" s="27"/>
      <c r="C68" s="112" t="s">
        <v>373</v>
      </c>
      <c r="D68" s="156"/>
      <c r="E68" s="156">
        <f t="shared" si="39"/>
        <v>0</v>
      </c>
      <c r="F68" s="156">
        <v>0</v>
      </c>
      <c r="G68" s="156">
        <v>0</v>
      </c>
      <c r="H68" s="156">
        <v>0</v>
      </c>
      <c r="I68" s="156">
        <f t="shared" si="6"/>
        <v>0</v>
      </c>
      <c r="J68" s="156">
        <f t="shared" si="7"/>
        <v>0</v>
      </c>
      <c r="K68" s="156">
        <f t="shared" si="8"/>
        <v>0</v>
      </c>
    </row>
    <row r="69" spans="1:11" ht="25.5">
      <c r="A69" s="64" t="s">
        <v>26</v>
      </c>
      <c r="B69" s="27"/>
      <c r="C69" s="112" t="s">
        <v>374</v>
      </c>
      <c r="D69" s="156">
        <f>2950+157987</f>
        <v>160937</v>
      </c>
      <c r="E69" s="156">
        <f t="shared" si="39"/>
        <v>160937</v>
      </c>
      <c r="F69" s="156">
        <v>58650</v>
      </c>
      <c r="G69" s="156">
        <v>0</v>
      </c>
      <c r="H69" s="156">
        <v>0</v>
      </c>
      <c r="I69" s="156">
        <f t="shared" si="6"/>
        <v>58650</v>
      </c>
      <c r="J69" s="156">
        <f t="shared" si="7"/>
        <v>102287</v>
      </c>
      <c r="K69" s="156">
        <f t="shared" si="8"/>
        <v>102287</v>
      </c>
    </row>
    <row r="70" spans="1:11" ht="36.75" customHeight="1">
      <c r="A70" s="66" t="s">
        <v>507</v>
      </c>
      <c r="B70" s="27"/>
      <c r="C70" s="112" t="s">
        <v>375</v>
      </c>
      <c r="D70" s="156">
        <f>66574+48291.39</f>
        <v>114865.39</v>
      </c>
      <c r="E70" s="156">
        <f t="shared" si="39"/>
        <v>114865.39</v>
      </c>
      <c r="F70" s="156">
        <v>34444</v>
      </c>
      <c r="G70" s="156">
        <v>0</v>
      </c>
      <c r="H70" s="156">
        <v>0</v>
      </c>
      <c r="I70" s="156">
        <f t="shared" si="6"/>
        <v>34444</v>
      </c>
      <c r="J70" s="156">
        <f t="shared" si="7"/>
        <v>80421.39</v>
      </c>
      <c r="K70" s="156">
        <f t="shared" si="8"/>
        <v>80421.39</v>
      </c>
    </row>
    <row r="71" spans="1:11" s="68" customFormat="1" ht="15.75" customHeight="1">
      <c r="A71" s="85" t="s">
        <v>136</v>
      </c>
      <c r="B71" s="67"/>
      <c r="C71" s="114"/>
      <c r="D71" s="158">
        <f>SUM(D69:D70)</f>
        <v>275802.39</v>
      </c>
      <c r="E71" s="158">
        <f t="shared" ref="E71:H71" si="42">SUM(E69:E70)</f>
        <v>275802.39</v>
      </c>
      <c r="F71" s="158">
        <f t="shared" ref="F71" si="43">SUM(F69:F70)</f>
        <v>93094</v>
      </c>
      <c r="G71" s="158">
        <f t="shared" si="42"/>
        <v>0</v>
      </c>
      <c r="H71" s="158">
        <f t="shared" si="42"/>
        <v>0</v>
      </c>
      <c r="I71" s="158">
        <f t="shared" si="6"/>
        <v>93094</v>
      </c>
      <c r="J71" s="158">
        <f t="shared" si="7"/>
        <v>182708.39</v>
      </c>
      <c r="K71" s="158">
        <f t="shared" si="8"/>
        <v>182708.39</v>
      </c>
    </row>
    <row r="72" spans="1:11" ht="15.75">
      <c r="A72" s="64" t="s">
        <v>17</v>
      </c>
      <c r="B72" s="27"/>
      <c r="C72" s="112" t="s">
        <v>376</v>
      </c>
      <c r="D72" s="156">
        <f>1705.43+5000</f>
        <v>6705.43</v>
      </c>
      <c r="E72" s="156">
        <f t="shared" si="39"/>
        <v>6705.43</v>
      </c>
      <c r="F72" s="156">
        <v>1705.43</v>
      </c>
      <c r="G72" s="156">
        <v>0</v>
      </c>
      <c r="H72" s="156">
        <v>0</v>
      </c>
      <c r="I72" s="156">
        <f t="shared" ref="I72" si="44">F72+G72+H72</f>
        <v>1705.43</v>
      </c>
      <c r="J72" s="156">
        <f t="shared" ref="J72" si="45">D72-I72</f>
        <v>5000</v>
      </c>
      <c r="K72" s="156">
        <f t="shared" ref="K72" si="46">E72-I72</f>
        <v>5000</v>
      </c>
    </row>
    <row r="73" spans="1:11" ht="15.75">
      <c r="A73" s="64" t="s">
        <v>17</v>
      </c>
      <c r="B73" s="27"/>
      <c r="C73" s="112" t="s">
        <v>488</v>
      </c>
      <c r="D73" s="156">
        <v>212.5</v>
      </c>
      <c r="E73" s="156">
        <f t="shared" si="39"/>
        <v>212.5</v>
      </c>
      <c r="F73" s="156">
        <v>212.5</v>
      </c>
      <c r="G73" s="156">
        <v>0</v>
      </c>
      <c r="H73" s="156">
        <v>0</v>
      </c>
      <c r="I73" s="156">
        <f t="shared" si="6"/>
        <v>212.5</v>
      </c>
      <c r="J73" s="156">
        <f t="shared" si="7"/>
        <v>0</v>
      </c>
      <c r="K73" s="156">
        <f t="shared" si="8"/>
        <v>0</v>
      </c>
    </row>
    <row r="74" spans="1:11" ht="15.75">
      <c r="A74" s="64"/>
      <c r="B74" s="27"/>
      <c r="C74" s="112"/>
      <c r="D74" s="156"/>
      <c r="E74" s="156"/>
      <c r="F74" s="156"/>
      <c r="G74" s="156"/>
      <c r="H74" s="156"/>
      <c r="I74" s="156"/>
      <c r="J74" s="156"/>
      <c r="K74" s="156"/>
    </row>
    <row r="75" spans="1:11" s="26" customFormat="1" ht="15.75">
      <c r="A75" s="103"/>
      <c r="B75" s="25"/>
      <c r="C75" s="114" t="s">
        <v>380</v>
      </c>
      <c r="D75" s="158">
        <f>D76+D79</f>
        <v>191203</v>
      </c>
      <c r="E75" s="158">
        <f t="shared" ref="E75:H75" si="47">E76+E79</f>
        <v>191203</v>
      </c>
      <c r="F75" s="158">
        <f t="shared" ref="F75" si="48">F76+F79</f>
        <v>88960.56</v>
      </c>
      <c r="G75" s="158">
        <f t="shared" si="47"/>
        <v>0</v>
      </c>
      <c r="H75" s="158">
        <f t="shared" si="47"/>
        <v>0</v>
      </c>
      <c r="I75" s="158">
        <f t="shared" si="6"/>
        <v>88960.56</v>
      </c>
      <c r="J75" s="158">
        <f t="shared" si="7"/>
        <v>102242.44</v>
      </c>
      <c r="K75" s="158">
        <f t="shared" si="8"/>
        <v>102242.44</v>
      </c>
    </row>
    <row r="76" spans="1:11" ht="15.75">
      <c r="A76" s="64" t="s">
        <v>414</v>
      </c>
      <c r="B76" s="27"/>
      <c r="C76" s="112" t="s">
        <v>377</v>
      </c>
      <c r="D76" s="156">
        <v>146854</v>
      </c>
      <c r="E76" s="156">
        <f t="shared" ref="E76:E78" si="49">D76</f>
        <v>146854</v>
      </c>
      <c r="F76" s="156">
        <v>67786.559999999998</v>
      </c>
      <c r="G76" s="156">
        <v>0</v>
      </c>
      <c r="H76" s="156">
        <v>0</v>
      </c>
      <c r="I76" s="156">
        <f t="shared" si="6"/>
        <v>67786.559999999998</v>
      </c>
      <c r="J76" s="156">
        <f t="shared" si="7"/>
        <v>79067.44</v>
      </c>
      <c r="K76" s="156">
        <f t="shared" si="8"/>
        <v>79067.44</v>
      </c>
    </row>
    <row r="77" spans="1:11" ht="25.5">
      <c r="A77" s="73" t="s">
        <v>97</v>
      </c>
      <c r="B77" s="27"/>
      <c r="C77" s="112" t="s">
        <v>378</v>
      </c>
      <c r="D77" s="156">
        <v>32307</v>
      </c>
      <c r="E77" s="156">
        <f t="shared" si="49"/>
        <v>32307</v>
      </c>
      <c r="F77" s="156">
        <v>16153</v>
      </c>
      <c r="G77" s="156">
        <v>0</v>
      </c>
      <c r="H77" s="156">
        <v>0</v>
      </c>
      <c r="I77" s="156">
        <f t="shared" si="6"/>
        <v>16153</v>
      </c>
      <c r="J77" s="156">
        <f t="shared" si="7"/>
        <v>16154</v>
      </c>
      <c r="K77" s="156">
        <f t="shared" si="8"/>
        <v>16154</v>
      </c>
    </row>
    <row r="78" spans="1:11" ht="15.75">
      <c r="A78" s="73" t="s">
        <v>98</v>
      </c>
      <c r="B78" s="27"/>
      <c r="C78" s="112" t="s">
        <v>379</v>
      </c>
      <c r="D78" s="156">
        <v>12042</v>
      </c>
      <c r="E78" s="156">
        <f t="shared" si="49"/>
        <v>12042</v>
      </c>
      <c r="F78" s="156">
        <v>5021</v>
      </c>
      <c r="G78" s="156">
        <v>0</v>
      </c>
      <c r="H78" s="156">
        <v>0</v>
      </c>
      <c r="I78" s="156">
        <f t="shared" si="6"/>
        <v>5021</v>
      </c>
      <c r="J78" s="156">
        <f t="shared" si="7"/>
        <v>7021</v>
      </c>
      <c r="K78" s="156">
        <f t="shared" si="8"/>
        <v>7021</v>
      </c>
    </row>
    <row r="79" spans="1:11" s="68" customFormat="1" ht="15.75">
      <c r="A79" s="50" t="s">
        <v>138</v>
      </c>
      <c r="B79" s="67"/>
      <c r="C79" s="114"/>
      <c r="D79" s="158">
        <f t="shared" ref="D79:H79" si="50">SUM(D77:D78)</f>
        <v>44349</v>
      </c>
      <c r="E79" s="158">
        <f t="shared" si="50"/>
        <v>44349</v>
      </c>
      <c r="F79" s="158">
        <f t="shared" ref="F79" si="51">SUM(F77:F78)</f>
        <v>21174</v>
      </c>
      <c r="G79" s="158">
        <f t="shared" si="50"/>
        <v>0</v>
      </c>
      <c r="H79" s="158">
        <f t="shared" si="50"/>
        <v>0</v>
      </c>
      <c r="I79" s="158">
        <f t="shared" si="6"/>
        <v>21174</v>
      </c>
      <c r="J79" s="158">
        <f t="shared" si="7"/>
        <v>23175</v>
      </c>
      <c r="K79" s="158">
        <f t="shared" si="8"/>
        <v>23175</v>
      </c>
    </row>
    <row r="80" spans="1:11" ht="147" hidden="1" customHeight="1">
      <c r="A80" s="74" t="s">
        <v>276</v>
      </c>
      <c r="B80" s="27"/>
      <c r="C80" s="112"/>
      <c r="D80" s="156">
        <f>D81+D82</f>
        <v>0</v>
      </c>
      <c r="E80" s="156">
        <f>E81+E82</f>
        <v>0</v>
      </c>
      <c r="F80" s="156">
        <v>0</v>
      </c>
      <c r="G80" s="156">
        <f t="shared" ref="G80:H80" si="52">G81+G82</f>
        <v>0</v>
      </c>
      <c r="H80" s="156">
        <f t="shared" si="52"/>
        <v>0</v>
      </c>
      <c r="I80" s="156">
        <f t="shared" si="6"/>
        <v>0</v>
      </c>
      <c r="J80" s="156">
        <f t="shared" si="7"/>
        <v>0</v>
      </c>
      <c r="K80" s="156">
        <f t="shared" si="8"/>
        <v>0</v>
      </c>
    </row>
    <row r="81" spans="1:12" ht="12.75" hidden="1" customHeight="1">
      <c r="A81" s="64" t="s">
        <v>16</v>
      </c>
      <c r="B81" s="27"/>
      <c r="C81" s="112" t="s">
        <v>163</v>
      </c>
      <c r="D81" s="156">
        <v>0</v>
      </c>
      <c r="E81" s="156">
        <v>0</v>
      </c>
      <c r="F81" s="156">
        <v>0</v>
      </c>
      <c r="G81" s="156"/>
      <c r="H81" s="156"/>
      <c r="I81" s="156">
        <f t="shared" si="6"/>
        <v>0</v>
      </c>
      <c r="J81" s="156">
        <f t="shared" si="7"/>
        <v>0</v>
      </c>
      <c r="K81" s="156">
        <f t="shared" si="8"/>
        <v>0</v>
      </c>
    </row>
    <row r="82" spans="1:12" ht="12.75" hidden="1" customHeight="1">
      <c r="A82" s="64" t="s">
        <v>16</v>
      </c>
      <c r="B82" s="27"/>
      <c r="C82" s="112" t="s">
        <v>164</v>
      </c>
      <c r="D82" s="156">
        <v>0</v>
      </c>
      <c r="E82" s="156">
        <v>0</v>
      </c>
      <c r="F82" s="156">
        <v>0</v>
      </c>
      <c r="G82" s="156"/>
      <c r="H82" s="156"/>
      <c r="I82" s="156">
        <f t="shared" ref="I82:I149" si="53">F82+G82+H82</f>
        <v>0</v>
      </c>
      <c r="J82" s="156">
        <f t="shared" ref="J82:J149" si="54">D82-I82</f>
        <v>0</v>
      </c>
      <c r="K82" s="156">
        <f t="shared" ref="K82:K149" si="55">E82-I82</f>
        <v>0</v>
      </c>
    </row>
    <row r="83" spans="1:12" ht="12.75" hidden="1" customHeight="1">
      <c r="A83" s="64" t="s">
        <v>16</v>
      </c>
      <c r="B83" s="27"/>
      <c r="C83" s="112" t="s">
        <v>157</v>
      </c>
      <c r="D83" s="156">
        <f>1000-1000</f>
        <v>0</v>
      </c>
      <c r="E83" s="156">
        <f>1000-1000</f>
        <v>0</v>
      </c>
      <c r="F83" s="156">
        <v>0</v>
      </c>
      <c r="G83" s="156"/>
      <c r="H83" s="156"/>
      <c r="I83" s="156">
        <f t="shared" si="53"/>
        <v>0</v>
      </c>
      <c r="J83" s="156">
        <f t="shared" si="54"/>
        <v>0</v>
      </c>
      <c r="K83" s="156">
        <f t="shared" si="55"/>
        <v>0</v>
      </c>
    </row>
    <row r="84" spans="1:12" ht="15.75">
      <c r="A84" s="64"/>
      <c r="B84" s="27"/>
      <c r="C84" s="112"/>
      <c r="D84" s="156"/>
      <c r="E84" s="156"/>
      <c r="F84" s="156"/>
      <c r="G84" s="156"/>
      <c r="H84" s="156"/>
      <c r="I84" s="156"/>
      <c r="J84" s="156"/>
      <c r="K84" s="156"/>
    </row>
    <row r="85" spans="1:12" ht="31.5">
      <c r="A85" s="120" t="s">
        <v>292</v>
      </c>
      <c r="B85" s="27"/>
      <c r="C85" s="138" t="s">
        <v>291</v>
      </c>
      <c r="D85" s="159">
        <f>D86</f>
        <v>5402</v>
      </c>
      <c r="E85" s="159">
        <f>E86</f>
        <v>5402</v>
      </c>
      <c r="F85" s="159">
        <f t="shared" ref="F85:H85" si="56">F86</f>
        <v>0</v>
      </c>
      <c r="G85" s="159">
        <f t="shared" si="56"/>
        <v>0</v>
      </c>
      <c r="H85" s="159">
        <f t="shared" si="56"/>
        <v>0</v>
      </c>
      <c r="I85" s="159">
        <f t="shared" si="53"/>
        <v>0</v>
      </c>
      <c r="J85" s="159">
        <f t="shared" si="54"/>
        <v>5402</v>
      </c>
      <c r="K85" s="159">
        <f t="shared" si="55"/>
        <v>5402</v>
      </c>
    </row>
    <row r="86" spans="1:12" s="57" customFormat="1" ht="25.5">
      <c r="A86" s="64" t="s">
        <v>19</v>
      </c>
      <c r="B86" s="56"/>
      <c r="C86" s="113" t="s">
        <v>396</v>
      </c>
      <c r="D86" s="156">
        <v>5402</v>
      </c>
      <c r="E86" s="156">
        <f t="shared" ref="E86" si="57">D86</f>
        <v>5402</v>
      </c>
      <c r="F86" s="156">
        <v>0</v>
      </c>
      <c r="G86" s="156">
        <v>0</v>
      </c>
      <c r="H86" s="156">
        <v>0</v>
      </c>
      <c r="I86" s="156">
        <f t="shared" si="53"/>
        <v>0</v>
      </c>
      <c r="J86" s="156">
        <f t="shared" si="54"/>
        <v>5402</v>
      </c>
      <c r="K86" s="156">
        <f t="shared" si="55"/>
        <v>5402</v>
      </c>
    </row>
    <row r="87" spans="1:12" s="57" customFormat="1" ht="15.75">
      <c r="A87" s="64"/>
      <c r="B87" s="56"/>
      <c r="C87" s="113"/>
      <c r="D87" s="159"/>
      <c r="E87" s="159"/>
      <c r="F87" s="159"/>
      <c r="G87" s="159"/>
      <c r="H87" s="159"/>
      <c r="I87" s="156"/>
      <c r="J87" s="156"/>
      <c r="K87" s="156"/>
    </row>
    <row r="88" spans="1:12" ht="15.75">
      <c r="A88" s="64" t="s">
        <v>17</v>
      </c>
      <c r="B88" s="27"/>
      <c r="C88" s="113" t="s">
        <v>397</v>
      </c>
      <c r="D88" s="156">
        <v>64976</v>
      </c>
      <c r="E88" s="156">
        <f t="shared" ref="E88" si="58">D88</f>
        <v>64976</v>
      </c>
      <c r="F88" s="156">
        <v>0</v>
      </c>
      <c r="G88" s="156">
        <v>0</v>
      </c>
      <c r="H88" s="156">
        <v>0</v>
      </c>
      <c r="I88" s="156">
        <f t="shared" si="53"/>
        <v>0</v>
      </c>
      <c r="J88" s="156">
        <f t="shared" si="54"/>
        <v>64976</v>
      </c>
      <c r="K88" s="156">
        <f t="shared" si="55"/>
        <v>64976</v>
      </c>
    </row>
    <row r="89" spans="1:12" s="57" customFormat="1" ht="15.75">
      <c r="A89" s="70"/>
      <c r="B89" s="56"/>
      <c r="C89" s="113"/>
      <c r="D89" s="159"/>
      <c r="E89" s="159"/>
      <c r="F89" s="159"/>
      <c r="G89" s="159"/>
      <c r="H89" s="159"/>
      <c r="I89" s="156"/>
      <c r="J89" s="156"/>
      <c r="K89" s="156"/>
    </row>
    <row r="90" spans="1:12" s="57" customFormat="1" ht="15.75">
      <c r="A90" s="75" t="s">
        <v>144</v>
      </c>
      <c r="B90" s="56"/>
      <c r="C90" s="138" t="s">
        <v>145</v>
      </c>
      <c r="D90" s="159">
        <f>D100</f>
        <v>5000</v>
      </c>
      <c r="E90" s="159">
        <f>E100</f>
        <v>5000</v>
      </c>
      <c r="F90" s="159">
        <f t="shared" ref="F90" si="59">F100</f>
        <v>0</v>
      </c>
      <c r="G90" s="159">
        <f t="shared" ref="G90:H90" si="60">G100</f>
        <v>0</v>
      </c>
      <c r="H90" s="159">
        <f t="shared" si="60"/>
        <v>0</v>
      </c>
      <c r="I90" s="159">
        <f t="shared" si="53"/>
        <v>0</v>
      </c>
      <c r="J90" s="159">
        <f t="shared" si="54"/>
        <v>5000</v>
      </c>
      <c r="K90" s="159">
        <f t="shared" si="55"/>
        <v>5000</v>
      </c>
      <c r="L90" s="65"/>
    </row>
    <row r="91" spans="1:12" s="57" customFormat="1" ht="12.75" hidden="1" customHeight="1">
      <c r="A91" s="64" t="s">
        <v>16</v>
      </c>
      <c r="B91" s="56"/>
      <c r="C91" s="112" t="s">
        <v>104</v>
      </c>
      <c r="D91" s="156"/>
      <c r="E91" s="156"/>
      <c r="F91" s="156"/>
      <c r="G91" s="159"/>
      <c r="H91" s="159"/>
      <c r="I91" s="156">
        <f t="shared" si="53"/>
        <v>0</v>
      </c>
      <c r="J91" s="156">
        <f t="shared" si="54"/>
        <v>0</v>
      </c>
      <c r="K91" s="156">
        <f t="shared" si="55"/>
        <v>0</v>
      </c>
      <c r="L91" s="65"/>
    </row>
    <row r="92" spans="1:12" s="57" customFormat="1" ht="12.75" hidden="1" customHeight="1">
      <c r="A92" s="64" t="s">
        <v>16</v>
      </c>
      <c r="B92" s="56"/>
      <c r="C92" s="112" t="s">
        <v>105</v>
      </c>
      <c r="D92" s="156"/>
      <c r="E92" s="156"/>
      <c r="F92" s="156"/>
      <c r="G92" s="159"/>
      <c r="H92" s="159"/>
      <c r="I92" s="156">
        <f t="shared" si="53"/>
        <v>0</v>
      </c>
      <c r="J92" s="156">
        <f t="shared" si="54"/>
        <v>0</v>
      </c>
      <c r="K92" s="156">
        <f t="shared" si="55"/>
        <v>0</v>
      </c>
      <c r="L92" s="65"/>
    </row>
    <row r="93" spans="1:12" s="57" customFormat="1" ht="12.75" hidden="1" customHeight="1">
      <c r="A93" s="64"/>
      <c r="B93" s="56"/>
      <c r="C93" s="113"/>
      <c r="D93" s="159">
        <f>SUM(D91:D92)</f>
        <v>0</v>
      </c>
      <c r="E93" s="159">
        <f>SUM(E91:E92)</f>
        <v>0</v>
      </c>
      <c r="F93" s="159">
        <f t="shared" ref="F93" si="61">SUM(F91:F92)</f>
        <v>0</v>
      </c>
      <c r="G93" s="159">
        <f t="shared" ref="G93:H93" si="62">SUM(G91:G92)</f>
        <v>0</v>
      </c>
      <c r="H93" s="159">
        <f t="shared" si="62"/>
        <v>0</v>
      </c>
      <c r="I93" s="156">
        <f t="shared" si="53"/>
        <v>0</v>
      </c>
      <c r="J93" s="156">
        <f t="shared" si="54"/>
        <v>0</v>
      </c>
      <c r="K93" s="156">
        <f t="shared" si="55"/>
        <v>0</v>
      </c>
      <c r="L93" s="65"/>
    </row>
    <row r="94" spans="1:12" s="57" customFormat="1" ht="12.75" hidden="1" customHeight="1">
      <c r="A94" s="76"/>
      <c r="B94" s="56"/>
      <c r="C94" s="113"/>
      <c r="D94" s="159"/>
      <c r="E94" s="159"/>
      <c r="F94" s="159"/>
      <c r="G94" s="159"/>
      <c r="H94" s="159"/>
      <c r="I94" s="156">
        <f t="shared" si="53"/>
        <v>0</v>
      </c>
      <c r="J94" s="156">
        <f t="shared" si="54"/>
        <v>0</v>
      </c>
      <c r="K94" s="156">
        <f t="shared" si="55"/>
        <v>0</v>
      </c>
      <c r="L94" s="65"/>
    </row>
    <row r="95" spans="1:12" ht="12.75" hidden="1" customHeight="1">
      <c r="A95" s="64" t="s">
        <v>21</v>
      </c>
      <c r="B95" s="27"/>
      <c r="C95" s="112" t="s">
        <v>91</v>
      </c>
      <c r="D95" s="156"/>
      <c r="E95" s="156"/>
      <c r="F95" s="156"/>
      <c r="G95" s="156"/>
      <c r="H95" s="156"/>
      <c r="I95" s="156">
        <f t="shared" si="53"/>
        <v>0</v>
      </c>
      <c r="J95" s="156">
        <f t="shared" si="54"/>
        <v>0</v>
      </c>
      <c r="K95" s="156">
        <f t="shared" si="55"/>
        <v>0</v>
      </c>
    </row>
    <row r="96" spans="1:12" ht="12.75" hidden="1" customHeight="1">
      <c r="A96" s="73" t="s">
        <v>97</v>
      </c>
      <c r="B96" s="27"/>
      <c r="C96" s="112" t="s">
        <v>92</v>
      </c>
      <c r="D96" s="156"/>
      <c r="E96" s="156"/>
      <c r="F96" s="156"/>
      <c r="G96" s="156"/>
      <c r="H96" s="156"/>
      <c r="I96" s="156">
        <f t="shared" si="53"/>
        <v>0</v>
      </c>
      <c r="J96" s="156">
        <f t="shared" si="54"/>
        <v>0</v>
      </c>
      <c r="K96" s="156">
        <f t="shared" si="55"/>
        <v>0</v>
      </c>
    </row>
    <row r="97" spans="1:12" ht="14.25" hidden="1" customHeight="1">
      <c r="A97" s="73" t="s">
        <v>98</v>
      </c>
      <c r="B97" s="27"/>
      <c r="C97" s="112" t="s">
        <v>93</v>
      </c>
      <c r="D97" s="156"/>
      <c r="E97" s="156"/>
      <c r="F97" s="156"/>
      <c r="G97" s="156"/>
      <c r="H97" s="156"/>
      <c r="I97" s="156">
        <f t="shared" si="53"/>
        <v>0</v>
      </c>
      <c r="J97" s="156">
        <f t="shared" si="54"/>
        <v>0</v>
      </c>
      <c r="K97" s="156">
        <f t="shared" si="55"/>
        <v>0</v>
      </c>
    </row>
    <row r="98" spans="1:12" s="68" customFormat="1" ht="13.5" hidden="1" customHeight="1">
      <c r="A98" s="69" t="s">
        <v>77</v>
      </c>
      <c r="B98" s="67"/>
      <c r="C98" s="114"/>
      <c r="D98" s="158">
        <f t="shared" ref="D98:H98" si="63">SUM(D96:D97)</f>
        <v>0</v>
      </c>
      <c r="E98" s="158">
        <f>SUM(E96:E97)</f>
        <v>0</v>
      </c>
      <c r="F98" s="158">
        <f t="shared" ref="F98" si="64">SUM(F96:F97)</f>
        <v>0</v>
      </c>
      <c r="G98" s="158">
        <f t="shared" si="63"/>
        <v>0</v>
      </c>
      <c r="H98" s="158">
        <f t="shared" si="63"/>
        <v>0</v>
      </c>
      <c r="I98" s="156">
        <f t="shared" si="53"/>
        <v>0</v>
      </c>
      <c r="J98" s="156">
        <f t="shared" si="54"/>
        <v>0</v>
      </c>
      <c r="K98" s="156">
        <f t="shared" si="55"/>
        <v>0</v>
      </c>
      <c r="L98" s="77"/>
    </row>
    <row r="99" spans="1:12" s="57" customFormat="1" ht="12.75" hidden="1" customHeight="1">
      <c r="A99" s="70" t="s">
        <v>113</v>
      </c>
      <c r="B99" s="56"/>
      <c r="C99" s="113"/>
      <c r="D99" s="159">
        <f t="shared" ref="D99:H99" si="65">D95+D98</f>
        <v>0</v>
      </c>
      <c r="E99" s="159">
        <f>E95+E98</f>
        <v>0</v>
      </c>
      <c r="F99" s="159">
        <f t="shared" ref="F99" si="66">F95+F98</f>
        <v>0</v>
      </c>
      <c r="G99" s="159">
        <f t="shared" si="65"/>
        <v>0</v>
      </c>
      <c r="H99" s="159">
        <f t="shared" si="65"/>
        <v>0</v>
      </c>
      <c r="I99" s="156">
        <f t="shared" si="53"/>
        <v>0</v>
      </c>
      <c r="J99" s="156">
        <f t="shared" si="54"/>
        <v>0</v>
      </c>
      <c r="K99" s="156">
        <f t="shared" si="55"/>
        <v>0</v>
      </c>
      <c r="L99" s="65"/>
    </row>
    <row r="100" spans="1:12" s="57" customFormat="1" ht="15.75">
      <c r="A100" s="64" t="s">
        <v>17</v>
      </c>
      <c r="B100" s="56"/>
      <c r="C100" s="113" t="s">
        <v>398</v>
      </c>
      <c r="D100" s="156">
        <v>5000</v>
      </c>
      <c r="E100" s="156">
        <f t="shared" ref="E100" si="67">D100</f>
        <v>5000</v>
      </c>
      <c r="F100" s="156">
        <v>0</v>
      </c>
      <c r="G100" s="156">
        <v>0</v>
      </c>
      <c r="H100" s="156">
        <v>0</v>
      </c>
      <c r="I100" s="156">
        <f t="shared" si="53"/>
        <v>0</v>
      </c>
      <c r="J100" s="156">
        <f t="shared" si="54"/>
        <v>5000</v>
      </c>
      <c r="K100" s="156">
        <f t="shared" si="55"/>
        <v>5000</v>
      </c>
    </row>
    <row r="101" spans="1:12" s="57" customFormat="1" ht="15.75">
      <c r="A101" s="78"/>
      <c r="B101" s="56"/>
      <c r="C101" s="113"/>
      <c r="D101" s="159"/>
      <c r="E101" s="159"/>
      <c r="F101" s="159"/>
      <c r="G101" s="159"/>
      <c r="H101" s="159"/>
      <c r="I101" s="156"/>
      <c r="J101" s="156"/>
      <c r="K101" s="156"/>
    </row>
    <row r="102" spans="1:12" s="57" customFormat="1" ht="15.75">
      <c r="A102" s="47" t="s">
        <v>125</v>
      </c>
      <c r="B102" s="79"/>
      <c r="C102" s="138" t="s">
        <v>146</v>
      </c>
      <c r="D102" s="159">
        <f>D104</f>
        <v>1860</v>
      </c>
      <c r="E102" s="159">
        <f>E104</f>
        <v>1860</v>
      </c>
      <c r="F102" s="159">
        <f t="shared" ref="F102" si="68">F104</f>
        <v>0</v>
      </c>
      <c r="G102" s="159">
        <f t="shared" ref="G102:H102" si="69">G104</f>
        <v>0</v>
      </c>
      <c r="H102" s="159">
        <f t="shared" si="69"/>
        <v>0</v>
      </c>
      <c r="I102" s="159">
        <f t="shared" si="53"/>
        <v>0</v>
      </c>
      <c r="J102" s="159">
        <f t="shared" si="54"/>
        <v>1860</v>
      </c>
      <c r="K102" s="159">
        <f t="shared" si="55"/>
        <v>1860</v>
      </c>
    </row>
    <row r="103" spans="1:12" s="57" customFormat="1" ht="12.75" hidden="1" customHeight="1">
      <c r="A103" s="64" t="s">
        <v>18</v>
      </c>
      <c r="B103" s="79"/>
      <c r="C103" s="112" t="s">
        <v>116</v>
      </c>
      <c r="D103" s="156">
        <v>0</v>
      </c>
      <c r="E103" s="156">
        <v>0</v>
      </c>
      <c r="F103" s="156">
        <v>0</v>
      </c>
      <c r="G103" s="156"/>
      <c r="H103" s="156"/>
      <c r="I103" s="156">
        <f t="shared" si="53"/>
        <v>0</v>
      </c>
      <c r="J103" s="156">
        <f t="shared" si="54"/>
        <v>0</v>
      </c>
      <c r="K103" s="156">
        <f t="shared" si="55"/>
        <v>0</v>
      </c>
    </row>
    <row r="104" spans="1:12" s="57" customFormat="1" ht="25.5">
      <c r="A104" s="66" t="s">
        <v>507</v>
      </c>
      <c r="B104" s="79"/>
      <c r="C104" s="112" t="s">
        <v>385</v>
      </c>
      <c r="D104" s="156">
        <v>1860</v>
      </c>
      <c r="E104" s="156">
        <f t="shared" ref="E104" si="70">D104</f>
        <v>1860</v>
      </c>
      <c r="F104" s="156"/>
      <c r="G104" s="156">
        <v>0</v>
      </c>
      <c r="H104" s="156">
        <v>0</v>
      </c>
      <c r="I104" s="156">
        <f t="shared" si="53"/>
        <v>0</v>
      </c>
      <c r="J104" s="156">
        <f t="shared" si="54"/>
        <v>1860</v>
      </c>
      <c r="K104" s="156">
        <f t="shared" si="55"/>
        <v>1860</v>
      </c>
    </row>
    <row r="105" spans="1:12" s="57" customFormat="1" ht="15.75">
      <c r="A105" s="72"/>
      <c r="B105" s="79"/>
      <c r="C105" s="113"/>
      <c r="D105" s="159"/>
      <c r="E105" s="159"/>
      <c r="F105" s="159"/>
      <c r="G105" s="159"/>
      <c r="H105" s="159"/>
      <c r="I105" s="156"/>
      <c r="J105" s="156"/>
      <c r="K105" s="156"/>
    </row>
    <row r="106" spans="1:12" s="57" customFormat="1" ht="15.75">
      <c r="A106" s="47" t="s">
        <v>126</v>
      </c>
      <c r="B106" s="79"/>
      <c r="C106" s="138" t="s">
        <v>147</v>
      </c>
      <c r="D106" s="159">
        <f t="shared" ref="D106:H106" si="71">D107</f>
        <v>100986</v>
      </c>
      <c r="E106" s="159">
        <f t="shared" si="71"/>
        <v>100986</v>
      </c>
      <c r="F106" s="159">
        <f t="shared" si="71"/>
        <v>32481.32</v>
      </c>
      <c r="G106" s="159">
        <f t="shared" si="71"/>
        <v>0</v>
      </c>
      <c r="H106" s="159">
        <f t="shared" si="71"/>
        <v>0</v>
      </c>
      <c r="I106" s="159">
        <f t="shared" si="53"/>
        <v>32481.32</v>
      </c>
      <c r="J106" s="159">
        <f t="shared" si="54"/>
        <v>68504.679999999993</v>
      </c>
      <c r="K106" s="159">
        <f t="shared" si="55"/>
        <v>68504.679999999993</v>
      </c>
    </row>
    <row r="107" spans="1:12" s="57" customFormat="1" ht="15.75">
      <c r="A107" s="47" t="s">
        <v>127</v>
      </c>
      <c r="B107" s="79"/>
      <c r="C107" s="138" t="s">
        <v>148</v>
      </c>
      <c r="D107" s="159">
        <f t="shared" ref="D107:H107" si="72">D108+D119+D125+D124</f>
        <v>100986</v>
      </c>
      <c r="E107" s="159">
        <f t="shared" si="72"/>
        <v>100986</v>
      </c>
      <c r="F107" s="159">
        <f t="shared" si="72"/>
        <v>32481.32</v>
      </c>
      <c r="G107" s="159">
        <f t="shared" si="72"/>
        <v>0</v>
      </c>
      <c r="H107" s="159">
        <f t="shared" si="72"/>
        <v>0</v>
      </c>
      <c r="I107" s="159">
        <f t="shared" si="53"/>
        <v>32481.32</v>
      </c>
      <c r="J107" s="159">
        <f t="shared" si="54"/>
        <v>68504.679999999993</v>
      </c>
      <c r="K107" s="159">
        <f t="shared" si="55"/>
        <v>68504.679999999993</v>
      </c>
    </row>
    <row r="108" spans="1:12" s="57" customFormat="1" ht="25.5">
      <c r="A108" s="50" t="s">
        <v>137</v>
      </c>
      <c r="B108" s="79"/>
      <c r="C108" s="113"/>
      <c r="D108" s="159">
        <f>D109+D114+D117</f>
        <v>72424</v>
      </c>
      <c r="E108" s="159">
        <f t="shared" ref="E108:H108" si="73">E109+E114+E117</f>
        <v>72424</v>
      </c>
      <c r="F108" s="159">
        <f t="shared" si="73"/>
        <v>25504.28</v>
      </c>
      <c r="G108" s="159">
        <f t="shared" si="73"/>
        <v>0</v>
      </c>
      <c r="H108" s="159">
        <f t="shared" si="73"/>
        <v>0</v>
      </c>
      <c r="I108" s="159">
        <f t="shared" si="53"/>
        <v>25504.28</v>
      </c>
      <c r="J108" s="159">
        <f t="shared" si="54"/>
        <v>46919.72</v>
      </c>
      <c r="K108" s="159">
        <f t="shared" si="55"/>
        <v>46919.72</v>
      </c>
    </row>
    <row r="109" spans="1:12" ht="15.75">
      <c r="A109" s="64" t="s">
        <v>11</v>
      </c>
      <c r="B109" s="27"/>
      <c r="C109" s="112" t="s">
        <v>386</v>
      </c>
      <c r="D109" s="156">
        <v>46308</v>
      </c>
      <c r="E109" s="156">
        <f t="shared" ref="E109" si="74">D109</f>
        <v>46308</v>
      </c>
      <c r="F109" s="156">
        <v>20285.98</v>
      </c>
      <c r="G109" s="156">
        <v>0</v>
      </c>
      <c r="H109" s="156">
        <v>0</v>
      </c>
      <c r="I109" s="156">
        <f t="shared" si="53"/>
        <v>20285.98</v>
      </c>
      <c r="J109" s="156">
        <f t="shared" si="54"/>
        <v>26022.02</v>
      </c>
      <c r="K109" s="156">
        <f t="shared" si="55"/>
        <v>26022.02</v>
      </c>
    </row>
    <row r="110" spans="1:12" ht="12.75" customHeight="1">
      <c r="A110" s="64"/>
      <c r="B110" s="27"/>
      <c r="C110" s="112"/>
      <c r="D110" s="156"/>
      <c r="E110" s="156"/>
      <c r="F110" s="156"/>
      <c r="G110" s="156"/>
      <c r="H110" s="156"/>
      <c r="I110" s="156"/>
      <c r="J110" s="156"/>
      <c r="K110" s="156"/>
    </row>
    <row r="111" spans="1:12" ht="38.25">
      <c r="A111" s="64" t="s">
        <v>23</v>
      </c>
      <c r="B111" s="27"/>
      <c r="C111" s="112" t="s">
        <v>387</v>
      </c>
      <c r="D111" s="156">
        <v>3000</v>
      </c>
      <c r="E111" s="156">
        <f t="shared" ref="E111:E113" si="75">D111</f>
        <v>3000</v>
      </c>
      <c r="F111" s="156">
        <v>0</v>
      </c>
      <c r="G111" s="156">
        <v>0</v>
      </c>
      <c r="H111" s="156">
        <v>0</v>
      </c>
      <c r="I111" s="156">
        <f t="shared" si="53"/>
        <v>0</v>
      </c>
      <c r="J111" s="156">
        <f t="shared" si="54"/>
        <v>3000</v>
      </c>
      <c r="K111" s="156">
        <f t="shared" si="55"/>
        <v>3000</v>
      </c>
    </row>
    <row r="112" spans="1:12" ht="15.75">
      <c r="A112" s="64" t="s">
        <v>13</v>
      </c>
      <c r="B112" s="27"/>
      <c r="C112" s="112" t="s">
        <v>390</v>
      </c>
      <c r="D112" s="156">
        <v>4731</v>
      </c>
      <c r="E112" s="156">
        <f t="shared" si="75"/>
        <v>4731</v>
      </c>
      <c r="F112" s="156">
        <v>0</v>
      </c>
      <c r="G112" s="156">
        <v>0</v>
      </c>
      <c r="H112" s="156">
        <v>0</v>
      </c>
      <c r="I112" s="156">
        <f t="shared" si="53"/>
        <v>0</v>
      </c>
      <c r="J112" s="156">
        <f t="shared" si="54"/>
        <v>4731</v>
      </c>
      <c r="K112" s="156">
        <f t="shared" si="55"/>
        <v>4731</v>
      </c>
    </row>
    <row r="113" spans="1:11" ht="15.75">
      <c r="A113" s="64" t="s">
        <v>16</v>
      </c>
      <c r="B113" s="27"/>
      <c r="C113" s="112" t="s">
        <v>391</v>
      </c>
      <c r="D113" s="156">
        <v>4400</v>
      </c>
      <c r="E113" s="156">
        <f t="shared" si="75"/>
        <v>4400</v>
      </c>
      <c r="F113" s="156">
        <v>0</v>
      </c>
      <c r="G113" s="156">
        <v>0</v>
      </c>
      <c r="H113" s="156">
        <v>0</v>
      </c>
      <c r="I113" s="156">
        <f t="shared" si="53"/>
        <v>0</v>
      </c>
      <c r="J113" s="156">
        <f t="shared" si="54"/>
        <v>4400</v>
      </c>
      <c r="K113" s="156">
        <f t="shared" si="55"/>
        <v>4400</v>
      </c>
    </row>
    <row r="114" spans="1:11" s="68" customFormat="1" ht="13.5" customHeight="1">
      <c r="A114" s="69" t="s">
        <v>79</v>
      </c>
      <c r="B114" s="67"/>
      <c r="C114" s="114"/>
      <c r="D114" s="158">
        <f>SUM(D111:D113)</f>
        <v>12131</v>
      </c>
      <c r="E114" s="158">
        <f t="shared" ref="E114:H114" si="76">SUM(E111:E113)</f>
        <v>12131</v>
      </c>
      <c r="F114" s="158">
        <f t="shared" si="76"/>
        <v>0</v>
      </c>
      <c r="G114" s="158">
        <f t="shared" si="76"/>
        <v>0</v>
      </c>
      <c r="H114" s="158">
        <f t="shared" si="76"/>
        <v>0</v>
      </c>
      <c r="I114" s="158">
        <f t="shared" si="53"/>
        <v>0</v>
      </c>
      <c r="J114" s="158">
        <f t="shared" si="54"/>
        <v>12131</v>
      </c>
      <c r="K114" s="158">
        <f t="shared" si="55"/>
        <v>12131</v>
      </c>
    </row>
    <row r="115" spans="1:11" ht="23.25" customHeight="1">
      <c r="A115" s="73" t="s">
        <v>97</v>
      </c>
      <c r="B115" s="27"/>
      <c r="C115" s="112" t="s">
        <v>388</v>
      </c>
      <c r="D115" s="156">
        <v>10189</v>
      </c>
      <c r="E115" s="156">
        <f t="shared" ref="E115:E116" si="77">D115</f>
        <v>10189</v>
      </c>
      <c r="F115" s="156">
        <f>1520.56+1520.56+760.28</f>
        <v>3801.3999999999996</v>
      </c>
      <c r="G115" s="156">
        <v>0</v>
      </c>
      <c r="H115" s="156">
        <v>0</v>
      </c>
      <c r="I115" s="156">
        <f t="shared" si="53"/>
        <v>3801.3999999999996</v>
      </c>
      <c r="J115" s="156">
        <f t="shared" si="54"/>
        <v>6387.6</v>
      </c>
      <c r="K115" s="156">
        <f t="shared" si="55"/>
        <v>6387.6</v>
      </c>
    </row>
    <row r="116" spans="1:11" ht="15.75">
      <c r="A116" s="73" t="s">
        <v>98</v>
      </c>
      <c r="B116" s="27"/>
      <c r="C116" s="112" t="s">
        <v>389</v>
      </c>
      <c r="D116" s="156">
        <v>3796</v>
      </c>
      <c r="E116" s="156">
        <f t="shared" si="77"/>
        <v>3796</v>
      </c>
      <c r="F116" s="156">
        <f>390.51+176.25+352.5+200.44+13.82+176.25+100.22+6.91</f>
        <v>1416.9</v>
      </c>
      <c r="G116" s="156">
        <v>0</v>
      </c>
      <c r="H116" s="156">
        <v>0</v>
      </c>
      <c r="I116" s="156">
        <f t="shared" si="53"/>
        <v>1416.9</v>
      </c>
      <c r="J116" s="156">
        <f t="shared" si="54"/>
        <v>2379.1</v>
      </c>
      <c r="K116" s="156">
        <f t="shared" si="55"/>
        <v>2379.1</v>
      </c>
    </row>
    <row r="117" spans="1:11" s="68" customFormat="1" ht="15.75">
      <c r="A117" s="50" t="s">
        <v>138</v>
      </c>
      <c r="B117" s="67"/>
      <c r="C117" s="114"/>
      <c r="D117" s="158">
        <f t="shared" ref="D117:H117" si="78">SUM(D115:D116)</f>
        <v>13985</v>
      </c>
      <c r="E117" s="158">
        <f>SUM(E115:E116)</f>
        <v>13985</v>
      </c>
      <c r="F117" s="158">
        <f t="shared" ref="F117" si="79">SUM(F115:F116)</f>
        <v>5218.2999999999993</v>
      </c>
      <c r="G117" s="158">
        <f t="shared" si="78"/>
        <v>0</v>
      </c>
      <c r="H117" s="158">
        <f t="shared" si="78"/>
        <v>0</v>
      </c>
      <c r="I117" s="159">
        <f t="shared" si="53"/>
        <v>5218.2999999999993</v>
      </c>
      <c r="J117" s="159">
        <f t="shared" si="54"/>
        <v>8766.7000000000007</v>
      </c>
      <c r="K117" s="159">
        <f t="shared" si="55"/>
        <v>8766.7000000000007</v>
      </c>
    </row>
    <row r="118" spans="1:11" s="68" customFormat="1" ht="15.75">
      <c r="A118" s="80"/>
      <c r="B118" s="81"/>
      <c r="C118" s="118"/>
      <c r="D118" s="160"/>
      <c r="E118" s="160"/>
      <c r="F118" s="158"/>
      <c r="G118" s="158"/>
      <c r="H118" s="158"/>
      <c r="I118" s="156"/>
      <c r="J118" s="156"/>
      <c r="K118" s="156"/>
    </row>
    <row r="119" spans="1:11" s="26" customFormat="1" ht="15.75">
      <c r="A119" s="82" t="s">
        <v>131</v>
      </c>
      <c r="B119" s="25"/>
      <c r="C119" s="114"/>
      <c r="D119" s="158">
        <f>D120+D122</f>
        <v>6055</v>
      </c>
      <c r="E119" s="158">
        <f>E120+E122</f>
        <v>6055</v>
      </c>
      <c r="F119" s="158">
        <f t="shared" ref="F119" si="80">F120+F122</f>
        <v>800</v>
      </c>
      <c r="G119" s="158">
        <f t="shared" ref="G119:H119" si="81">G120+G122</f>
        <v>0</v>
      </c>
      <c r="H119" s="158">
        <f t="shared" si="81"/>
        <v>0</v>
      </c>
      <c r="I119" s="159">
        <f t="shared" si="53"/>
        <v>800</v>
      </c>
      <c r="J119" s="159">
        <f t="shared" si="54"/>
        <v>5255</v>
      </c>
      <c r="K119" s="159">
        <f t="shared" si="55"/>
        <v>5255</v>
      </c>
    </row>
    <row r="120" spans="1:11" ht="15.75">
      <c r="A120" s="64" t="s">
        <v>15</v>
      </c>
      <c r="B120" s="27"/>
      <c r="C120" s="112" t="s">
        <v>392</v>
      </c>
      <c r="D120" s="156">
        <v>1600</v>
      </c>
      <c r="E120" s="156">
        <f t="shared" ref="E120:E125" si="82">D120</f>
        <v>1600</v>
      </c>
      <c r="F120" s="156">
        <v>800</v>
      </c>
      <c r="G120" s="156">
        <v>0</v>
      </c>
      <c r="H120" s="156">
        <v>0</v>
      </c>
      <c r="I120" s="156">
        <f t="shared" si="53"/>
        <v>800</v>
      </c>
      <c r="J120" s="156">
        <f t="shared" si="54"/>
        <v>800</v>
      </c>
      <c r="K120" s="156">
        <f t="shared" si="55"/>
        <v>800</v>
      </c>
    </row>
    <row r="121" spans="1:11" ht="12.75" hidden="1" customHeight="1">
      <c r="A121" s="64" t="s">
        <v>16</v>
      </c>
      <c r="B121" s="27"/>
      <c r="C121" s="112" t="s">
        <v>117</v>
      </c>
      <c r="D121" s="156"/>
      <c r="E121" s="156">
        <f t="shared" si="82"/>
        <v>0</v>
      </c>
      <c r="F121" s="156">
        <v>0</v>
      </c>
      <c r="G121" s="156">
        <v>0</v>
      </c>
      <c r="H121" s="156">
        <v>0</v>
      </c>
      <c r="I121" s="156">
        <f t="shared" si="53"/>
        <v>0</v>
      </c>
      <c r="J121" s="156">
        <f t="shared" si="54"/>
        <v>0</v>
      </c>
      <c r="K121" s="156">
        <f t="shared" si="55"/>
        <v>0</v>
      </c>
    </row>
    <row r="122" spans="1:11" ht="15.75">
      <c r="A122" s="64" t="s">
        <v>16</v>
      </c>
      <c r="B122" s="27"/>
      <c r="C122" s="112" t="s">
        <v>393</v>
      </c>
      <c r="D122" s="156">
        <v>4455</v>
      </c>
      <c r="E122" s="156">
        <f t="shared" si="82"/>
        <v>4455</v>
      </c>
      <c r="F122" s="156">
        <v>0</v>
      </c>
      <c r="G122" s="156">
        <v>0</v>
      </c>
      <c r="H122" s="156">
        <v>0</v>
      </c>
      <c r="I122" s="156">
        <f t="shared" si="53"/>
        <v>0</v>
      </c>
      <c r="J122" s="156">
        <f t="shared" si="54"/>
        <v>4455</v>
      </c>
      <c r="K122" s="156">
        <f t="shared" si="55"/>
        <v>4455</v>
      </c>
    </row>
    <row r="123" spans="1:11" ht="12.75" hidden="1" customHeight="1">
      <c r="A123" s="64" t="s">
        <v>18</v>
      </c>
      <c r="B123" s="27"/>
      <c r="C123" s="112" t="s">
        <v>118</v>
      </c>
      <c r="D123" s="156"/>
      <c r="E123" s="156">
        <f t="shared" si="82"/>
        <v>0</v>
      </c>
      <c r="F123" s="156">
        <v>0</v>
      </c>
      <c r="G123" s="156">
        <v>0</v>
      </c>
      <c r="H123" s="156">
        <v>0</v>
      </c>
      <c r="I123" s="156">
        <f t="shared" si="53"/>
        <v>0</v>
      </c>
      <c r="J123" s="156">
        <f t="shared" si="54"/>
        <v>0</v>
      </c>
      <c r="K123" s="156">
        <f t="shared" si="55"/>
        <v>0</v>
      </c>
    </row>
    <row r="124" spans="1:11" ht="15.75">
      <c r="A124" s="83" t="s">
        <v>18</v>
      </c>
      <c r="B124" s="27"/>
      <c r="C124" s="112" t="s">
        <v>394</v>
      </c>
      <c r="D124" s="156">
        <v>7241</v>
      </c>
      <c r="E124" s="156">
        <f t="shared" si="82"/>
        <v>7241</v>
      </c>
      <c r="F124" s="156">
        <v>0</v>
      </c>
      <c r="G124" s="156">
        <v>0</v>
      </c>
      <c r="H124" s="156">
        <v>0</v>
      </c>
      <c r="I124" s="156">
        <f t="shared" si="53"/>
        <v>0</v>
      </c>
      <c r="J124" s="156">
        <f t="shared" si="54"/>
        <v>7241</v>
      </c>
      <c r="K124" s="156">
        <f t="shared" si="55"/>
        <v>7241</v>
      </c>
    </row>
    <row r="125" spans="1:11" ht="25.5">
      <c r="A125" s="66" t="s">
        <v>507</v>
      </c>
      <c r="B125" s="27"/>
      <c r="C125" s="112" t="s">
        <v>395</v>
      </c>
      <c r="D125" s="156">
        <f>1086+14180</f>
        <v>15266</v>
      </c>
      <c r="E125" s="156">
        <f t="shared" si="82"/>
        <v>15266</v>
      </c>
      <c r="F125" s="156">
        <f>6977.04-800</f>
        <v>6177.04</v>
      </c>
      <c r="G125" s="156">
        <v>0</v>
      </c>
      <c r="H125" s="156">
        <v>0</v>
      </c>
      <c r="I125" s="156">
        <f t="shared" si="53"/>
        <v>6177.04</v>
      </c>
      <c r="J125" s="156">
        <f t="shared" si="54"/>
        <v>9088.9599999999991</v>
      </c>
      <c r="K125" s="156">
        <f t="shared" si="55"/>
        <v>9088.9599999999991</v>
      </c>
    </row>
    <row r="126" spans="1:11" s="57" customFormat="1" ht="15.75">
      <c r="A126" s="76"/>
      <c r="B126" s="56"/>
      <c r="C126" s="113"/>
      <c r="D126" s="159"/>
      <c r="E126" s="159"/>
      <c r="F126" s="159"/>
      <c r="G126" s="159"/>
      <c r="H126" s="159"/>
      <c r="I126" s="156"/>
      <c r="J126" s="156"/>
      <c r="K126" s="156"/>
    </row>
    <row r="127" spans="1:11" s="57" customFormat="1" ht="21.75">
      <c r="A127" s="135" t="s">
        <v>129</v>
      </c>
      <c r="B127" s="56"/>
      <c r="C127" s="138" t="s">
        <v>149</v>
      </c>
      <c r="D127" s="159">
        <f>D128</f>
        <v>26693.66</v>
      </c>
      <c r="E127" s="159">
        <f>E128</f>
        <v>26693.66</v>
      </c>
      <c r="F127" s="159">
        <f t="shared" ref="F127:H127" si="83">F128</f>
        <v>3973.4</v>
      </c>
      <c r="G127" s="159">
        <f t="shared" si="83"/>
        <v>0</v>
      </c>
      <c r="H127" s="159">
        <f t="shared" si="83"/>
        <v>0</v>
      </c>
      <c r="I127" s="159">
        <f t="shared" si="53"/>
        <v>3973.4</v>
      </c>
      <c r="J127" s="159">
        <f t="shared" si="54"/>
        <v>22720.26</v>
      </c>
      <c r="K127" s="159">
        <f t="shared" si="55"/>
        <v>22720.26</v>
      </c>
    </row>
    <row r="128" spans="1:11" s="57" customFormat="1" ht="15.75">
      <c r="A128" s="47" t="s">
        <v>130</v>
      </c>
      <c r="B128" s="56"/>
      <c r="C128" s="138" t="s">
        <v>115</v>
      </c>
      <c r="D128" s="159">
        <f>D131+D132+D133</f>
        <v>26693.66</v>
      </c>
      <c r="E128" s="159">
        <f t="shared" ref="E128:I128" si="84">E131+E132+E133</f>
        <v>26693.66</v>
      </c>
      <c r="F128" s="159">
        <f t="shared" si="84"/>
        <v>3973.4</v>
      </c>
      <c r="G128" s="159">
        <f t="shared" si="84"/>
        <v>0</v>
      </c>
      <c r="H128" s="159">
        <f t="shared" si="84"/>
        <v>0</v>
      </c>
      <c r="I128" s="159">
        <f t="shared" si="84"/>
        <v>3973.4</v>
      </c>
      <c r="J128" s="159">
        <f>D128-I128</f>
        <v>22720.26</v>
      </c>
      <c r="K128" s="159">
        <f t="shared" si="55"/>
        <v>22720.26</v>
      </c>
    </row>
    <row r="129" spans="1:11" s="57" customFormat="1" ht="12.75" hidden="1" customHeight="1">
      <c r="A129" s="64" t="s">
        <v>18</v>
      </c>
      <c r="B129" s="56"/>
      <c r="C129" s="112" t="s">
        <v>58</v>
      </c>
      <c r="D129" s="156"/>
      <c r="E129" s="156"/>
      <c r="F129" s="156"/>
      <c r="G129" s="156"/>
      <c r="H129" s="156"/>
      <c r="I129" s="156">
        <f t="shared" si="53"/>
        <v>0</v>
      </c>
      <c r="J129" s="156">
        <f t="shared" si="54"/>
        <v>0</v>
      </c>
      <c r="K129" s="156">
        <f t="shared" si="55"/>
        <v>0</v>
      </c>
    </row>
    <row r="130" spans="1:11" s="57" customFormat="1" ht="12.75" hidden="1" customHeight="1">
      <c r="A130" s="64" t="s">
        <v>18</v>
      </c>
      <c r="B130" s="56"/>
      <c r="C130" s="112" t="s">
        <v>59</v>
      </c>
      <c r="D130" s="156"/>
      <c r="E130" s="156"/>
      <c r="F130" s="156"/>
      <c r="G130" s="156"/>
      <c r="H130" s="156"/>
      <c r="I130" s="156">
        <f t="shared" si="53"/>
        <v>0</v>
      </c>
      <c r="J130" s="156">
        <f t="shared" si="54"/>
        <v>0</v>
      </c>
      <c r="K130" s="156">
        <f t="shared" si="55"/>
        <v>0</v>
      </c>
    </row>
    <row r="131" spans="1:11" s="57" customFormat="1" ht="15.75">
      <c r="A131" s="85" t="s">
        <v>121</v>
      </c>
      <c r="B131" s="56"/>
      <c r="C131" s="112" t="s">
        <v>399</v>
      </c>
      <c r="D131" s="156">
        <f>7241+480+5523.66</f>
        <v>13244.66</v>
      </c>
      <c r="E131" s="156">
        <f t="shared" ref="E131:E133" si="85">D131</f>
        <v>13244.66</v>
      </c>
      <c r="F131" s="156">
        <v>3973.4</v>
      </c>
      <c r="G131" s="156">
        <v>0</v>
      </c>
      <c r="H131" s="156">
        <v>0</v>
      </c>
      <c r="I131" s="156">
        <f t="shared" si="53"/>
        <v>3973.4</v>
      </c>
      <c r="J131" s="156">
        <f t="shared" si="54"/>
        <v>9271.26</v>
      </c>
      <c r="K131" s="156">
        <f t="shared" si="55"/>
        <v>9271.26</v>
      </c>
    </row>
    <row r="132" spans="1:11" s="57" customFormat="1" ht="25.5">
      <c r="A132" s="66" t="s">
        <v>507</v>
      </c>
      <c r="B132" s="56"/>
      <c r="C132" s="112" t="s">
        <v>506</v>
      </c>
      <c r="D132" s="156">
        <v>12808</v>
      </c>
      <c r="E132" s="156">
        <f t="shared" si="85"/>
        <v>12808</v>
      </c>
      <c r="F132" s="156">
        <v>0</v>
      </c>
      <c r="G132" s="156">
        <v>0</v>
      </c>
      <c r="H132" s="156">
        <v>0</v>
      </c>
      <c r="I132" s="156">
        <f t="shared" ref="I132:I133" si="86">F132+G132+H132</f>
        <v>0</v>
      </c>
      <c r="J132" s="156">
        <f t="shared" ref="J132:J133" si="87">D132-I132</f>
        <v>12808</v>
      </c>
      <c r="K132" s="156">
        <f t="shared" ref="K132:K133" si="88">E132-I132</f>
        <v>12808</v>
      </c>
    </row>
    <row r="133" spans="1:11" s="57" customFormat="1" ht="25.5">
      <c r="A133" s="66" t="s">
        <v>507</v>
      </c>
      <c r="B133" s="56"/>
      <c r="C133" s="112" t="s">
        <v>505</v>
      </c>
      <c r="D133" s="156">
        <v>641</v>
      </c>
      <c r="E133" s="156">
        <f t="shared" si="85"/>
        <v>641</v>
      </c>
      <c r="F133" s="156">
        <v>0</v>
      </c>
      <c r="G133" s="156">
        <v>0</v>
      </c>
      <c r="H133" s="156">
        <v>0</v>
      </c>
      <c r="I133" s="156">
        <f t="shared" si="86"/>
        <v>0</v>
      </c>
      <c r="J133" s="156">
        <f t="shared" si="87"/>
        <v>641</v>
      </c>
      <c r="K133" s="156">
        <f t="shared" si="88"/>
        <v>641</v>
      </c>
    </row>
    <row r="134" spans="1:11" s="57" customFormat="1" ht="15.75">
      <c r="A134" s="70"/>
      <c r="B134" s="56"/>
      <c r="C134" s="112"/>
      <c r="D134" s="159"/>
      <c r="E134" s="159"/>
      <c r="F134" s="159"/>
      <c r="G134" s="159"/>
      <c r="H134" s="159"/>
      <c r="I134" s="156"/>
      <c r="J134" s="156"/>
      <c r="K134" s="156"/>
    </row>
    <row r="135" spans="1:11" s="84" customFormat="1" ht="12.75" hidden="1" customHeight="1">
      <c r="A135" s="86" t="s">
        <v>101</v>
      </c>
      <c r="B135" s="87"/>
      <c r="C135" s="115" t="s">
        <v>102</v>
      </c>
      <c r="D135" s="161"/>
      <c r="E135" s="161"/>
      <c r="F135" s="161"/>
      <c r="G135" s="161"/>
      <c r="H135" s="161"/>
      <c r="I135" s="156">
        <f t="shared" si="53"/>
        <v>0</v>
      </c>
      <c r="J135" s="156">
        <f t="shared" si="54"/>
        <v>0</v>
      </c>
      <c r="K135" s="156">
        <f t="shared" si="55"/>
        <v>0</v>
      </c>
    </row>
    <row r="136" spans="1:11" s="84" customFormat="1" ht="12.75" hidden="1" customHeight="1">
      <c r="A136" s="86" t="s">
        <v>101</v>
      </c>
      <c r="B136" s="87"/>
      <c r="C136" s="115" t="s">
        <v>106</v>
      </c>
      <c r="D136" s="161"/>
      <c r="E136" s="161"/>
      <c r="F136" s="161"/>
      <c r="G136" s="161"/>
      <c r="H136" s="161"/>
      <c r="I136" s="156">
        <f t="shared" si="53"/>
        <v>0</v>
      </c>
      <c r="J136" s="156">
        <f t="shared" si="54"/>
        <v>0</v>
      </c>
      <c r="K136" s="156">
        <f t="shared" si="55"/>
        <v>0</v>
      </c>
    </row>
    <row r="137" spans="1:11" s="84" customFormat="1" ht="12.75" hidden="1" customHeight="1">
      <c r="A137" s="86" t="s">
        <v>101</v>
      </c>
      <c r="B137" s="87"/>
      <c r="C137" s="115" t="s">
        <v>107</v>
      </c>
      <c r="D137" s="161"/>
      <c r="E137" s="161"/>
      <c r="F137" s="161"/>
      <c r="G137" s="161"/>
      <c r="H137" s="161"/>
      <c r="I137" s="156">
        <f t="shared" si="53"/>
        <v>0</v>
      </c>
      <c r="J137" s="156">
        <f t="shared" si="54"/>
        <v>0</v>
      </c>
      <c r="K137" s="156">
        <f t="shared" si="55"/>
        <v>0</v>
      </c>
    </row>
    <row r="138" spans="1:11" s="84" customFormat="1" ht="13.5" hidden="1" customHeight="1">
      <c r="A138" s="86"/>
      <c r="B138" s="87"/>
      <c r="C138" s="115"/>
      <c r="D138" s="162">
        <f>SUM(D136:D137)</f>
        <v>0</v>
      </c>
      <c r="E138" s="162">
        <f>SUM(E136:E137)</f>
        <v>0</v>
      </c>
      <c r="F138" s="162">
        <f t="shared" ref="F138" si="89">SUM(F136:F137)</f>
        <v>0</v>
      </c>
      <c r="G138" s="162">
        <f t="shared" ref="G138:H138" si="90">SUM(G136:G137)</f>
        <v>0</v>
      </c>
      <c r="H138" s="162">
        <f t="shared" si="90"/>
        <v>0</v>
      </c>
      <c r="I138" s="156">
        <f t="shared" si="53"/>
        <v>0</v>
      </c>
      <c r="J138" s="156">
        <f t="shared" si="54"/>
        <v>0</v>
      </c>
      <c r="K138" s="156">
        <f t="shared" si="55"/>
        <v>0</v>
      </c>
    </row>
    <row r="139" spans="1:11" s="84" customFormat="1" ht="12.75" hidden="1" customHeight="1">
      <c r="A139" s="88" t="s">
        <v>108</v>
      </c>
      <c r="B139" s="87"/>
      <c r="C139" s="115"/>
      <c r="D139" s="163">
        <f>SUM(D135:D137)</f>
        <v>0</v>
      </c>
      <c r="E139" s="163">
        <f>SUM(E135:E137)</f>
        <v>0</v>
      </c>
      <c r="F139" s="163">
        <f t="shared" ref="F139" si="91">SUM(F135:F137)</f>
        <v>0</v>
      </c>
      <c r="G139" s="163">
        <f t="shared" ref="G139:H139" si="92">SUM(G135:G137)</f>
        <v>0</v>
      </c>
      <c r="H139" s="163">
        <f t="shared" si="92"/>
        <v>0</v>
      </c>
      <c r="I139" s="156">
        <f t="shared" si="53"/>
        <v>0</v>
      </c>
      <c r="J139" s="156">
        <f t="shared" si="54"/>
        <v>0</v>
      </c>
      <c r="K139" s="156">
        <f t="shared" si="55"/>
        <v>0</v>
      </c>
    </row>
    <row r="140" spans="1:11" s="84" customFormat="1" ht="15.75">
      <c r="A140" s="135" t="s">
        <v>132</v>
      </c>
      <c r="B140" s="87"/>
      <c r="C140" s="138" t="s">
        <v>150</v>
      </c>
      <c r="D140" s="159">
        <f>D141</f>
        <v>421322</v>
      </c>
      <c r="E140" s="159">
        <f t="shared" ref="E140:H140" si="93">E141</f>
        <v>421322</v>
      </c>
      <c r="F140" s="159">
        <f t="shared" si="93"/>
        <v>32037.41</v>
      </c>
      <c r="G140" s="159">
        <f t="shared" si="93"/>
        <v>0</v>
      </c>
      <c r="H140" s="159">
        <f t="shared" si="93"/>
        <v>0</v>
      </c>
      <c r="I140" s="159">
        <f t="shared" si="53"/>
        <v>32037.41</v>
      </c>
      <c r="J140" s="159">
        <f t="shared" si="54"/>
        <v>389284.59</v>
      </c>
      <c r="K140" s="159">
        <f t="shared" si="55"/>
        <v>389284.59</v>
      </c>
    </row>
    <row r="141" spans="1:11" s="84" customFormat="1" ht="15.75">
      <c r="A141" s="47" t="s">
        <v>133</v>
      </c>
      <c r="B141" s="87"/>
      <c r="C141" s="138" t="s">
        <v>128</v>
      </c>
      <c r="D141" s="159">
        <f>D146+D147+D148+D149+D143+D145+D144</f>
        <v>421322</v>
      </c>
      <c r="E141" s="159">
        <f t="shared" ref="E141:I141" si="94">E146+E147+E148+E149+E143+E145+E144</f>
        <v>421322</v>
      </c>
      <c r="F141" s="159">
        <f t="shared" si="94"/>
        <v>32037.41</v>
      </c>
      <c r="G141" s="159">
        <f t="shared" si="94"/>
        <v>0</v>
      </c>
      <c r="H141" s="159">
        <f t="shared" si="94"/>
        <v>0</v>
      </c>
      <c r="I141" s="159">
        <f t="shared" si="94"/>
        <v>32037.41</v>
      </c>
      <c r="J141" s="159">
        <f t="shared" si="54"/>
        <v>389284.59</v>
      </c>
      <c r="K141" s="159">
        <f t="shared" si="55"/>
        <v>389284.59</v>
      </c>
    </row>
    <row r="142" spans="1:11" s="84" customFormat="1" ht="15.75">
      <c r="A142" s="50" t="s">
        <v>131</v>
      </c>
      <c r="B142" s="87"/>
      <c r="C142" s="115"/>
      <c r="D142" s="163"/>
      <c r="E142" s="163"/>
      <c r="F142" s="163"/>
      <c r="G142" s="163"/>
      <c r="H142" s="163"/>
      <c r="I142" s="156"/>
      <c r="J142" s="156"/>
      <c r="K142" s="156"/>
    </row>
    <row r="143" spans="1:11" s="57" customFormat="1" ht="17.25" customHeight="1">
      <c r="A143" s="64" t="s">
        <v>15</v>
      </c>
      <c r="B143" s="56"/>
      <c r="C143" s="112" t="s">
        <v>480</v>
      </c>
      <c r="D143" s="156">
        <f>2730-990</f>
        <v>1740</v>
      </c>
      <c r="E143" s="156">
        <f t="shared" ref="E143:E149" si="95">D143</f>
        <v>1740</v>
      </c>
      <c r="F143" s="156">
        <v>0</v>
      </c>
      <c r="G143" s="156">
        <v>0</v>
      </c>
      <c r="H143" s="156">
        <v>0</v>
      </c>
      <c r="I143" s="156">
        <f t="shared" ref="I143" si="96">F143+G143+H143</f>
        <v>0</v>
      </c>
      <c r="J143" s="156">
        <f t="shared" ref="J143" si="97">D143-I143</f>
        <v>1740</v>
      </c>
      <c r="K143" s="156">
        <f t="shared" ref="K143" si="98">E143-I143</f>
        <v>1740</v>
      </c>
    </row>
    <row r="144" spans="1:11" s="57" customFormat="1" ht="17.25" customHeight="1">
      <c r="A144" s="64" t="s">
        <v>15</v>
      </c>
      <c r="B144" s="56"/>
      <c r="C144" s="112" t="s">
        <v>511</v>
      </c>
      <c r="D144" s="156">
        <v>990</v>
      </c>
      <c r="E144" s="156">
        <f t="shared" si="95"/>
        <v>990</v>
      </c>
      <c r="F144" s="156">
        <v>990</v>
      </c>
      <c r="G144" s="156">
        <v>0</v>
      </c>
      <c r="H144" s="156">
        <v>0</v>
      </c>
      <c r="I144" s="156">
        <f t="shared" ref="I144" si="99">F144+G144+H144</f>
        <v>990</v>
      </c>
      <c r="J144" s="156">
        <f t="shared" ref="J144" si="100">D144-I144</f>
        <v>0</v>
      </c>
      <c r="K144" s="156">
        <f t="shared" ref="K144" si="101">E144-I144</f>
        <v>0</v>
      </c>
    </row>
    <row r="145" spans="1:11" s="57" customFormat="1" ht="17.25" customHeight="1">
      <c r="A145" s="64" t="s">
        <v>16</v>
      </c>
      <c r="B145" s="56"/>
      <c r="C145" s="112" t="s">
        <v>481</v>
      </c>
      <c r="D145" s="156">
        <v>6400</v>
      </c>
      <c r="E145" s="156">
        <f t="shared" si="95"/>
        <v>6400</v>
      </c>
      <c r="F145" s="156">
        <v>0</v>
      </c>
      <c r="G145" s="156">
        <v>0</v>
      </c>
      <c r="H145" s="156">
        <v>0</v>
      </c>
      <c r="I145" s="156">
        <f t="shared" ref="I145" si="102">F145+G145+H145</f>
        <v>0</v>
      </c>
      <c r="J145" s="156">
        <f t="shared" ref="J145" si="103">D145-I145</f>
        <v>6400</v>
      </c>
      <c r="K145" s="156">
        <f t="shared" ref="K145" si="104">E145-I145</f>
        <v>6400</v>
      </c>
    </row>
    <row r="146" spans="1:11" s="57" customFormat="1" ht="17.25" customHeight="1">
      <c r="A146" s="64" t="s">
        <v>15</v>
      </c>
      <c r="B146" s="56"/>
      <c r="C146" s="112" t="s">
        <v>400</v>
      </c>
      <c r="D146" s="156">
        <v>107200</v>
      </c>
      <c r="E146" s="156">
        <f t="shared" si="95"/>
        <v>107200</v>
      </c>
      <c r="F146" s="156">
        <v>0</v>
      </c>
      <c r="G146" s="156">
        <v>0</v>
      </c>
      <c r="H146" s="156">
        <v>0</v>
      </c>
      <c r="I146" s="156">
        <f t="shared" si="53"/>
        <v>0</v>
      </c>
      <c r="J146" s="156">
        <f t="shared" si="54"/>
        <v>107200</v>
      </c>
      <c r="K146" s="156">
        <f t="shared" si="55"/>
        <v>107200</v>
      </c>
    </row>
    <row r="147" spans="1:11" s="57" customFormat="1" ht="17.25" customHeight="1">
      <c r="A147" s="64" t="s">
        <v>16</v>
      </c>
      <c r="B147" s="56"/>
      <c r="C147" s="112" t="s">
        <v>473</v>
      </c>
      <c r="D147" s="156">
        <v>32000</v>
      </c>
      <c r="E147" s="156">
        <f t="shared" si="95"/>
        <v>32000</v>
      </c>
      <c r="F147" s="156">
        <v>0</v>
      </c>
      <c r="G147" s="156">
        <v>0</v>
      </c>
      <c r="H147" s="156">
        <v>0</v>
      </c>
      <c r="I147" s="156">
        <f t="shared" si="53"/>
        <v>0</v>
      </c>
      <c r="J147" s="156">
        <f t="shared" si="54"/>
        <v>32000</v>
      </c>
      <c r="K147" s="156">
        <f t="shared" si="55"/>
        <v>32000</v>
      </c>
    </row>
    <row r="148" spans="1:11" s="57" customFormat="1" ht="17.25" customHeight="1">
      <c r="A148" s="64" t="s">
        <v>15</v>
      </c>
      <c r="B148" s="56"/>
      <c r="C148" s="112" t="s">
        <v>475</v>
      </c>
      <c r="D148" s="156">
        <v>173992</v>
      </c>
      <c r="E148" s="156">
        <f t="shared" si="95"/>
        <v>173992</v>
      </c>
      <c r="F148" s="156">
        <v>0</v>
      </c>
      <c r="G148" s="156">
        <v>0</v>
      </c>
      <c r="H148" s="156">
        <v>0</v>
      </c>
      <c r="I148" s="156">
        <f t="shared" ref="I148" si="105">F148+G148+H148</f>
        <v>0</v>
      </c>
      <c r="J148" s="156">
        <f t="shared" ref="J148" si="106">D148-I148</f>
        <v>173992</v>
      </c>
      <c r="K148" s="156">
        <f t="shared" ref="K148" si="107">E148-I148</f>
        <v>173992</v>
      </c>
    </row>
    <row r="149" spans="1:11" s="57" customFormat="1" ht="17.25" customHeight="1">
      <c r="A149" s="64" t="s">
        <v>16</v>
      </c>
      <c r="B149" s="56"/>
      <c r="C149" s="112" t="s">
        <v>474</v>
      </c>
      <c r="D149" s="156">
        <v>99000</v>
      </c>
      <c r="E149" s="156">
        <f t="shared" si="95"/>
        <v>99000</v>
      </c>
      <c r="F149" s="156">
        <v>31047.41</v>
      </c>
      <c r="G149" s="156">
        <v>0</v>
      </c>
      <c r="H149" s="156">
        <v>0</v>
      </c>
      <c r="I149" s="156">
        <f t="shared" si="53"/>
        <v>31047.41</v>
      </c>
      <c r="J149" s="156">
        <f t="shared" si="54"/>
        <v>67952.59</v>
      </c>
      <c r="K149" s="156">
        <f t="shared" si="55"/>
        <v>67952.59</v>
      </c>
    </row>
    <row r="150" spans="1:11" s="57" customFormat="1" ht="17.25" customHeight="1">
      <c r="A150" s="136" t="s">
        <v>134</v>
      </c>
      <c r="B150" s="56"/>
      <c r="C150" s="113" t="s">
        <v>140</v>
      </c>
      <c r="D150" s="159">
        <f>D155+D151</f>
        <v>541655.62</v>
      </c>
      <c r="E150" s="159">
        <f>E155+E151</f>
        <v>541655.62</v>
      </c>
      <c r="F150" s="159">
        <f>F155+F151</f>
        <v>237140.99</v>
      </c>
      <c r="G150" s="159">
        <f t="shared" ref="G150:I150" si="108">G155+G151</f>
        <v>0</v>
      </c>
      <c r="H150" s="159">
        <f t="shared" si="108"/>
        <v>0</v>
      </c>
      <c r="I150" s="159">
        <f t="shared" si="108"/>
        <v>237140.99</v>
      </c>
      <c r="J150" s="159">
        <f t="shared" ref="J150:J221" si="109">D150-I150</f>
        <v>304514.63</v>
      </c>
      <c r="K150" s="159">
        <f t="shared" ref="K150:K221" si="110">E150-I150</f>
        <v>304514.63</v>
      </c>
    </row>
    <row r="151" spans="1:11" s="57" customFormat="1" ht="17.25" customHeight="1">
      <c r="A151" s="70" t="s">
        <v>317</v>
      </c>
      <c r="B151" s="56"/>
      <c r="C151" s="113" t="s">
        <v>318</v>
      </c>
      <c r="D151" s="159">
        <f t="shared" ref="D151:H153" si="111">D152</f>
        <v>9000</v>
      </c>
      <c r="E151" s="159">
        <f t="shared" si="111"/>
        <v>9000</v>
      </c>
      <c r="F151" s="159">
        <f t="shared" si="111"/>
        <v>0</v>
      </c>
      <c r="G151" s="159">
        <f t="shared" si="111"/>
        <v>0</v>
      </c>
      <c r="H151" s="159">
        <f t="shared" si="111"/>
        <v>0</v>
      </c>
      <c r="I151" s="159">
        <f t="shared" ref="I151:I221" si="112">F151+G151+H151</f>
        <v>0</v>
      </c>
      <c r="J151" s="159">
        <f t="shared" si="109"/>
        <v>9000</v>
      </c>
      <c r="K151" s="159">
        <f t="shared" si="110"/>
        <v>9000</v>
      </c>
    </row>
    <row r="152" spans="1:11" s="57" customFormat="1" ht="17.25" customHeight="1">
      <c r="A152" s="70" t="s">
        <v>319</v>
      </c>
      <c r="B152" s="56"/>
      <c r="C152" s="113" t="s">
        <v>320</v>
      </c>
      <c r="D152" s="159">
        <f t="shared" si="111"/>
        <v>9000</v>
      </c>
      <c r="E152" s="159">
        <f t="shared" si="111"/>
        <v>9000</v>
      </c>
      <c r="F152" s="159">
        <f t="shared" si="111"/>
        <v>0</v>
      </c>
      <c r="G152" s="159">
        <f t="shared" si="111"/>
        <v>0</v>
      </c>
      <c r="H152" s="159">
        <f t="shared" si="111"/>
        <v>0</v>
      </c>
      <c r="I152" s="159">
        <f t="shared" si="112"/>
        <v>0</v>
      </c>
      <c r="J152" s="159">
        <f t="shared" si="109"/>
        <v>9000</v>
      </c>
      <c r="K152" s="159">
        <f t="shared" si="110"/>
        <v>9000</v>
      </c>
    </row>
    <row r="153" spans="1:11" s="57" customFormat="1" ht="17.25" customHeight="1">
      <c r="A153" s="70" t="s">
        <v>321</v>
      </c>
      <c r="B153" s="56"/>
      <c r="C153" s="113" t="s">
        <v>322</v>
      </c>
      <c r="D153" s="159">
        <f t="shared" si="111"/>
        <v>9000</v>
      </c>
      <c r="E153" s="159">
        <f t="shared" si="111"/>
        <v>9000</v>
      </c>
      <c r="F153" s="159">
        <f t="shared" si="111"/>
        <v>0</v>
      </c>
      <c r="G153" s="159">
        <f t="shared" si="111"/>
        <v>0</v>
      </c>
      <c r="H153" s="159">
        <f t="shared" si="111"/>
        <v>0</v>
      </c>
      <c r="I153" s="159">
        <f t="shared" si="112"/>
        <v>0</v>
      </c>
      <c r="J153" s="159">
        <f t="shared" si="109"/>
        <v>9000</v>
      </c>
      <c r="K153" s="159">
        <f t="shared" si="110"/>
        <v>9000</v>
      </c>
    </row>
    <row r="154" spans="1:11" s="57" customFormat="1" ht="24.75" customHeight="1">
      <c r="A154" s="85" t="s">
        <v>323</v>
      </c>
      <c r="B154" s="56"/>
      <c r="C154" s="112" t="s">
        <v>502</v>
      </c>
      <c r="D154" s="156">
        <v>9000</v>
      </c>
      <c r="E154" s="156">
        <f t="shared" ref="E154" si="113">D154</f>
        <v>9000</v>
      </c>
      <c r="F154" s="156">
        <v>0</v>
      </c>
      <c r="G154" s="156">
        <v>0</v>
      </c>
      <c r="H154" s="156">
        <v>0</v>
      </c>
      <c r="I154" s="156">
        <f t="shared" si="112"/>
        <v>0</v>
      </c>
      <c r="J154" s="156">
        <f t="shared" si="109"/>
        <v>9000</v>
      </c>
      <c r="K154" s="156">
        <f t="shared" si="110"/>
        <v>9000</v>
      </c>
    </row>
    <row r="155" spans="1:11" s="57" customFormat="1" ht="17.25" customHeight="1">
      <c r="A155" s="70" t="s">
        <v>135</v>
      </c>
      <c r="B155" s="56"/>
      <c r="C155" s="138" t="s">
        <v>168</v>
      </c>
      <c r="D155" s="159">
        <f>D156</f>
        <v>532655.62</v>
      </c>
      <c r="E155" s="159">
        <f t="shared" ref="E155:I155" si="114">E156</f>
        <v>532655.62</v>
      </c>
      <c r="F155" s="159">
        <f t="shared" si="114"/>
        <v>237140.99</v>
      </c>
      <c r="G155" s="159">
        <f t="shared" si="114"/>
        <v>0</v>
      </c>
      <c r="H155" s="159">
        <f t="shared" si="114"/>
        <v>0</v>
      </c>
      <c r="I155" s="159">
        <f t="shared" si="114"/>
        <v>237140.99</v>
      </c>
      <c r="J155" s="159">
        <f t="shared" si="109"/>
        <v>295514.63</v>
      </c>
      <c r="K155" s="159">
        <f t="shared" si="110"/>
        <v>295514.63</v>
      </c>
    </row>
    <row r="156" spans="1:11" s="57" customFormat="1" ht="17.25" customHeight="1">
      <c r="A156" s="70" t="s">
        <v>135</v>
      </c>
      <c r="B156" s="56"/>
      <c r="C156" s="113" t="s">
        <v>405</v>
      </c>
      <c r="D156" s="159">
        <f>D157+D161</f>
        <v>532655.62</v>
      </c>
      <c r="E156" s="159">
        <f t="shared" ref="E156:I156" si="115">E157+E161</f>
        <v>532655.62</v>
      </c>
      <c r="F156" s="159">
        <f t="shared" si="115"/>
        <v>237140.99</v>
      </c>
      <c r="G156" s="159">
        <f t="shared" si="115"/>
        <v>0</v>
      </c>
      <c r="H156" s="159">
        <f t="shared" si="115"/>
        <v>0</v>
      </c>
      <c r="I156" s="159">
        <f t="shared" si="115"/>
        <v>237140.99</v>
      </c>
      <c r="J156" s="159">
        <f t="shared" si="109"/>
        <v>295514.63</v>
      </c>
      <c r="K156" s="159">
        <f t="shared" si="110"/>
        <v>295514.63</v>
      </c>
    </row>
    <row r="157" spans="1:11" s="84" customFormat="1" ht="15.75">
      <c r="A157" s="85" t="s">
        <v>131</v>
      </c>
      <c r="B157" s="87"/>
      <c r="C157" s="112" t="s">
        <v>404</v>
      </c>
      <c r="D157" s="159">
        <f>D158+D159+D160+D162</f>
        <v>531382.62</v>
      </c>
      <c r="E157" s="159">
        <f t="shared" ref="E157:I157" si="116">E158+E159+E160+E162</f>
        <v>531382.62</v>
      </c>
      <c r="F157" s="159">
        <f t="shared" si="116"/>
        <v>235867.99</v>
      </c>
      <c r="G157" s="159">
        <f t="shared" si="116"/>
        <v>0</v>
      </c>
      <c r="H157" s="159">
        <f t="shared" si="116"/>
        <v>0</v>
      </c>
      <c r="I157" s="159">
        <f t="shared" si="116"/>
        <v>235867.99</v>
      </c>
      <c r="J157" s="159">
        <f t="shared" si="109"/>
        <v>295514.63</v>
      </c>
      <c r="K157" s="159">
        <f t="shared" si="110"/>
        <v>295514.63</v>
      </c>
    </row>
    <row r="158" spans="1:11" ht="15.75">
      <c r="A158" s="64" t="s">
        <v>14</v>
      </c>
      <c r="B158" s="27"/>
      <c r="C158" s="112" t="s">
        <v>401</v>
      </c>
      <c r="D158" s="156">
        <f>77288.3+358310</f>
        <v>435598.3</v>
      </c>
      <c r="E158" s="156">
        <f t="shared" ref="E158:E162" si="117">D158</f>
        <v>435598.3</v>
      </c>
      <c r="F158" s="156">
        <v>235867.99</v>
      </c>
      <c r="G158" s="156">
        <v>0</v>
      </c>
      <c r="H158" s="156">
        <v>0</v>
      </c>
      <c r="I158" s="156">
        <f t="shared" si="112"/>
        <v>235867.99</v>
      </c>
      <c r="J158" s="156">
        <f t="shared" si="109"/>
        <v>199730.31</v>
      </c>
      <c r="K158" s="156">
        <f t="shared" si="110"/>
        <v>199730.31</v>
      </c>
    </row>
    <row r="159" spans="1:11" ht="15.75">
      <c r="A159" s="64" t="s">
        <v>16</v>
      </c>
      <c r="B159" s="27"/>
      <c r="C159" s="112" t="s">
        <v>403</v>
      </c>
      <c r="D159" s="156">
        <v>5000</v>
      </c>
      <c r="E159" s="156">
        <f t="shared" si="117"/>
        <v>5000</v>
      </c>
      <c r="F159" s="156">
        <v>0</v>
      </c>
      <c r="G159" s="156">
        <v>0</v>
      </c>
      <c r="H159" s="156">
        <v>0</v>
      </c>
      <c r="I159" s="156">
        <f t="shared" si="112"/>
        <v>0</v>
      </c>
      <c r="J159" s="156">
        <f t="shared" si="109"/>
        <v>5000</v>
      </c>
      <c r="K159" s="156">
        <f t="shared" si="110"/>
        <v>5000</v>
      </c>
    </row>
    <row r="160" spans="1:11" ht="15.75">
      <c r="A160" s="64" t="s">
        <v>16</v>
      </c>
      <c r="B160" s="27"/>
      <c r="C160" s="112" t="s">
        <v>402</v>
      </c>
      <c r="D160" s="156">
        <v>50621</v>
      </c>
      <c r="E160" s="156">
        <f t="shared" si="117"/>
        <v>50621</v>
      </c>
      <c r="F160" s="156">
        <v>0</v>
      </c>
      <c r="G160" s="156">
        <v>0</v>
      </c>
      <c r="H160" s="156">
        <v>0</v>
      </c>
      <c r="I160" s="156">
        <f t="shared" si="112"/>
        <v>0</v>
      </c>
      <c r="J160" s="156">
        <f t="shared" si="109"/>
        <v>50621</v>
      </c>
      <c r="K160" s="156">
        <f t="shared" si="110"/>
        <v>50621</v>
      </c>
    </row>
    <row r="161" spans="1:11" ht="25.5">
      <c r="A161" s="66" t="s">
        <v>507</v>
      </c>
      <c r="B161" s="27"/>
      <c r="C161" s="112" t="s">
        <v>479</v>
      </c>
      <c r="D161" s="156">
        <v>1273</v>
      </c>
      <c r="E161" s="156">
        <f t="shared" si="117"/>
        <v>1273</v>
      </c>
      <c r="F161" s="156">
        <v>1273</v>
      </c>
      <c r="G161" s="156">
        <v>0</v>
      </c>
      <c r="H161" s="156">
        <v>0</v>
      </c>
      <c r="I161" s="156">
        <f t="shared" ref="I161:I162" si="118">F161+G161+H161</f>
        <v>1273</v>
      </c>
      <c r="J161" s="156">
        <f t="shared" ref="J161:J162" si="119">D161-I161</f>
        <v>0</v>
      </c>
      <c r="K161" s="156">
        <f t="shared" ref="K161:K162" si="120">E161-I161</f>
        <v>0</v>
      </c>
    </row>
    <row r="162" spans="1:11" ht="15.75">
      <c r="A162" s="64" t="s">
        <v>16</v>
      </c>
      <c r="B162" s="27"/>
      <c r="C162" s="112" t="s">
        <v>494</v>
      </c>
      <c r="D162" s="156">
        <f>40000+163.32</f>
        <v>40163.32</v>
      </c>
      <c r="E162" s="156">
        <f t="shared" si="117"/>
        <v>40163.32</v>
      </c>
      <c r="F162" s="156">
        <v>0</v>
      </c>
      <c r="G162" s="156">
        <v>0</v>
      </c>
      <c r="H162" s="156">
        <v>0</v>
      </c>
      <c r="I162" s="156">
        <f t="shared" si="118"/>
        <v>0</v>
      </c>
      <c r="J162" s="156">
        <f t="shared" si="119"/>
        <v>40163.32</v>
      </c>
      <c r="K162" s="156">
        <f t="shared" si="120"/>
        <v>40163.32</v>
      </c>
    </row>
    <row r="163" spans="1:11" ht="25.5" hidden="1">
      <c r="A163" s="78" t="s">
        <v>491</v>
      </c>
      <c r="B163" s="27"/>
      <c r="C163" s="138" t="s">
        <v>492</v>
      </c>
      <c r="D163" s="159">
        <f>D164</f>
        <v>0</v>
      </c>
      <c r="E163" s="159">
        <f t="shared" ref="E163:K163" si="121">E164</f>
        <v>0</v>
      </c>
      <c r="F163" s="159">
        <f t="shared" si="121"/>
        <v>0</v>
      </c>
      <c r="G163" s="159">
        <f t="shared" si="121"/>
        <v>0</v>
      </c>
      <c r="H163" s="159">
        <f t="shared" si="121"/>
        <v>0</v>
      </c>
      <c r="I163" s="159">
        <f t="shared" si="121"/>
        <v>0</v>
      </c>
      <c r="J163" s="159">
        <f t="shared" si="121"/>
        <v>0</v>
      </c>
      <c r="K163" s="159">
        <f t="shared" si="121"/>
        <v>0</v>
      </c>
    </row>
    <row r="164" spans="1:11" ht="15.75" hidden="1">
      <c r="A164" s="64" t="s">
        <v>16</v>
      </c>
      <c r="B164" s="27"/>
      <c r="C164" s="112" t="s">
        <v>493</v>
      </c>
      <c r="D164" s="156"/>
      <c r="E164" s="156"/>
      <c r="F164" s="156">
        <v>0</v>
      </c>
      <c r="G164" s="156">
        <v>0</v>
      </c>
      <c r="H164" s="156">
        <v>0</v>
      </c>
      <c r="I164" s="156">
        <f t="shared" ref="I164:I166" si="122">F164+G164+H164</f>
        <v>0</v>
      </c>
      <c r="J164" s="156">
        <f t="shared" ref="J164:J166" si="123">D164-I164</f>
        <v>0</v>
      </c>
      <c r="K164" s="156">
        <f t="shared" ref="K164:K166" si="124">E164-I164</f>
        <v>0</v>
      </c>
    </row>
    <row r="165" spans="1:11" ht="15.75">
      <c r="A165" s="64"/>
      <c r="B165" s="27"/>
      <c r="C165" s="112"/>
      <c r="D165" s="156"/>
      <c r="E165" s="156"/>
      <c r="F165" s="156"/>
      <c r="G165" s="156"/>
      <c r="H165" s="156"/>
      <c r="I165" s="156"/>
      <c r="J165" s="156"/>
      <c r="K165" s="156"/>
    </row>
    <row r="166" spans="1:11" ht="15.75">
      <c r="A166" s="64" t="s">
        <v>16</v>
      </c>
      <c r="B166" s="27"/>
      <c r="C166" s="112" t="s">
        <v>517</v>
      </c>
      <c r="D166" s="156">
        <v>412900</v>
      </c>
      <c r="E166" s="156">
        <f t="shared" ref="E166" si="125">D166</f>
        <v>412900</v>
      </c>
      <c r="F166" s="156">
        <v>0</v>
      </c>
      <c r="G166" s="156">
        <v>0</v>
      </c>
      <c r="H166" s="156">
        <v>0</v>
      </c>
      <c r="I166" s="156">
        <f t="shared" si="122"/>
        <v>0</v>
      </c>
      <c r="J166" s="156">
        <f t="shared" si="123"/>
        <v>412900</v>
      </c>
      <c r="K166" s="156">
        <f t="shared" si="124"/>
        <v>412900</v>
      </c>
    </row>
    <row r="167" spans="1:11" ht="15.75">
      <c r="A167" s="64"/>
      <c r="B167" s="27"/>
      <c r="C167" s="112"/>
      <c r="D167" s="156"/>
      <c r="E167" s="156"/>
      <c r="F167" s="156"/>
      <c r="G167" s="156"/>
      <c r="H167" s="156"/>
      <c r="I167" s="156"/>
      <c r="J167" s="156"/>
      <c r="K167" s="156"/>
    </row>
    <row r="168" spans="1:11" s="57" customFormat="1" ht="25.5">
      <c r="A168" s="70" t="s">
        <v>467</v>
      </c>
      <c r="B168" s="56"/>
      <c r="C168" s="113" t="s">
        <v>460</v>
      </c>
      <c r="D168" s="159">
        <f>D169+D234</f>
        <v>3848622.02</v>
      </c>
      <c r="E168" s="159">
        <f>E169+E234</f>
        <v>3848622.02</v>
      </c>
      <c r="F168" s="159">
        <f>F169+F234</f>
        <v>1554103.4500000002</v>
      </c>
      <c r="G168" s="159">
        <f>G169+G234</f>
        <v>0</v>
      </c>
      <c r="H168" s="159">
        <f>H169+H234</f>
        <v>0</v>
      </c>
      <c r="I168" s="159">
        <f t="shared" si="112"/>
        <v>1554103.4500000002</v>
      </c>
      <c r="J168" s="159">
        <f t="shared" si="109"/>
        <v>2294518.5699999998</v>
      </c>
      <c r="K168" s="159">
        <f t="shared" si="110"/>
        <v>2294518.5699999998</v>
      </c>
    </row>
    <row r="169" spans="1:11" s="57" customFormat="1" ht="15.75">
      <c r="A169" s="72" t="s">
        <v>142</v>
      </c>
      <c r="B169" s="56"/>
      <c r="C169" s="138" t="s">
        <v>143</v>
      </c>
      <c r="D169" s="159">
        <f>D170+D206</f>
        <v>2774802</v>
      </c>
      <c r="E169" s="159">
        <f>E170+E206</f>
        <v>2774802</v>
      </c>
      <c r="F169" s="159">
        <f>F170+F206</f>
        <v>1104285.9500000002</v>
      </c>
      <c r="G169" s="159">
        <v>0</v>
      </c>
      <c r="H169" s="159">
        <v>0</v>
      </c>
      <c r="I169" s="159">
        <f t="shared" si="112"/>
        <v>1104285.9500000002</v>
      </c>
      <c r="J169" s="159">
        <f t="shared" si="109"/>
        <v>1670516.0499999998</v>
      </c>
      <c r="K169" s="159">
        <f t="shared" si="110"/>
        <v>1670516.0499999998</v>
      </c>
    </row>
    <row r="170" spans="1:11" s="57" customFormat="1" ht="81.75" customHeight="1">
      <c r="A170" s="134" t="s">
        <v>464</v>
      </c>
      <c r="B170" s="56"/>
      <c r="C170" s="113"/>
      <c r="D170" s="159">
        <f>D171+D181+D190+D192+D194+D191+D199</f>
        <v>2233897</v>
      </c>
      <c r="E170" s="159">
        <f t="shared" ref="E170:I170" si="126">E171+E181+E190+E192+E194+E191+E199</f>
        <v>2233897</v>
      </c>
      <c r="F170" s="159">
        <f t="shared" si="126"/>
        <v>905754.22000000009</v>
      </c>
      <c r="G170" s="159">
        <f t="shared" si="126"/>
        <v>0</v>
      </c>
      <c r="H170" s="159">
        <f t="shared" si="126"/>
        <v>0</v>
      </c>
      <c r="I170" s="159">
        <f t="shared" si="126"/>
        <v>905754.22000000009</v>
      </c>
      <c r="J170" s="159">
        <f t="shared" si="109"/>
        <v>1328142.7799999998</v>
      </c>
      <c r="K170" s="159">
        <f t="shared" si="110"/>
        <v>1328142.7799999998</v>
      </c>
    </row>
    <row r="171" spans="1:11" s="26" customFormat="1" ht="26.25">
      <c r="A171" s="50" t="s">
        <v>137</v>
      </c>
      <c r="B171" s="25"/>
      <c r="C171" s="114"/>
      <c r="D171" s="158">
        <f>D172+D177+D180</f>
        <v>1012052</v>
      </c>
      <c r="E171" s="158">
        <f>E172+E177+E180</f>
        <v>1012052</v>
      </c>
      <c r="F171" s="158">
        <f t="shared" ref="F171" si="127">F172+F177+F180</f>
        <v>490723.76</v>
      </c>
      <c r="G171" s="158">
        <f t="shared" ref="G171:H171" si="128">G172+G177+G180</f>
        <v>0</v>
      </c>
      <c r="H171" s="158">
        <f t="shared" si="128"/>
        <v>0</v>
      </c>
      <c r="I171" s="159">
        <f t="shared" si="112"/>
        <v>490723.76</v>
      </c>
      <c r="J171" s="159">
        <f t="shared" si="109"/>
        <v>521328.24</v>
      </c>
      <c r="K171" s="159">
        <f t="shared" si="110"/>
        <v>521328.24</v>
      </c>
    </row>
    <row r="172" spans="1:11" ht="15.75">
      <c r="A172" s="64" t="s">
        <v>416</v>
      </c>
      <c r="B172" s="67"/>
      <c r="C172" s="112" t="s">
        <v>417</v>
      </c>
      <c r="D172" s="156">
        <v>773466</v>
      </c>
      <c r="E172" s="156">
        <f t="shared" ref="E172:E175" si="129">D172</f>
        <v>773466</v>
      </c>
      <c r="F172" s="156">
        <v>379405.41</v>
      </c>
      <c r="G172" s="156">
        <v>0</v>
      </c>
      <c r="H172" s="156">
        <v>0</v>
      </c>
      <c r="I172" s="156">
        <f t="shared" si="112"/>
        <v>379405.41</v>
      </c>
      <c r="J172" s="156">
        <f t="shared" si="109"/>
        <v>394060.59</v>
      </c>
      <c r="K172" s="156">
        <f t="shared" si="110"/>
        <v>394060.59</v>
      </c>
    </row>
    <row r="173" spans="1:11" ht="38.25" hidden="1" customHeight="1">
      <c r="A173" s="64" t="s">
        <v>22</v>
      </c>
      <c r="B173" s="27"/>
      <c r="C173" s="112" t="s">
        <v>96</v>
      </c>
      <c r="D173" s="156"/>
      <c r="E173" s="156">
        <f t="shared" si="129"/>
        <v>0</v>
      </c>
      <c r="F173" s="156">
        <v>0</v>
      </c>
      <c r="G173" s="156">
        <v>0</v>
      </c>
      <c r="H173" s="156">
        <v>0</v>
      </c>
      <c r="I173" s="156">
        <f t="shared" si="112"/>
        <v>0</v>
      </c>
      <c r="J173" s="156">
        <f t="shared" si="109"/>
        <v>0</v>
      </c>
      <c r="K173" s="156">
        <f t="shared" si="110"/>
        <v>0</v>
      </c>
    </row>
    <row r="174" spans="1:11" ht="38.25" hidden="1">
      <c r="A174" s="64" t="s">
        <v>22</v>
      </c>
      <c r="B174" s="27"/>
      <c r="C174" s="112" t="s">
        <v>418</v>
      </c>
      <c r="D174" s="156">
        <f>2000-2000</f>
        <v>0</v>
      </c>
      <c r="E174" s="156">
        <f t="shared" si="129"/>
        <v>0</v>
      </c>
      <c r="F174" s="156">
        <v>0</v>
      </c>
      <c r="G174" s="156">
        <v>0</v>
      </c>
      <c r="H174" s="156">
        <v>0</v>
      </c>
      <c r="I174" s="156">
        <f t="shared" si="112"/>
        <v>0</v>
      </c>
      <c r="J174" s="156">
        <f t="shared" si="109"/>
        <v>0</v>
      </c>
      <c r="K174" s="156">
        <f t="shared" si="110"/>
        <v>0</v>
      </c>
    </row>
    <row r="175" spans="1:11" ht="38.25">
      <c r="A175" s="64" t="s">
        <v>23</v>
      </c>
      <c r="B175" s="27"/>
      <c r="C175" s="112" t="s">
        <v>419</v>
      </c>
      <c r="D175" s="156">
        <v>5000</v>
      </c>
      <c r="E175" s="156">
        <f t="shared" si="129"/>
        <v>5000</v>
      </c>
      <c r="F175" s="156">
        <v>0</v>
      </c>
      <c r="G175" s="156">
        <v>0</v>
      </c>
      <c r="H175" s="156">
        <v>0</v>
      </c>
      <c r="I175" s="156">
        <f t="shared" si="112"/>
        <v>0</v>
      </c>
      <c r="J175" s="156">
        <f t="shared" si="109"/>
        <v>5000</v>
      </c>
      <c r="K175" s="156">
        <f t="shared" si="110"/>
        <v>5000</v>
      </c>
    </row>
    <row r="176" spans="1:11" ht="12.75" hidden="1" customHeight="1">
      <c r="A176" s="64" t="s">
        <v>114</v>
      </c>
      <c r="B176" s="27"/>
      <c r="C176" s="112" t="s">
        <v>119</v>
      </c>
      <c r="D176" s="156">
        <v>0</v>
      </c>
      <c r="E176" s="156">
        <v>0</v>
      </c>
      <c r="F176" s="156">
        <v>0</v>
      </c>
      <c r="G176" s="156"/>
      <c r="H176" s="156"/>
      <c r="I176" s="156">
        <f t="shared" si="112"/>
        <v>0</v>
      </c>
      <c r="J176" s="156">
        <f t="shared" si="109"/>
        <v>0</v>
      </c>
      <c r="K176" s="156">
        <f t="shared" si="110"/>
        <v>0</v>
      </c>
    </row>
    <row r="177" spans="1:11" s="68" customFormat="1" ht="15.75">
      <c r="A177" s="69" t="s">
        <v>139</v>
      </c>
      <c r="B177" s="67"/>
      <c r="C177" s="114"/>
      <c r="D177" s="158">
        <f>SUM(D173:D176)</f>
        <v>5000</v>
      </c>
      <c r="E177" s="158">
        <f>SUM(E173:E176)</f>
        <v>5000</v>
      </c>
      <c r="F177" s="158">
        <f t="shared" ref="F177" si="130">SUM(F173:F176)</f>
        <v>0</v>
      </c>
      <c r="G177" s="158">
        <f t="shared" ref="G177:H177" si="131">SUM(G173:G176)</f>
        <v>0</v>
      </c>
      <c r="H177" s="158">
        <f t="shared" si="131"/>
        <v>0</v>
      </c>
      <c r="I177" s="159">
        <f t="shared" si="112"/>
        <v>0</v>
      </c>
      <c r="J177" s="159">
        <f t="shared" si="109"/>
        <v>5000</v>
      </c>
      <c r="K177" s="159">
        <f t="shared" si="110"/>
        <v>5000</v>
      </c>
    </row>
    <row r="178" spans="1:11" ht="25.5">
      <c r="A178" s="73" t="s">
        <v>97</v>
      </c>
      <c r="B178" s="27"/>
      <c r="C178" s="112" t="s">
        <v>420</v>
      </c>
      <c r="D178" s="156">
        <v>170162</v>
      </c>
      <c r="E178" s="156">
        <f t="shared" ref="E178:E179" si="132">D178</f>
        <v>170162</v>
      </c>
      <c r="F178" s="156">
        <v>81414.17</v>
      </c>
      <c r="G178" s="156">
        <v>0</v>
      </c>
      <c r="H178" s="156">
        <v>0</v>
      </c>
      <c r="I178" s="156">
        <f t="shared" si="112"/>
        <v>81414.17</v>
      </c>
      <c r="J178" s="156">
        <f t="shared" si="109"/>
        <v>88747.83</v>
      </c>
      <c r="K178" s="156">
        <f t="shared" si="110"/>
        <v>88747.83</v>
      </c>
    </row>
    <row r="179" spans="1:11" ht="15.75">
      <c r="A179" s="73" t="s">
        <v>98</v>
      </c>
      <c r="B179" s="27"/>
      <c r="C179" s="112" t="s">
        <v>421</v>
      </c>
      <c r="D179" s="156">
        <v>63424</v>
      </c>
      <c r="E179" s="156">
        <f t="shared" si="132"/>
        <v>63424</v>
      </c>
      <c r="F179" s="156">
        <v>29904.18</v>
      </c>
      <c r="G179" s="156">
        <v>0</v>
      </c>
      <c r="H179" s="156">
        <v>0</v>
      </c>
      <c r="I179" s="156">
        <f t="shared" si="112"/>
        <v>29904.18</v>
      </c>
      <c r="J179" s="156">
        <f t="shared" si="109"/>
        <v>33519.82</v>
      </c>
      <c r="K179" s="156">
        <f t="shared" si="110"/>
        <v>33519.82</v>
      </c>
    </row>
    <row r="180" spans="1:11" s="68" customFormat="1" ht="15.75">
      <c r="A180" s="50" t="s">
        <v>138</v>
      </c>
      <c r="B180" s="67"/>
      <c r="C180" s="114"/>
      <c r="D180" s="158">
        <f t="shared" ref="D180:H180" si="133">SUM(D178:D179)</f>
        <v>233586</v>
      </c>
      <c r="E180" s="158">
        <f>SUM(E178:E179)</f>
        <v>233586</v>
      </c>
      <c r="F180" s="158">
        <f t="shared" ref="F180" si="134">SUM(F178:F179)</f>
        <v>111318.35</v>
      </c>
      <c r="G180" s="158">
        <f t="shared" si="133"/>
        <v>0</v>
      </c>
      <c r="H180" s="158">
        <f t="shared" si="133"/>
        <v>0</v>
      </c>
      <c r="I180" s="158">
        <f t="shared" si="112"/>
        <v>111318.35</v>
      </c>
      <c r="J180" s="158">
        <f t="shared" si="109"/>
        <v>122267.65</v>
      </c>
      <c r="K180" s="158">
        <f t="shared" si="110"/>
        <v>122267.65</v>
      </c>
    </row>
    <row r="181" spans="1:11" s="68" customFormat="1" ht="15.75">
      <c r="A181" s="50" t="s">
        <v>131</v>
      </c>
      <c r="B181" s="67"/>
      <c r="C181" s="114"/>
      <c r="D181" s="158">
        <f>D182+D183+D187+D188+D189</f>
        <v>935229</v>
      </c>
      <c r="E181" s="158">
        <f>E182+E183+E187+E188+E189</f>
        <v>935229</v>
      </c>
      <c r="F181" s="158">
        <f t="shared" ref="F181" si="135">F182+F183+F187+F188+F189</f>
        <v>349741.13000000006</v>
      </c>
      <c r="G181" s="158">
        <f t="shared" ref="G181:H181" si="136">G182+G183+G187+G188+G189</f>
        <v>0</v>
      </c>
      <c r="H181" s="158">
        <f t="shared" si="136"/>
        <v>0</v>
      </c>
      <c r="I181" s="158">
        <f t="shared" si="112"/>
        <v>349741.13000000006</v>
      </c>
      <c r="J181" s="158">
        <f t="shared" si="109"/>
        <v>585487.86999999988</v>
      </c>
      <c r="K181" s="158">
        <f t="shared" si="110"/>
        <v>585487.86999999988</v>
      </c>
    </row>
    <row r="182" spans="1:11" ht="15.75">
      <c r="A182" s="64" t="s">
        <v>12</v>
      </c>
      <c r="B182" s="27"/>
      <c r="C182" s="112" t="s">
        <v>422</v>
      </c>
      <c r="D182" s="156">
        <v>7996</v>
      </c>
      <c r="E182" s="156">
        <f t="shared" ref="E182:E186" si="137">D182</f>
        <v>7996</v>
      </c>
      <c r="F182" s="156">
        <v>3823.2</v>
      </c>
      <c r="G182" s="156">
        <v>0</v>
      </c>
      <c r="H182" s="156">
        <v>0</v>
      </c>
      <c r="I182" s="156">
        <f t="shared" si="112"/>
        <v>3823.2</v>
      </c>
      <c r="J182" s="156">
        <f t="shared" si="109"/>
        <v>4172.8</v>
      </c>
      <c r="K182" s="156">
        <f t="shared" si="110"/>
        <v>4172.8</v>
      </c>
    </row>
    <row r="183" spans="1:11" ht="15.75">
      <c r="A183" s="64" t="s">
        <v>13</v>
      </c>
      <c r="B183" s="27"/>
      <c r="C183" s="112" t="s">
        <v>423</v>
      </c>
      <c r="D183" s="156">
        <v>6913</v>
      </c>
      <c r="E183" s="156">
        <f t="shared" si="137"/>
        <v>6913</v>
      </c>
      <c r="F183" s="156">
        <v>0</v>
      </c>
      <c r="G183" s="156">
        <v>0</v>
      </c>
      <c r="H183" s="156">
        <v>0</v>
      </c>
      <c r="I183" s="156">
        <f t="shared" si="112"/>
        <v>0</v>
      </c>
      <c r="J183" s="156">
        <f t="shared" si="109"/>
        <v>6913</v>
      </c>
      <c r="K183" s="156">
        <f t="shared" si="110"/>
        <v>6913</v>
      </c>
    </row>
    <row r="184" spans="1:11" ht="25.5">
      <c r="A184" s="64" t="s">
        <v>27</v>
      </c>
      <c r="B184" s="27"/>
      <c r="C184" s="112" t="s">
        <v>424</v>
      </c>
      <c r="D184" s="156">
        <v>803460</v>
      </c>
      <c r="E184" s="156">
        <f t="shared" si="137"/>
        <v>803460</v>
      </c>
      <c r="F184" s="156">
        <v>295199.76</v>
      </c>
      <c r="G184" s="156">
        <v>0</v>
      </c>
      <c r="H184" s="156">
        <v>0</v>
      </c>
      <c r="I184" s="156">
        <f t="shared" si="112"/>
        <v>295199.76</v>
      </c>
      <c r="J184" s="156">
        <f t="shared" si="109"/>
        <v>508260.24</v>
      </c>
      <c r="K184" s="156">
        <f t="shared" si="110"/>
        <v>508260.24</v>
      </c>
    </row>
    <row r="185" spans="1:11" ht="15.75">
      <c r="A185" s="64" t="s">
        <v>24</v>
      </c>
      <c r="B185" s="27"/>
      <c r="C185" s="112" t="s">
        <v>425</v>
      </c>
      <c r="D185" s="156">
        <v>37900</v>
      </c>
      <c r="E185" s="156">
        <f t="shared" si="137"/>
        <v>37900</v>
      </c>
      <c r="F185" s="156">
        <v>19837.7</v>
      </c>
      <c r="G185" s="156">
        <v>0</v>
      </c>
      <c r="H185" s="156">
        <v>0</v>
      </c>
      <c r="I185" s="156">
        <f t="shared" si="112"/>
        <v>19837.7</v>
      </c>
      <c r="J185" s="156">
        <f t="shared" si="109"/>
        <v>18062.3</v>
      </c>
      <c r="K185" s="156">
        <f t="shared" si="110"/>
        <v>18062.3</v>
      </c>
    </row>
    <row r="186" spans="1:11" ht="15.75">
      <c r="A186" s="64" t="s">
        <v>25</v>
      </c>
      <c r="B186" s="27"/>
      <c r="C186" s="112" t="s">
        <v>426</v>
      </c>
      <c r="D186" s="156">
        <v>4710</v>
      </c>
      <c r="E186" s="156">
        <f t="shared" si="137"/>
        <v>4710</v>
      </c>
      <c r="F186" s="156">
        <v>1199.32</v>
      </c>
      <c r="G186" s="156">
        <v>0</v>
      </c>
      <c r="H186" s="156">
        <v>0</v>
      </c>
      <c r="I186" s="156">
        <f t="shared" si="112"/>
        <v>1199.32</v>
      </c>
      <c r="J186" s="156">
        <f t="shared" si="109"/>
        <v>3510.6800000000003</v>
      </c>
      <c r="K186" s="156">
        <f t="shared" si="110"/>
        <v>3510.6800000000003</v>
      </c>
    </row>
    <row r="187" spans="1:11" s="68" customFormat="1" ht="15.75">
      <c r="A187" s="50" t="s">
        <v>14</v>
      </c>
      <c r="B187" s="67"/>
      <c r="C187" s="114"/>
      <c r="D187" s="158">
        <f t="shared" ref="D187:H187" si="138">SUM(D184:D186)</f>
        <v>846070</v>
      </c>
      <c r="E187" s="158">
        <f>SUM(E184:E186)</f>
        <v>846070</v>
      </c>
      <c r="F187" s="158">
        <f t="shared" ref="F187" si="139">SUM(F184:F186)</f>
        <v>316236.78000000003</v>
      </c>
      <c r="G187" s="158">
        <f t="shared" si="138"/>
        <v>0</v>
      </c>
      <c r="H187" s="158">
        <f t="shared" si="138"/>
        <v>0</v>
      </c>
      <c r="I187" s="159">
        <f t="shared" si="112"/>
        <v>316236.78000000003</v>
      </c>
      <c r="J187" s="159">
        <f t="shared" si="109"/>
        <v>529833.22</v>
      </c>
      <c r="K187" s="159">
        <f t="shared" si="110"/>
        <v>529833.22</v>
      </c>
    </row>
    <row r="188" spans="1:11" ht="15.75">
      <c r="A188" s="64" t="s">
        <v>15</v>
      </c>
      <c r="B188" s="27"/>
      <c r="C188" s="112" t="s">
        <v>427</v>
      </c>
      <c r="D188" s="156">
        <v>58260</v>
      </c>
      <c r="E188" s="156">
        <f t="shared" ref="E188:E192" si="140">D188</f>
        <v>58260</v>
      </c>
      <c r="F188" s="156">
        <v>29681.15</v>
      </c>
      <c r="G188" s="156">
        <v>0</v>
      </c>
      <c r="H188" s="156">
        <v>0</v>
      </c>
      <c r="I188" s="156">
        <f t="shared" si="112"/>
        <v>29681.15</v>
      </c>
      <c r="J188" s="156">
        <f t="shared" si="109"/>
        <v>28578.85</v>
      </c>
      <c r="K188" s="156">
        <f t="shared" si="110"/>
        <v>28578.85</v>
      </c>
    </row>
    <row r="189" spans="1:11" ht="15.75">
      <c r="A189" s="64" t="s">
        <v>16</v>
      </c>
      <c r="B189" s="27"/>
      <c r="C189" s="112" t="s">
        <v>428</v>
      </c>
      <c r="D189" s="156">
        <v>15990</v>
      </c>
      <c r="E189" s="156">
        <f t="shared" si="140"/>
        <v>15990</v>
      </c>
      <c r="F189" s="156">
        <v>0</v>
      </c>
      <c r="G189" s="156">
        <v>0</v>
      </c>
      <c r="H189" s="156">
        <v>0</v>
      </c>
      <c r="I189" s="156">
        <f t="shared" si="112"/>
        <v>0</v>
      </c>
      <c r="J189" s="156">
        <f t="shared" si="109"/>
        <v>15990</v>
      </c>
      <c r="K189" s="156">
        <f t="shared" si="110"/>
        <v>15990</v>
      </c>
    </row>
    <row r="190" spans="1:11" ht="15.75">
      <c r="A190" s="64" t="s">
        <v>17</v>
      </c>
      <c r="B190" s="27"/>
      <c r="C190" s="112" t="s">
        <v>429</v>
      </c>
      <c r="D190" s="156">
        <v>9520</v>
      </c>
      <c r="E190" s="156">
        <f t="shared" si="140"/>
        <v>9520</v>
      </c>
      <c r="F190" s="156">
        <v>0</v>
      </c>
      <c r="G190" s="156">
        <v>0</v>
      </c>
      <c r="H190" s="156">
        <v>0</v>
      </c>
      <c r="I190" s="156">
        <f t="shared" si="112"/>
        <v>0</v>
      </c>
      <c r="J190" s="156">
        <f t="shared" si="109"/>
        <v>9520</v>
      </c>
      <c r="K190" s="156">
        <f t="shared" si="110"/>
        <v>9520</v>
      </c>
    </row>
    <row r="191" spans="1:11" ht="15.75" hidden="1">
      <c r="A191" s="50" t="s">
        <v>18</v>
      </c>
      <c r="B191" s="27"/>
      <c r="C191" s="112" t="s">
        <v>430</v>
      </c>
      <c r="D191" s="156"/>
      <c r="E191" s="156">
        <f t="shared" si="140"/>
        <v>0</v>
      </c>
      <c r="F191" s="156">
        <v>0</v>
      </c>
      <c r="G191" s="156">
        <v>0</v>
      </c>
      <c r="H191" s="156">
        <v>0</v>
      </c>
      <c r="I191" s="156">
        <f t="shared" si="112"/>
        <v>0</v>
      </c>
      <c r="J191" s="156">
        <f t="shared" si="109"/>
        <v>0</v>
      </c>
      <c r="K191" s="156">
        <f t="shared" si="110"/>
        <v>0</v>
      </c>
    </row>
    <row r="192" spans="1:11" ht="25.5">
      <c r="A192" s="66" t="s">
        <v>507</v>
      </c>
      <c r="B192" s="27"/>
      <c r="C192" s="112" t="s">
        <v>431</v>
      </c>
      <c r="D192" s="156">
        <v>11157</v>
      </c>
      <c r="E192" s="156">
        <f t="shared" si="140"/>
        <v>11157</v>
      </c>
      <c r="F192" s="156">
        <v>0</v>
      </c>
      <c r="G192" s="156">
        <v>0</v>
      </c>
      <c r="H192" s="156">
        <v>0</v>
      </c>
      <c r="I192" s="156">
        <f t="shared" si="112"/>
        <v>0</v>
      </c>
      <c r="J192" s="156">
        <f t="shared" si="109"/>
        <v>11157</v>
      </c>
      <c r="K192" s="156">
        <f t="shared" si="110"/>
        <v>11157</v>
      </c>
    </row>
    <row r="193" spans="1:11" ht="15.75">
      <c r="A193" s="50"/>
      <c r="B193" s="27"/>
      <c r="C193" s="112"/>
      <c r="D193" s="156"/>
      <c r="E193" s="156"/>
      <c r="F193" s="156"/>
      <c r="G193" s="156"/>
      <c r="H193" s="156"/>
      <c r="I193" s="156"/>
      <c r="J193" s="156"/>
      <c r="K193" s="156"/>
    </row>
    <row r="194" spans="1:11" s="26" customFormat="1" ht="15.75">
      <c r="A194" s="89" t="s">
        <v>162</v>
      </c>
      <c r="B194" s="25"/>
      <c r="C194" s="114"/>
      <c r="D194" s="158">
        <f>D195+D198</f>
        <v>165939</v>
      </c>
      <c r="E194" s="158">
        <f>E195+E198</f>
        <v>165939</v>
      </c>
      <c r="F194" s="158">
        <f t="shared" ref="F194" si="141">F195+F198</f>
        <v>65289.33</v>
      </c>
      <c r="G194" s="158">
        <f t="shared" ref="G194:H194" si="142">G195+G198</f>
        <v>0</v>
      </c>
      <c r="H194" s="158">
        <f t="shared" si="142"/>
        <v>0</v>
      </c>
      <c r="I194" s="159">
        <f t="shared" si="112"/>
        <v>65289.33</v>
      </c>
      <c r="J194" s="159">
        <f t="shared" si="109"/>
        <v>100649.67</v>
      </c>
      <c r="K194" s="159">
        <f t="shared" si="110"/>
        <v>100649.67</v>
      </c>
    </row>
    <row r="195" spans="1:11" ht="15.75">
      <c r="A195" s="64" t="s">
        <v>416</v>
      </c>
      <c r="B195" s="67"/>
      <c r="C195" s="112" t="s">
        <v>432</v>
      </c>
      <c r="D195" s="156">
        <v>127449</v>
      </c>
      <c r="E195" s="156">
        <f t="shared" ref="E195:E197" si="143">D195</f>
        <v>127449</v>
      </c>
      <c r="F195" s="156">
        <v>47725.68</v>
      </c>
      <c r="G195" s="156">
        <v>0</v>
      </c>
      <c r="H195" s="156">
        <v>0</v>
      </c>
      <c r="I195" s="156">
        <f t="shared" si="112"/>
        <v>47725.68</v>
      </c>
      <c r="J195" s="156">
        <f t="shared" si="109"/>
        <v>79723.320000000007</v>
      </c>
      <c r="K195" s="156">
        <f t="shared" si="110"/>
        <v>79723.320000000007</v>
      </c>
    </row>
    <row r="196" spans="1:11" ht="18" customHeight="1">
      <c r="A196" s="73" t="s">
        <v>97</v>
      </c>
      <c r="B196" s="27"/>
      <c r="C196" s="112" t="s">
        <v>433</v>
      </c>
      <c r="D196" s="156">
        <v>28039</v>
      </c>
      <c r="E196" s="156">
        <f t="shared" si="143"/>
        <v>28039</v>
      </c>
      <c r="F196" s="156">
        <v>12479.65</v>
      </c>
      <c r="G196" s="156">
        <v>0</v>
      </c>
      <c r="H196" s="156">
        <v>0</v>
      </c>
      <c r="I196" s="156">
        <f t="shared" si="112"/>
        <v>12479.65</v>
      </c>
      <c r="J196" s="156">
        <f t="shared" si="109"/>
        <v>15559.35</v>
      </c>
      <c r="K196" s="156">
        <f t="shared" si="110"/>
        <v>15559.35</v>
      </c>
    </row>
    <row r="197" spans="1:11" ht="18.75" customHeight="1">
      <c r="A197" s="73" t="s">
        <v>98</v>
      </c>
      <c r="B197" s="27"/>
      <c r="C197" s="112" t="s">
        <v>434</v>
      </c>
      <c r="D197" s="156">
        <v>10451</v>
      </c>
      <c r="E197" s="156">
        <f t="shared" si="143"/>
        <v>10451</v>
      </c>
      <c r="F197" s="156">
        <v>5084</v>
      </c>
      <c r="G197" s="156">
        <v>0</v>
      </c>
      <c r="H197" s="156">
        <v>0</v>
      </c>
      <c r="I197" s="156">
        <f t="shared" si="112"/>
        <v>5084</v>
      </c>
      <c r="J197" s="156">
        <f t="shared" si="109"/>
        <v>5367</v>
      </c>
      <c r="K197" s="156">
        <f t="shared" si="110"/>
        <v>5367</v>
      </c>
    </row>
    <row r="198" spans="1:11" s="26" customFormat="1" ht="15.75" customHeight="1">
      <c r="A198" s="50"/>
      <c r="B198" s="67"/>
      <c r="C198" s="114"/>
      <c r="D198" s="158">
        <f>SUM(D196:D197)</f>
        <v>38490</v>
      </c>
      <c r="E198" s="158">
        <f>SUM(E196:E197)</f>
        <v>38490</v>
      </c>
      <c r="F198" s="158">
        <f t="shared" ref="F198" si="144">SUM(F196:F197)</f>
        <v>17563.650000000001</v>
      </c>
      <c r="G198" s="158">
        <f t="shared" ref="G198:H198" si="145">SUM(G196:G197)</f>
        <v>0</v>
      </c>
      <c r="H198" s="158">
        <f t="shared" si="145"/>
        <v>0</v>
      </c>
      <c r="I198" s="159">
        <f t="shared" si="112"/>
        <v>17563.650000000001</v>
      </c>
      <c r="J198" s="159">
        <f t="shared" si="109"/>
        <v>20926.349999999999</v>
      </c>
      <c r="K198" s="159">
        <f t="shared" si="110"/>
        <v>20926.349999999999</v>
      </c>
    </row>
    <row r="199" spans="1:11" s="26" customFormat="1" ht="15.75" customHeight="1">
      <c r="A199" s="151" t="s">
        <v>499</v>
      </c>
      <c r="B199" s="67"/>
      <c r="C199" s="114" t="s">
        <v>500</v>
      </c>
      <c r="D199" s="158">
        <f>D200+D203+D204</f>
        <v>100000</v>
      </c>
      <c r="E199" s="158">
        <f t="shared" ref="E199:K199" si="146">E200+E203+E204</f>
        <v>100000</v>
      </c>
      <c r="F199" s="158">
        <f t="shared" si="146"/>
        <v>0</v>
      </c>
      <c r="G199" s="158">
        <f t="shared" si="146"/>
        <v>0</v>
      </c>
      <c r="H199" s="158">
        <f t="shared" si="146"/>
        <v>0</v>
      </c>
      <c r="I199" s="158">
        <f t="shared" si="146"/>
        <v>0</v>
      </c>
      <c r="J199" s="158">
        <f t="shared" si="146"/>
        <v>100000</v>
      </c>
      <c r="K199" s="158">
        <f t="shared" si="146"/>
        <v>100000</v>
      </c>
    </row>
    <row r="200" spans="1:11" ht="15.75">
      <c r="A200" s="64" t="s">
        <v>416</v>
      </c>
      <c r="B200" s="67"/>
      <c r="C200" s="112" t="s">
        <v>495</v>
      </c>
      <c r="D200" s="156">
        <v>30000</v>
      </c>
      <c r="E200" s="156">
        <f t="shared" ref="E200:E202" si="147">D200</f>
        <v>30000</v>
      </c>
      <c r="F200" s="156">
        <v>0</v>
      </c>
      <c r="G200" s="156">
        <v>0</v>
      </c>
      <c r="H200" s="156">
        <v>0</v>
      </c>
      <c r="I200" s="156">
        <f t="shared" ref="I200:I203" si="148">F200+G200+H200</f>
        <v>0</v>
      </c>
      <c r="J200" s="156">
        <f t="shared" ref="J200:J203" si="149">D200-I200</f>
        <v>30000</v>
      </c>
      <c r="K200" s="156">
        <f t="shared" ref="K200:K203" si="150">E200-I200</f>
        <v>30000</v>
      </c>
    </row>
    <row r="201" spans="1:11" ht="18" customHeight="1">
      <c r="A201" s="73" t="s">
        <v>97</v>
      </c>
      <c r="B201" s="27"/>
      <c r="C201" s="112" t="s">
        <v>496</v>
      </c>
      <c r="D201" s="156">
        <v>6600</v>
      </c>
      <c r="E201" s="156">
        <f t="shared" si="147"/>
        <v>6600</v>
      </c>
      <c r="F201" s="156">
        <v>0</v>
      </c>
      <c r="G201" s="156">
        <v>0</v>
      </c>
      <c r="H201" s="156">
        <v>0</v>
      </c>
      <c r="I201" s="156">
        <f t="shared" si="148"/>
        <v>0</v>
      </c>
      <c r="J201" s="156">
        <f t="shared" si="149"/>
        <v>6600</v>
      </c>
      <c r="K201" s="156">
        <f t="shared" si="150"/>
        <v>6600</v>
      </c>
    </row>
    <row r="202" spans="1:11" ht="18.75" customHeight="1">
      <c r="A202" s="73" t="s">
        <v>98</v>
      </c>
      <c r="B202" s="27"/>
      <c r="C202" s="112" t="s">
        <v>497</v>
      </c>
      <c r="D202" s="156">
        <v>2460</v>
      </c>
      <c r="E202" s="156">
        <f t="shared" si="147"/>
        <v>2460</v>
      </c>
      <c r="F202" s="156">
        <v>0</v>
      </c>
      <c r="G202" s="156">
        <v>0</v>
      </c>
      <c r="H202" s="156">
        <v>0</v>
      </c>
      <c r="I202" s="156">
        <f t="shared" si="148"/>
        <v>0</v>
      </c>
      <c r="J202" s="156">
        <f t="shared" si="149"/>
        <v>2460</v>
      </c>
      <c r="K202" s="156">
        <f t="shared" si="150"/>
        <v>2460</v>
      </c>
    </row>
    <row r="203" spans="1:11" s="26" customFormat="1" ht="15.75" customHeight="1">
      <c r="A203" s="50"/>
      <c r="B203" s="67"/>
      <c r="C203" s="114"/>
      <c r="D203" s="158">
        <f>SUM(D201:D202)</f>
        <v>9060</v>
      </c>
      <c r="E203" s="158">
        <f>SUM(E201:E202)</f>
        <v>9060</v>
      </c>
      <c r="F203" s="158">
        <f t="shared" ref="F203:H203" si="151">SUM(F201:F202)</f>
        <v>0</v>
      </c>
      <c r="G203" s="158">
        <f t="shared" si="151"/>
        <v>0</v>
      </c>
      <c r="H203" s="158">
        <f t="shared" si="151"/>
        <v>0</v>
      </c>
      <c r="I203" s="159">
        <f t="shared" si="148"/>
        <v>0</v>
      </c>
      <c r="J203" s="159">
        <f t="shared" si="149"/>
        <v>9060</v>
      </c>
      <c r="K203" s="159">
        <f t="shared" si="150"/>
        <v>9060</v>
      </c>
    </row>
    <row r="204" spans="1:11" s="68" customFormat="1" ht="13.5" customHeight="1">
      <c r="A204" s="85" t="s">
        <v>18</v>
      </c>
      <c r="B204" s="67"/>
      <c r="C204" s="112" t="s">
        <v>498</v>
      </c>
      <c r="D204" s="156">
        <v>60940</v>
      </c>
      <c r="E204" s="156">
        <f t="shared" ref="E204" si="152">D204</f>
        <v>60940</v>
      </c>
      <c r="F204" s="158">
        <v>0</v>
      </c>
      <c r="G204" s="156">
        <v>0</v>
      </c>
      <c r="H204" s="156">
        <v>0</v>
      </c>
      <c r="I204" s="156">
        <f t="shared" ref="I204" si="153">F204+G204+H204</f>
        <v>0</v>
      </c>
      <c r="J204" s="156">
        <f t="shared" ref="J204" si="154">D204-I204</f>
        <v>60940</v>
      </c>
      <c r="K204" s="156">
        <f t="shared" ref="K204" si="155">E204-I204</f>
        <v>60940</v>
      </c>
    </row>
    <row r="205" spans="1:11" s="57" customFormat="1" ht="15.75">
      <c r="A205" s="76"/>
      <c r="B205" s="56"/>
      <c r="C205" s="113"/>
      <c r="D205" s="159"/>
      <c r="E205" s="159"/>
      <c r="F205" s="159"/>
      <c r="G205" s="159"/>
      <c r="H205" s="159"/>
      <c r="I205" s="156"/>
      <c r="J205" s="156"/>
      <c r="K205" s="156"/>
    </row>
    <row r="206" spans="1:11" s="57" customFormat="1" ht="89.25" customHeight="1">
      <c r="A206" s="134" t="s">
        <v>465</v>
      </c>
      <c r="B206" s="56"/>
      <c r="C206" s="138" t="s">
        <v>143</v>
      </c>
      <c r="D206" s="159">
        <f>D207+D214+D220+D221+D222+D224+D228</f>
        <v>540905</v>
      </c>
      <c r="E206" s="159">
        <f t="shared" ref="E206:H206" si="156">E207+E214+E220+E221+E222+E224+E228</f>
        <v>540905</v>
      </c>
      <c r="F206" s="159">
        <f t="shared" si="156"/>
        <v>198531.72999999998</v>
      </c>
      <c r="G206" s="159">
        <f t="shared" si="156"/>
        <v>0</v>
      </c>
      <c r="H206" s="159">
        <f t="shared" si="156"/>
        <v>0</v>
      </c>
      <c r="I206" s="159">
        <f t="shared" si="112"/>
        <v>198531.72999999998</v>
      </c>
      <c r="J206" s="159">
        <f t="shared" si="109"/>
        <v>342373.27</v>
      </c>
      <c r="K206" s="159">
        <f t="shared" si="110"/>
        <v>342373.27</v>
      </c>
    </row>
    <row r="207" spans="1:11" ht="25.5">
      <c r="A207" s="50" t="s">
        <v>137</v>
      </c>
      <c r="B207" s="27"/>
      <c r="C207" s="112"/>
      <c r="D207" s="164">
        <f>D208+D210+D213</f>
        <v>415437</v>
      </c>
      <c r="E207" s="164">
        <f t="shared" ref="E207:H207" si="157">E208+E210+E213</f>
        <v>415437</v>
      </c>
      <c r="F207" s="164">
        <f t="shared" si="157"/>
        <v>198531.72999999998</v>
      </c>
      <c r="G207" s="164">
        <f t="shared" si="157"/>
        <v>0</v>
      </c>
      <c r="H207" s="164">
        <f t="shared" si="157"/>
        <v>0</v>
      </c>
      <c r="I207" s="156">
        <f t="shared" si="112"/>
        <v>198531.72999999998</v>
      </c>
      <c r="J207" s="156">
        <f t="shared" si="109"/>
        <v>216905.27000000002</v>
      </c>
      <c r="K207" s="156">
        <f t="shared" si="110"/>
        <v>216905.27000000002</v>
      </c>
    </row>
    <row r="208" spans="1:11" ht="15.75">
      <c r="A208" s="64" t="s">
        <v>416</v>
      </c>
      <c r="B208" s="67"/>
      <c r="C208" s="112" t="s">
        <v>435</v>
      </c>
      <c r="D208" s="156">
        <v>316772</v>
      </c>
      <c r="E208" s="156">
        <f t="shared" ref="E208:E209" si="158">D208</f>
        <v>316772</v>
      </c>
      <c r="F208" s="156">
        <v>153023.74</v>
      </c>
      <c r="G208" s="156">
        <v>0</v>
      </c>
      <c r="H208" s="156">
        <v>0</v>
      </c>
      <c r="I208" s="156">
        <f t="shared" si="112"/>
        <v>153023.74</v>
      </c>
      <c r="J208" s="156">
        <f t="shared" si="109"/>
        <v>163748.26</v>
      </c>
      <c r="K208" s="156">
        <f t="shared" si="110"/>
        <v>163748.26</v>
      </c>
    </row>
    <row r="209" spans="1:11" ht="38.25">
      <c r="A209" s="64" t="s">
        <v>23</v>
      </c>
      <c r="B209" s="27"/>
      <c r="C209" s="112" t="s">
        <v>436</v>
      </c>
      <c r="D209" s="156">
        <v>3000</v>
      </c>
      <c r="E209" s="156">
        <f t="shared" si="158"/>
        <v>3000</v>
      </c>
      <c r="F209" s="156">
        <v>0</v>
      </c>
      <c r="G209" s="156">
        <v>0</v>
      </c>
      <c r="H209" s="156">
        <v>0</v>
      </c>
      <c r="I209" s="156">
        <f t="shared" si="112"/>
        <v>0</v>
      </c>
      <c r="J209" s="156">
        <f t="shared" si="109"/>
        <v>3000</v>
      </c>
      <c r="K209" s="156">
        <f t="shared" si="110"/>
        <v>3000</v>
      </c>
    </row>
    <row r="210" spans="1:11" s="90" customFormat="1" ht="15.75">
      <c r="A210" s="69" t="s">
        <v>139</v>
      </c>
      <c r="B210" s="67"/>
      <c r="C210" s="114"/>
      <c r="D210" s="158">
        <f t="shared" ref="D210:H210" si="159">SUM(D209:D209)</f>
        <v>3000</v>
      </c>
      <c r="E210" s="158">
        <f t="shared" si="159"/>
        <v>3000</v>
      </c>
      <c r="F210" s="158">
        <f t="shared" si="159"/>
        <v>0</v>
      </c>
      <c r="G210" s="158">
        <f t="shared" si="159"/>
        <v>0</v>
      </c>
      <c r="H210" s="158">
        <f t="shared" si="159"/>
        <v>0</v>
      </c>
      <c r="I210" s="159">
        <f t="shared" si="112"/>
        <v>0</v>
      </c>
      <c r="J210" s="159">
        <f t="shared" si="109"/>
        <v>3000</v>
      </c>
      <c r="K210" s="159">
        <f t="shared" si="110"/>
        <v>3000</v>
      </c>
    </row>
    <row r="211" spans="1:11" ht="19.5" customHeight="1">
      <c r="A211" s="73" t="s">
        <v>97</v>
      </c>
      <c r="B211" s="27"/>
      <c r="C211" s="112" t="s">
        <v>437</v>
      </c>
      <c r="D211" s="156">
        <v>69690</v>
      </c>
      <c r="E211" s="156">
        <f t="shared" ref="E211:E212" si="160">D211</f>
        <v>69690</v>
      </c>
      <c r="F211" s="156">
        <v>33183.410000000003</v>
      </c>
      <c r="G211" s="156">
        <v>0</v>
      </c>
      <c r="H211" s="156">
        <v>0</v>
      </c>
      <c r="I211" s="156">
        <f t="shared" si="112"/>
        <v>33183.410000000003</v>
      </c>
      <c r="J211" s="156">
        <f t="shared" si="109"/>
        <v>36506.589999999997</v>
      </c>
      <c r="K211" s="156">
        <f t="shared" si="110"/>
        <v>36506.589999999997</v>
      </c>
    </row>
    <row r="212" spans="1:11" ht="15.75">
      <c r="A212" s="73" t="s">
        <v>98</v>
      </c>
      <c r="B212" s="27"/>
      <c r="C212" s="112" t="s">
        <v>438</v>
      </c>
      <c r="D212" s="156">
        <v>25975</v>
      </c>
      <c r="E212" s="156">
        <f t="shared" si="160"/>
        <v>25975</v>
      </c>
      <c r="F212" s="156">
        <v>12324.58</v>
      </c>
      <c r="G212" s="156">
        <v>0</v>
      </c>
      <c r="H212" s="156">
        <v>0</v>
      </c>
      <c r="I212" s="156">
        <f t="shared" si="112"/>
        <v>12324.58</v>
      </c>
      <c r="J212" s="156">
        <f t="shared" si="109"/>
        <v>13650.42</v>
      </c>
      <c r="K212" s="156">
        <f t="shared" si="110"/>
        <v>13650.42</v>
      </c>
    </row>
    <row r="213" spans="1:11" s="26" customFormat="1" ht="18" customHeight="1">
      <c r="A213" s="50" t="s">
        <v>138</v>
      </c>
      <c r="B213" s="67"/>
      <c r="C213" s="114"/>
      <c r="D213" s="158">
        <f>SUM(D211:D212)</f>
        <v>95665</v>
      </c>
      <c r="E213" s="158">
        <f>SUM(E211:E212)</f>
        <v>95665</v>
      </c>
      <c r="F213" s="158">
        <f t="shared" ref="F213" si="161">SUM(F211:F212)</f>
        <v>45507.990000000005</v>
      </c>
      <c r="G213" s="158">
        <f t="shared" ref="G213:H213" si="162">SUM(G211:G212)</f>
        <v>0</v>
      </c>
      <c r="H213" s="158">
        <f t="shared" si="162"/>
        <v>0</v>
      </c>
      <c r="I213" s="159">
        <f t="shared" si="112"/>
        <v>45507.990000000005</v>
      </c>
      <c r="J213" s="159">
        <f t="shared" si="109"/>
        <v>50157.009999999995</v>
      </c>
      <c r="K213" s="159">
        <f t="shared" si="110"/>
        <v>50157.009999999995</v>
      </c>
    </row>
    <row r="214" spans="1:11" s="26" customFormat="1" ht="15.75">
      <c r="A214" s="50" t="s">
        <v>131</v>
      </c>
      <c r="B214" s="67"/>
      <c r="C214" s="114"/>
      <c r="D214" s="158">
        <f>D215+D216+D219+D218</f>
        <v>66040</v>
      </c>
      <c r="E214" s="158">
        <f>E215+E216+E219+E218</f>
        <v>66040</v>
      </c>
      <c r="F214" s="158">
        <f t="shared" ref="F214" si="163">F215+F216+F219+F218</f>
        <v>0</v>
      </c>
      <c r="G214" s="158">
        <f t="shared" ref="G214:H214" si="164">G215+G216+G219+G218</f>
        <v>0</v>
      </c>
      <c r="H214" s="158">
        <f t="shared" si="164"/>
        <v>0</v>
      </c>
      <c r="I214" s="159">
        <f t="shared" si="112"/>
        <v>0</v>
      </c>
      <c r="J214" s="159">
        <f t="shared" si="109"/>
        <v>66040</v>
      </c>
      <c r="K214" s="159">
        <f t="shared" si="110"/>
        <v>66040</v>
      </c>
    </row>
    <row r="215" spans="1:11" ht="15.75">
      <c r="A215" s="64" t="s">
        <v>12</v>
      </c>
      <c r="B215" s="27"/>
      <c r="C215" s="112" t="s">
        <v>439</v>
      </c>
      <c r="D215" s="156">
        <v>32400</v>
      </c>
      <c r="E215" s="156">
        <f t="shared" ref="E215:E222" si="165">D215</f>
        <v>32400</v>
      </c>
      <c r="F215" s="156">
        <v>0</v>
      </c>
      <c r="G215" s="156">
        <v>0</v>
      </c>
      <c r="H215" s="156">
        <v>0</v>
      </c>
      <c r="I215" s="156">
        <f t="shared" si="112"/>
        <v>0</v>
      </c>
      <c r="J215" s="156">
        <f t="shared" si="109"/>
        <v>32400</v>
      </c>
      <c r="K215" s="156">
        <f t="shared" si="110"/>
        <v>32400</v>
      </c>
    </row>
    <row r="216" spans="1:11" ht="15.75">
      <c r="A216" s="64" t="s">
        <v>13</v>
      </c>
      <c r="B216" s="27"/>
      <c r="C216" s="112" t="s">
        <v>440</v>
      </c>
      <c r="D216" s="156">
        <v>6915</v>
      </c>
      <c r="E216" s="156">
        <f t="shared" si="165"/>
        <v>6915</v>
      </c>
      <c r="F216" s="156">
        <v>0</v>
      </c>
      <c r="G216" s="156">
        <v>0</v>
      </c>
      <c r="H216" s="156">
        <v>0</v>
      </c>
      <c r="I216" s="156">
        <f t="shared" si="112"/>
        <v>0</v>
      </c>
      <c r="J216" s="156">
        <f t="shared" si="109"/>
        <v>6915</v>
      </c>
      <c r="K216" s="156">
        <f t="shared" si="110"/>
        <v>6915</v>
      </c>
    </row>
    <row r="217" spans="1:11" ht="12.75" hidden="1" customHeight="1">
      <c r="A217" s="64" t="s">
        <v>15</v>
      </c>
      <c r="B217" s="27"/>
      <c r="C217" s="112" t="s">
        <v>120</v>
      </c>
      <c r="D217" s="156"/>
      <c r="E217" s="156">
        <f t="shared" si="165"/>
        <v>0</v>
      </c>
      <c r="F217" s="156"/>
      <c r="G217" s="156">
        <v>0</v>
      </c>
      <c r="H217" s="156">
        <v>0</v>
      </c>
      <c r="I217" s="156">
        <f t="shared" si="112"/>
        <v>0</v>
      </c>
      <c r="J217" s="156">
        <f t="shared" si="109"/>
        <v>0</v>
      </c>
      <c r="K217" s="156">
        <f t="shared" si="110"/>
        <v>0</v>
      </c>
    </row>
    <row r="218" spans="1:11" ht="15.75">
      <c r="A218" s="64" t="s">
        <v>15</v>
      </c>
      <c r="B218" s="27"/>
      <c r="C218" s="112" t="s">
        <v>441</v>
      </c>
      <c r="D218" s="156">
        <v>7421</v>
      </c>
      <c r="E218" s="156">
        <f t="shared" si="165"/>
        <v>7421</v>
      </c>
      <c r="F218" s="156">
        <v>0</v>
      </c>
      <c r="G218" s="156">
        <v>0</v>
      </c>
      <c r="H218" s="156">
        <v>0</v>
      </c>
      <c r="I218" s="156">
        <f t="shared" si="112"/>
        <v>0</v>
      </c>
      <c r="J218" s="156">
        <f t="shared" si="109"/>
        <v>7421</v>
      </c>
      <c r="K218" s="156">
        <f t="shared" si="110"/>
        <v>7421</v>
      </c>
    </row>
    <row r="219" spans="1:11" ht="15.75">
      <c r="A219" s="64" t="s">
        <v>16</v>
      </c>
      <c r="B219" s="27"/>
      <c r="C219" s="112" t="s">
        <v>442</v>
      </c>
      <c r="D219" s="156">
        <v>19304</v>
      </c>
      <c r="E219" s="156">
        <f t="shared" si="165"/>
        <v>19304</v>
      </c>
      <c r="F219" s="156">
        <v>0</v>
      </c>
      <c r="G219" s="156">
        <v>0</v>
      </c>
      <c r="H219" s="156">
        <v>0</v>
      </c>
      <c r="I219" s="156">
        <f t="shared" si="112"/>
        <v>0</v>
      </c>
      <c r="J219" s="156">
        <f t="shared" si="109"/>
        <v>19304</v>
      </c>
      <c r="K219" s="156">
        <f t="shared" si="110"/>
        <v>19304</v>
      </c>
    </row>
    <row r="220" spans="1:11" ht="15.75">
      <c r="A220" s="64" t="s">
        <v>17</v>
      </c>
      <c r="B220" s="27"/>
      <c r="C220" s="112" t="s">
        <v>443</v>
      </c>
      <c r="D220" s="156">
        <v>7600</v>
      </c>
      <c r="E220" s="156">
        <f t="shared" si="165"/>
        <v>7600</v>
      </c>
      <c r="F220" s="156">
        <v>0</v>
      </c>
      <c r="G220" s="156">
        <v>0</v>
      </c>
      <c r="H220" s="156">
        <v>0</v>
      </c>
      <c r="I220" s="156">
        <f t="shared" si="112"/>
        <v>0</v>
      </c>
      <c r="J220" s="156">
        <f t="shared" si="109"/>
        <v>7600</v>
      </c>
      <c r="K220" s="156">
        <f t="shared" si="110"/>
        <v>7600</v>
      </c>
    </row>
    <row r="221" spans="1:11" ht="15.75" hidden="1">
      <c r="A221" s="85" t="s">
        <v>18</v>
      </c>
      <c r="B221" s="27"/>
      <c r="C221" s="112" t="s">
        <v>444</v>
      </c>
      <c r="D221" s="156"/>
      <c r="E221" s="156">
        <f t="shared" si="165"/>
        <v>0</v>
      </c>
      <c r="F221" s="156">
        <v>0</v>
      </c>
      <c r="G221" s="156">
        <v>0</v>
      </c>
      <c r="H221" s="156">
        <v>0</v>
      </c>
      <c r="I221" s="156">
        <f t="shared" si="112"/>
        <v>0</v>
      </c>
      <c r="J221" s="156">
        <f t="shared" si="109"/>
        <v>0</v>
      </c>
      <c r="K221" s="156">
        <f t="shared" si="110"/>
        <v>0</v>
      </c>
    </row>
    <row r="222" spans="1:11" ht="25.5">
      <c r="A222" s="66" t="s">
        <v>507</v>
      </c>
      <c r="B222" s="27"/>
      <c r="C222" s="112" t="s">
        <v>445</v>
      </c>
      <c r="D222" s="156">
        <v>12578</v>
      </c>
      <c r="E222" s="156">
        <f t="shared" si="165"/>
        <v>12578</v>
      </c>
      <c r="F222" s="156">
        <v>0</v>
      </c>
      <c r="G222" s="156">
        <v>0</v>
      </c>
      <c r="H222" s="156">
        <v>0</v>
      </c>
      <c r="I222" s="156">
        <f t="shared" ref="I222:I282" si="166">F222+G222+H222</f>
        <v>0</v>
      </c>
      <c r="J222" s="156">
        <f t="shared" ref="J222:J284" si="167">D222-I222</f>
        <v>12578</v>
      </c>
      <c r="K222" s="156">
        <f t="shared" ref="K222:K284" si="168">E222-I222</f>
        <v>12578</v>
      </c>
    </row>
    <row r="223" spans="1:11" ht="15.75">
      <c r="A223" s="66"/>
      <c r="B223" s="27"/>
      <c r="C223" s="112"/>
      <c r="D223" s="156"/>
      <c r="E223" s="156"/>
      <c r="F223" s="156"/>
      <c r="G223" s="156"/>
      <c r="H223" s="156"/>
      <c r="I223" s="156"/>
      <c r="J223" s="156"/>
      <c r="K223" s="156"/>
    </row>
    <row r="224" spans="1:11" s="26" customFormat="1" ht="15.75">
      <c r="A224" s="150" t="s">
        <v>335</v>
      </c>
      <c r="B224" s="25"/>
      <c r="C224" s="114" t="s">
        <v>501</v>
      </c>
      <c r="D224" s="158">
        <f>D225+D226</f>
        <v>39250</v>
      </c>
      <c r="E224" s="158">
        <f t="shared" ref="E224:H224" si="169">E225+E226</f>
        <v>39250</v>
      </c>
      <c r="F224" s="158">
        <f t="shared" ref="F224" si="170">F225+F226</f>
        <v>0</v>
      </c>
      <c r="G224" s="158">
        <f t="shared" si="169"/>
        <v>0</v>
      </c>
      <c r="H224" s="158">
        <f t="shared" si="169"/>
        <v>0</v>
      </c>
      <c r="I224" s="159">
        <f t="shared" si="166"/>
        <v>0</v>
      </c>
      <c r="J224" s="159">
        <f t="shared" si="167"/>
        <v>39250</v>
      </c>
      <c r="K224" s="159">
        <f t="shared" si="168"/>
        <v>39250</v>
      </c>
    </row>
    <row r="225" spans="1:11" ht="15.75">
      <c r="A225" s="64" t="s">
        <v>12</v>
      </c>
      <c r="B225" s="27"/>
      <c r="C225" s="112" t="s">
        <v>446</v>
      </c>
      <c r="D225" s="156">
        <v>39250</v>
      </c>
      <c r="E225" s="156">
        <f t="shared" ref="E225" si="171">D225</f>
        <v>39250</v>
      </c>
      <c r="F225" s="156">
        <v>0</v>
      </c>
      <c r="G225" s="156">
        <v>0</v>
      </c>
      <c r="H225" s="156">
        <v>0</v>
      </c>
      <c r="I225" s="156">
        <f t="shared" si="166"/>
        <v>0</v>
      </c>
      <c r="J225" s="156">
        <f t="shared" si="167"/>
        <v>39250</v>
      </c>
      <c r="K225" s="156">
        <f t="shared" si="168"/>
        <v>39250</v>
      </c>
    </row>
    <row r="226" spans="1:11" ht="15.75" hidden="1">
      <c r="A226" s="85" t="s">
        <v>18</v>
      </c>
      <c r="B226" s="27"/>
      <c r="C226" s="112" t="s">
        <v>447</v>
      </c>
      <c r="D226" s="156">
        <v>0</v>
      </c>
      <c r="E226" s="156">
        <v>0</v>
      </c>
      <c r="F226" s="156">
        <v>0</v>
      </c>
      <c r="G226" s="156">
        <v>0</v>
      </c>
      <c r="H226" s="156">
        <v>0</v>
      </c>
      <c r="I226" s="156">
        <f t="shared" si="166"/>
        <v>0</v>
      </c>
      <c r="J226" s="156">
        <f t="shared" si="167"/>
        <v>0</v>
      </c>
      <c r="K226" s="156">
        <f t="shared" si="168"/>
        <v>0</v>
      </c>
    </row>
    <row r="227" spans="1:11" ht="15.75" hidden="1">
      <c r="A227" s="85"/>
      <c r="B227" s="27"/>
      <c r="C227" s="112"/>
      <c r="D227" s="156"/>
      <c r="E227" s="156"/>
      <c r="F227" s="156"/>
      <c r="G227" s="156"/>
      <c r="H227" s="156"/>
      <c r="I227" s="156">
        <f t="shared" si="166"/>
        <v>0</v>
      </c>
      <c r="J227" s="156">
        <f t="shared" si="167"/>
        <v>0</v>
      </c>
      <c r="K227" s="156">
        <f t="shared" si="168"/>
        <v>0</v>
      </c>
    </row>
    <row r="228" spans="1:11" s="90" customFormat="1" ht="15.75" hidden="1">
      <c r="A228" s="105" t="s">
        <v>334</v>
      </c>
      <c r="B228" s="104"/>
      <c r="C228" s="116"/>
      <c r="D228" s="164">
        <f>D229+D230+D231</f>
        <v>0</v>
      </c>
      <c r="E228" s="164">
        <f t="shared" ref="E228:H228" si="172">E229+E230+E231</f>
        <v>0</v>
      </c>
      <c r="F228" s="164">
        <f t="shared" ref="F228" si="173">F229+F230+F231</f>
        <v>0</v>
      </c>
      <c r="G228" s="164">
        <f t="shared" si="172"/>
        <v>0</v>
      </c>
      <c r="H228" s="164">
        <f t="shared" si="172"/>
        <v>0</v>
      </c>
      <c r="I228" s="156">
        <f t="shared" si="166"/>
        <v>0</v>
      </c>
      <c r="J228" s="156">
        <f t="shared" si="167"/>
        <v>0</v>
      </c>
      <c r="K228" s="156">
        <f t="shared" si="168"/>
        <v>0</v>
      </c>
    </row>
    <row r="229" spans="1:11" ht="15.75" hidden="1">
      <c r="A229" s="64" t="s">
        <v>12</v>
      </c>
      <c r="B229" s="27"/>
      <c r="C229" s="112" t="s">
        <v>448</v>
      </c>
      <c r="D229" s="156"/>
      <c r="E229" s="156"/>
      <c r="F229" s="156"/>
      <c r="G229" s="156">
        <v>0</v>
      </c>
      <c r="H229" s="156">
        <v>0</v>
      </c>
      <c r="I229" s="156">
        <f t="shared" si="166"/>
        <v>0</v>
      </c>
      <c r="J229" s="156">
        <f t="shared" si="167"/>
        <v>0</v>
      </c>
      <c r="K229" s="156">
        <f t="shared" si="168"/>
        <v>0</v>
      </c>
    </row>
    <row r="230" spans="1:11" ht="15.75" hidden="1">
      <c r="A230" s="64" t="s">
        <v>16</v>
      </c>
      <c r="B230" s="27"/>
      <c r="C230" s="112" t="s">
        <v>449</v>
      </c>
      <c r="D230" s="156"/>
      <c r="E230" s="156"/>
      <c r="F230" s="156"/>
      <c r="G230" s="156">
        <v>0</v>
      </c>
      <c r="H230" s="156">
        <v>0</v>
      </c>
      <c r="I230" s="156">
        <f t="shared" si="166"/>
        <v>0</v>
      </c>
      <c r="J230" s="156">
        <f t="shared" si="167"/>
        <v>0</v>
      </c>
      <c r="K230" s="156">
        <f t="shared" si="168"/>
        <v>0</v>
      </c>
    </row>
    <row r="231" spans="1:11" ht="15.75" hidden="1">
      <c r="A231" s="85" t="s">
        <v>18</v>
      </c>
      <c r="B231" s="27"/>
      <c r="C231" s="112" t="s">
        <v>450</v>
      </c>
      <c r="D231" s="156"/>
      <c r="E231" s="156"/>
      <c r="F231" s="156"/>
      <c r="G231" s="156">
        <v>0</v>
      </c>
      <c r="H231" s="156">
        <v>0</v>
      </c>
      <c r="I231" s="156">
        <f t="shared" si="166"/>
        <v>0</v>
      </c>
      <c r="J231" s="156">
        <f t="shared" si="167"/>
        <v>0</v>
      </c>
      <c r="K231" s="156">
        <f t="shared" si="168"/>
        <v>0</v>
      </c>
    </row>
    <row r="232" spans="1:11" ht="15.75" hidden="1">
      <c r="A232" s="85"/>
      <c r="B232" s="27"/>
      <c r="C232" s="112"/>
      <c r="D232" s="156"/>
      <c r="E232" s="156"/>
      <c r="F232" s="156"/>
      <c r="G232" s="156"/>
      <c r="H232" s="156"/>
      <c r="I232" s="156">
        <f t="shared" si="166"/>
        <v>0</v>
      </c>
      <c r="J232" s="156">
        <f t="shared" si="167"/>
        <v>0</v>
      </c>
      <c r="K232" s="156">
        <f t="shared" si="168"/>
        <v>0</v>
      </c>
    </row>
    <row r="233" spans="1:11" ht="15.75">
      <c r="A233" s="85"/>
      <c r="B233" s="27"/>
      <c r="C233" s="112"/>
      <c r="D233" s="156"/>
      <c r="E233" s="156"/>
      <c r="F233" s="156"/>
      <c r="G233" s="156"/>
      <c r="H233" s="156"/>
      <c r="I233" s="156"/>
      <c r="J233" s="156"/>
      <c r="K233" s="156"/>
    </row>
    <row r="234" spans="1:11" s="57" customFormat="1" ht="30" customHeight="1">
      <c r="A234" s="70" t="s">
        <v>468</v>
      </c>
      <c r="B234" s="56"/>
      <c r="C234" s="113" t="s">
        <v>459</v>
      </c>
      <c r="D234" s="159">
        <f>D235+D245+D249</f>
        <v>1073820.02</v>
      </c>
      <c r="E234" s="159">
        <f>E235+E245+E249</f>
        <v>1073820.02</v>
      </c>
      <c r="F234" s="159">
        <f>F235+F245+F249</f>
        <v>449817.5</v>
      </c>
      <c r="G234" s="159">
        <f>G235+G245+G249</f>
        <v>0</v>
      </c>
      <c r="H234" s="159">
        <f>H235+H245+H249</f>
        <v>0</v>
      </c>
      <c r="I234" s="159">
        <f t="shared" si="166"/>
        <v>449817.5</v>
      </c>
      <c r="J234" s="159">
        <f t="shared" si="167"/>
        <v>624002.52</v>
      </c>
      <c r="K234" s="159">
        <f t="shared" si="168"/>
        <v>624002.52</v>
      </c>
    </row>
    <row r="235" spans="1:11" s="57" customFormat="1" ht="25.5">
      <c r="A235" s="85" t="s">
        <v>137</v>
      </c>
      <c r="B235" s="56"/>
      <c r="C235" s="112" t="s">
        <v>458</v>
      </c>
      <c r="D235" s="159">
        <f>D236+D241+D244</f>
        <v>951475.02</v>
      </c>
      <c r="E235" s="159">
        <f t="shared" ref="E235:H235" si="174">E236+E241+E244</f>
        <v>951475.02</v>
      </c>
      <c r="F235" s="159">
        <f t="shared" si="174"/>
        <v>418129.5</v>
      </c>
      <c r="G235" s="159">
        <f t="shared" si="174"/>
        <v>0</v>
      </c>
      <c r="H235" s="159">
        <f t="shared" si="174"/>
        <v>0</v>
      </c>
      <c r="I235" s="159">
        <f t="shared" si="166"/>
        <v>418129.5</v>
      </c>
      <c r="J235" s="159">
        <f t="shared" si="167"/>
        <v>533345.52</v>
      </c>
      <c r="K235" s="159">
        <f t="shared" si="168"/>
        <v>533345.52</v>
      </c>
    </row>
    <row r="236" spans="1:11" ht="15.75">
      <c r="A236" s="64" t="s">
        <v>416</v>
      </c>
      <c r="B236" s="27"/>
      <c r="C236" s="112" t="s">
        <v>451</v>
      </c>
      <c r="D236" s="156">
        <v>683581</v>
      </c>
      <c r="E236" s="156">
        <f t="shared" ref="E236:E240" si="175">D236</f>
        <v>683581</v>
      </c>
      <c r="F236" s="156">
        <v>314850.2</v>
      </c>
      <c r="G236" s="156">
        <v>0</v>
      </c>
      <c r="H236" s="156">
        <v>0</v>
      </c>
      <c r="I236" s="156">
        <f t="shared" si="166"/>
        <v>314850.2</v>
      </c>
      <c r="J236" s="156">
        <f t="shared" si="167"/>
        <v>368730.8</v>
      </c>
      <c r="K236" s="156">
        <f t="shared" si="168"/>
        <v>368730.8</v>
      </c>
    </row>
    <row r="237" spans="1:11" ht="38.25">
      <c r="A237" s="64" t="s">
        <v>22</v>
      </c>
      <c r="B237" s="27"/>
      <c r="C237" s="112" t="s">
        <v>452</v>
      </c>
      <c r="D237" s="156">
        <f>25000-6327.98</f>
        <v>18672.02</v>
      </c>
      <c r="E237" s="156">
        <f t="shared" si="175"/>
        <v>18672.02</v>
      </c>
      <c r="F237" s="156">
        <v>9384</v>
      </c>
      <c r="G237" s="156">
        <v>0</v>
      </c>
      <c r="H237" s="156">
        <v>0</v>
      </c>
      <c r="I237" s="156">
        <f t="shared" si="166"/>
        <v>9384</v>
      </c>
      <c r="J237" s="156">
        <f t="shared" si="167"/>
        <v>9288.02</v>
      </c>
      <c r="K237" s="156">
        <f t="shared" si="168"/>
        <v>9288.02</v>
      </c>
    </row>
    <row r="238" spans="1:11" ht="38.25">
      <c r="A238" s="64" t="s">
        <v>23</v>
      </c>
      <c r="B238" s="27"/>
      <c r="C238" s="112" t="s">
        <v>453</v>
      </c>
      <c r="D238" s="156">
        <v>18000</v>
      </c>
      <c r="E238" s="156">
        <f t="shared" si="175"/>
        <v>18000</v>
      </c>
      <c r="F238" s="156">
        <v>0</v>
      </c>
      <c r="G238" s="156">
        <v>0</v>
      </c>
      <c r="H238" s="156">
        <v>0</v>
      </c>
      <c r="I238" s="156">
        <f t="shared" si="166"/>
        <v>0</v>
      </c>
      <c r="J238" s="156">
        <f t="shared" si="167"/>
        <v>18000</v>
      </c>
      <c r="K238" s="156">
        <f t="shared" si="168"/>
        <v>18000</v>
      </c>
    </row>
    <row r="239" spans="1:11" ht="15.75">
      <c r="A239" s="64" t="s">
        <v>13</v>
      </c>
      <c r="B239" s="27"/>
      <c r="C239" s="112" t="s">
        <v>466</v>
      </c>
      <c r="D239" s="156">
        <v>11581</v>
      </c>
      <c r="E239" s="156">
        <f t="shared" si="175"/>
        <v>11581</v>
      </c>
      <c r="F239" s="156">
        <v>0</v>
      </c>
      <c r="G239" s="156">
        <v>0</v>
      </c>
      <c r="H239" s="156">
        <v>0</v>
      </c>
      <c r="I239" s="156">
        <f t="shared" si="166"/>
        <v>0</v>
      </c>
      <c r="J239" s="156">
        <f t="shared" si="167"/>
        <v>11581</v>
      </c>
      <c r="K239" s="156">
        <f t="shared" si="168"/>
        <v>11581</v>
      </c>
    </row>
    <row r="240" spans="1:11" ht="15.75">
      <c r="A240" s="64" t="s">
        <v>16</v>
      </c>
      <c r="B240" s="27"/>
      <c r="C240" s="112" t="s">
        <v>461</v>
      </c>
      <c r="D240" s="156">
        <v>13200</v>
      </c>
      <c r="E240" s="156">
        <f t="shared" si="175"/>
        <v>13200</v>
      </c>
      <c r="F240" s="156">
        <v>0</v>
      </c>
      <c r="G240" s="156">
        <v>0</v>
      </c>
      <c r="H240" s="156">
        <v>0</v>
      </c>
      <c r="I240" s="156">
        <f t="shared" si="166"/>
        <v>0</v>
      </c>
      <c r="J240" s="156">
        <f t="shared" si="167"/>
        <v>13200</v>
      </c>
      <c r="K240" s="156">
        <f t="shared" si="168"/>
        <v>13200</v>
      </c>
    </row>
    <row r="241" spans="1:11" s="68" customFormat="1" ht="15.75">
      <c r="A241" s="69" t="s">
        <v>139</v>
      </c>
      <c r="B241" s="67"/>
      <c r="C241" s="114"/>
      <c r="D241" s="158">
        <f>SUM(D237:D240)</f>
        <v>61453.020000000004</v>
      </c>
      <c r="E241" s="158">
        <f t="shared" ref="E241" si="176">SUM(E237:E240)</f>
        <v>61453.020000000004</v>
      </c>
      <c r="F241" s="158">
        <f t="shared" ref="F241" si="177">SUM(F237:F240)</f>
        <v>9384</v>
      </c>
      <c r="G241" s="158">
        <f t="shared" ref="G241" si="178">SUM(G237:G240)</f>
        <v>0</v>
      </c>
      <c r="H241" s="158">
        <f t="shared" ref="H241" si="179">SUM(H237:H240)</f>
        <v>0</v>
      </c>
      <c r="I241" s="159">
        <f t="shared" si="166"/>
        <v>9384</v>
      </c>
      <c r="J241" s="159">
        <f t="shared" si="167"/>
        <v>52069.020000000004</v>
      </c>
      <c r="K241" s="159">
        <f t="shared" si="168"/>
        <v>52069.020000000004</v>
      </c>
    </row>
    <row r="242" spans="1:11" ht="25.5">
      <c r="A242" s="71" t="s">
        <v>97</v>
      </c>
      <c r="B242" s="27"/>
      <c r="C242" s="112" t="s">
        <v>462</v>
      </c>
      <c r="D242" s="156">
        <v>150387</v>
      </c>
      <c r="E242" s="156">
        <f t="shared" ref="E242:E243" si="180">D242</f>
        <v>150387</v>
      </c>
      <c r="F242" s="156">
        <v>70711.19</v>
      </c>
      <c r="G242" s="156">
        <v>0</v>
      </c>
      <c r="H242" s="156">
        <v>0</v>
      </c>
      <c r="I242" s="156">
        <f t="shared" si="166"/>
        <v>70711.19</v>
      </c>
      <c r="J242" s="156">
        <f t="shared" si="167"/>
        <v>79675.81</v>
      </c>
      <c r="K242" s="156">
        <f t="shared" si="168"/>
        <v>79675.81</v>
      </c>
    </row>
    <row r="243" spans="1:11" ht="15.75">
      <c r="A243" s="71" t="s">
        <v>98</v>
      </c>
      <c r="B243" s="27"/>
      <c r="C243" s="112" t="s">
        <v>463</v>
      </c>
      <c r="D243" s="156">
        <v>56054</v>
      </c>
      <c r="E243" s="156">
        <f t="shared" si="180"/>
        <v>56054</v>
      </c>
      <c r="F243" s="156">
        <v>23184.11</v>
      </c>
      <c r="G243" s="156">
        <v>0</v>
      </c>
      <c r="H243" s="156">
        <v>0</v>
      </c>
      <c r="I243" s="156">
        <f t="shared" si="166"/>
        <v>23184.11</v>
      </c>
      <c r="J243" s="156">
        <f t="shared" si="167"/>
        <v>32869.89</v>
      </c>
      <c r="K243" s="156">
        <f t="shared" si="168"/>
        <v>32869.89</v>
      </c>
    </row>
    <row r="244" spans="1:11" s="68" customFormat="1" ht="15.75">
      <c r="A244" s="85" t="s">
        <v>138</v>
      </c>
      <c r="B244" s="67"/>
      <c r="C244" s="114"/>
      <c r="D244" s="158">
        <f t="shared" ref="D244" si="181">SUM(D242:D243)</f>
        <v>206441</v>
      </c>
      <c r="E244" s="158">
        <f>SUM(E242:E243)</f>
        <v>206441</v>
      </c>
      <c r="F244" s="158">
        <f t="shared" ref="F244" si="182">SUM(F242:F243)</f>
        <v>93895.3</v>
      </c>
      <c r="G244" s="158">
        <f t="shared" ref="G244:H244" si="183">SUM(G242:G243)</f>
        <v>0</v>
      </c>
      <c r="H244" s="158">
        <f t="shared" si="183"/>
        <v>0</v>
      </c>
      <c r="I244" s="159">
        <f t="shared" si="166"/>
        <v>93895.3</v>
      </c>
      <c r="J244" s="159">
        <f t="shared" si="167"/>
        <v>112545.7</v>
      </c>
      <c r="K244" s="159">
        <f t="shared" si="168"/>
        <v>112545.7</v>
      </c>
    </row>
    <row r="245" spans="1:11" s="68" customFormat="1" ht="15.75">
      <c r="A245" s="70" t="s">
        <v>131</v>
      </c>
      <c r="B245" s="67"/>
      <c r="C245" s="114"/>
      <c r="D245" s="158">
        <f>D246+D247+D248</f>
        <v>95543</v>
      </c>
      <c r="E245" s="158">
        <f>E246+E247+E248</f>
        <v>95543</v>
      </c>
      <c r="F245" s="158">
        <f t="shared" ref="F245:H245" si="184">F246+F247+F248</f>
        <v>22495</v>
      </c>
      <c r="G245" s="158">
        <f t="shared" si="184"/>
        <v>0</v>
      </c>
      <c r="H245" s="158">
        <f t="shared" si="184"/>
        <v>0</v>
      </c>
      <c r="I245" s="159">
        <f t="shared" si="166"/>
        <v>22495</v>
      </c>
      <c r="J245" s="159">
        <f t="shared" si="167"/>
        <v>73048</v>
      </c>
      <c r="K245" s="159">
        <f t="shared" si="168"/>
        <v>73048</v>
      </c>
    </row>
    <row r="246" spans="1:11" ht="15.75">
      <c r="A246" s="64" t="s">
        <v>12</v>
      </c>
      <c r="B246" s="27"/>
      <c r="C246" s="112" t="s">
        <v>454</v>
      </c>
      <c r="D246" s="156">
        <v>11097</v>
      </c>
      <c r="E246" s="156">
        <f t="shared" ref="E246:E249" si="185">D246</f>
        <v>11097</v>
      </c>
      <c r="F246" s="156">
        <v>3265</v>
      </c>
      <c r="G246" s="156">
        <v>0</v>
      </c>
      <c r="H246" s="156">
        <v>0</v>
      </c>
      <c r="I246" s="156">
        <f t="shared" si="166"/>
        <v>3265</v>
      </c>
      <c r="J246" s="156">
        <f t="shared" si="167"/>
        <v>7832</v>
      </c>
      <c r="K246" s="156">
        <f t="shared" si="168"/>
        <v>7832</v>
      </c>
    </row>
    <row r="247" spans="1:11" ht="15.75">
      <c r="A247" s="64" t="s">
        <v>15</v>
      </c>
      <c r="B247" s="27"/>
      <c r="C247" s="112" t="s">
        <v>455</v>
      </c>
      <c r="D247" s="156">
        <v>6252</v>
      </c>
      <c r="E247" s="156">
        <f t="shared" si="185"/>
        <v>6252</v>
      </c>
      <c r="F247" s="156">
        <v>1600</v>
      </c>
      <c r="G247" s="156">
        <v>0</v>
      </c>
      <c r="H247" s="156">
        <v>0</v>
      </c>
      <c r="I247" s="156">
        <f t="shared" si="166"/>
        <v>1600</v>
      </c>
      <c r="J247" s="156">
        <f t="shared" si="167"/>
        <v>4652</v>
      </c>
      <c r="K247" s="156">
        <f t="shared" si="168"/>
        <v>4652</v>
      </c>
    </row>
    <row r="248" spans="1:11" ht="15.75">
      <c r="A248" s="64" t="s">
        <v>16</v>
      </c>
      <c r="B248" s="27"/>
      <c r="C248" s="112" t="s">
        <v>456</v>
      </c>
      <c r="D248" s="156">
        <v>78194</v>
      </c>
      <c r="E248" s="156">
        <f t="shared" si="185"/>
        <v>78194</v>
      </c>
      <c r="F248" s="156">
        <v>17630</v>
      </c>
      <c r="G248" s="156">
        <v>0</v>
      </c>
      <c r="H248" s="156">
        <v>0</v>
      </c>
      <c r="I248" s="156">
        <f t="shared" si="166"/>
        <v>17630</v>
      </c>
      <c r="J248" s="156">
        <f t="shared" si="167"/>
        <v>60564</v>
      </c>
      <c r="K248" s="156">
        <f t="shared" si="168"/>
        <v>60564</v>
      </c>
    </row>
    <row r="249" spans="1:11" ht="25.5">
      <c r="A249" s="66" t="s">
        <v>507</v>
      </c>
      <c r="B249" s="27"/>
      <c r="C249" s="112" t="s">
        <v>457</v>
      </c>
      <c r="D249" s="156">
        <f>9193+17609</f>
        <v>26802</v>
      </c>
      <c r="E249" s="156">
        <f t="shared" si="185"/>
        <v>26802</v>
      </c>
      <c r="F249" s="156">
        <v>9193</v>
      </c>
      <c r="G249" s="156">
        <v>0</v>
      </c>
      <c r="H249" s="156">
        <v>0</v>
      </c>
      <c r="I249" s="156">
        <f t="shared" si="166"/>
        <v>9193</v>
      </c>
      <c r="J249" s="156">
        <f t="shared" si="167"/>
        <v>17609</v>
      </c>
      <c r="K249" s="156">
        <f t="shared" si="168"/>
        <v>17609</v>
      </c>
    </row>
    <row r="250" spans="1:11" s="26" customFormat="1" ht="15.75">
      <c r="A250" s="50"/>
      <c r="B250" s="67"/>
      <c r="C250" s="114"/>
      <c r="D250" s="158"/>
      <c r="E250" s="158"/>
      <c r="F250" s="158"/>
      <c r="G250" s="158"/>
      <c r="H250" s="158"/>
      <c r="I250" s="156"/>
      <c r="J250" s="156"/>
      <c r="K250" s="156"/>
    </row>
    <row r="251" spans="1:11" ht="15.75">
      <c r="A251" s="28" t="s">
        <v>151</v>
      </c>
      <c r="B251" s="27"/>
      <c r="C251" s="138" t="s">
        <v>154</v>
      </c>
      <c r="D251" s="159">
        <f t="shared" ref="D251:H251" si="186">D252</f>
        <v>264075</v>
      </c>
      <c r="E251" s="159">
        <f t="shared" si="186"/>
        <v>264075</v>
      </c>
      <c r="F251" s="159">
        <f t="shared" si="186"/>
        <v>118145.63</v>
      </c>
      <c r="G251" s="159">
        <f t="shared" si="186"/>
        <v>0</v>
      </c>
      <c r="H251" s="159">
        <f t="shared" si="186"/>
        <v>0</v>
      </c>
      <c r="I251" s="159">
        <f t="shared" si="166"/>
        <v>118145.63</v>
      </c>
      <c r="J251" s="159">
        <f t="shared" si="167"/>
        <v>145929.37</v>
      </c>
      <c r="K251" s="159">
        <f t="shared" si="168"/>
        <v>145929.37</v>
      </c>
    </row>
    <row r="252" spans="1:11" s="57" customFormat="1" ht="18.75" customHeight="1">
      <c r="A252" s="28" t="s">
        <v>152</v>
      </c>
      <c r="B252" s="56"/>
      <c r="C252" s="138" t="s">
        <v>153</v>
      </c>
      <c r="D252" s="159">
        <f>D253+D258+D259+D260+D261+D262</f>
        <v>264075</v>
      </c>
      <c r="E252" s="159">
        <f t="shared" ref="E252:H252" si="187">E253+E258+E259+E260+E261+E262</f>
        <v>264075</v>
      </c>
      <c r="F252" s="159">
        <f t="shared" si="187"/>
        <v>118145.63</v>
      </c>
      <c r="G252" s="159">
        <f t="shared" si="187"/>
        <v>0</v>
      </c>
      <c r="H252" s="159">
        <f t="shared" si="187"/>
        <v>0</v>
      </c>
      <c r="I252" s="159">
        <f t="shared" si="166"/>
        <v>118145.63</v>
      </c>
      <c r="J252" s="159">
        <f t="shared" si="167"/>
        <v>145929.37</v>
      </c>
      <c r="K252" s="159">
        <f t="shared" si="168"/>
        <v>145929.37</v>
      </c>
    </row>
    <row r="253" spans="1:11" s="26" customFormat="1" ht="30" customHeight="1">
      <c r="A253" s="50" t="s">
        <v>137</v>
      </c>
      <c r="B253" s="27"/>
      <c r="C253" s="112" t="s">
        <v>415</v>
      </c>
      <c r="D253" s="156">
        <f>D254+D257</f>
        <v>236235</v>
      </c>
      <c r="E253" s="156">
        <f t="shared" ref="E253:E256" si="188">D253</f>
        <v>236235</v>
      </c>
      <c r="F253" s="156">
        <f t="shared" ref="F253:H253" si="189">F254+F257</f>
        <v>118145.63</v>
      </c>
      <c r="G253" s="156">
        <f t="shared" si="189"/>
        <v>0</v>
      </c>
      <c r="H253" s="156">
        <f t="shared" si="189"/>
        <v>0</v>
      </c>
      <c r="I253" s="156">
        <f t="shared" si="166"/>
        <v>118145.63</v>
      </c>
      <c r="J253" s="156">
        <f t="shared" si="167"/>
        <v>118089.37</v>
      </c>
      <c r="K253" s="156">
        <f t="shared" si="168"/>
        <v>118089.37</v>
      </c>
    </row>
    <row r="254" spans="1:11" s="26" customFormat="1" ht="26.25" customHeight="1">
      <c r="A254" s="50" t="s">
        <v>414</v>
      </c>
      <c r="B254" s="27"/>
      <c r="C254" s="112" t="s">
        <v>406</v>
      </c>
      <c r="D254" s="156">
        <v>181440</v>
      </c>
      <c r="E254" s="156">
        <f t="shared" si="188"/>
        <v>181440</v>
      </c>
      <c r="F254" s="156">
        <v>90720</v>
      </c>
      <c r="G254" s="156">
        <v>0</v>
      </c>
      <c r="H254" s="156">
        <v>0</v>
      </c>
      <c r="I254" s="156">
        <f t="shared" si="166"/>
        <v>90720</v>
      </c>
      <c r="J254" s="156">
        <f t="shared" si="167"/>
        <v>90720</v>
      </c>
      <c r="K254" s="156">
        <f t="shared" si="168"/>
        <v>90720</v>
      </c>
    </row>
    <row r="255" spans="1:11" s="26" customFormat="1" ht="18.75" customHeight="1">
      <c r="A255" s="73" t="s">
        <v>97</v>
      </c>
      <c r="B255" s="27"/>
      <c r="C255" s="112" t="s">
        <v>407</v>
      </c>
      <c r="D255" s="156">
        <v>39917</v>
      </c>
      <c r="E255" s="156">
        <f t="shared" si="188"/>
        <v>39917</v>
      </c>
      <c r="F255" s="156">
        <v>19983.400000000001</v>
      </c>
      <c r="G255" s="156">
        <v>0</v>
      </c>
      <c r="H255" s="156">
        <v>0</v>
      </c>
      <c r="I255" s="156">
        <f t="shared" si="166"/>
        <v>19983.400000000001</v>
      </c>
      <c r="J255" s="156">
        <f t="shared" si="167"/>
        <v>19933.599999999999</v>
      </c>
      <c r="K255" s="156">
        <f t="shared" si="168"/>
        <v>19933.599999999999</v>
      </c>
    </row>
    <row r="256" spans="1:11" s="26" customFormat="1" ht="18.75" customHeight="1">
      <c r="A256" s="73" t="s">
        <v>98</v>
      </c>
      <c r="B256" s="27"/>
      <c r="C256" s="112" t="s">
        <v>408</v>
      </c>
      <c r="D256" s="156">
        <v>14878</v>
      </c>
      <c r="E256" s="156">
        <f t="shared" si="188"/>
        <v>14878</v>
      </c>
      <c r="F256" s="156">
        <v>7442.23</v>
      </c>
      <c r="G256" s="156">
        <v>0</v>
      </c>
      <c r="H256" s="156">
        <v>0</v>
      </c>
      <c r="I256" s="156">
        <f t="shared" si="166"/>
        <v>7442.23</v>
      </c>
      <c r="J256" s="156">
        <f t="shared" si="167"/>
        <v>7435.77</v>
      </c>
      <c r="K256" s="156">
        <f t="shared" si="168"/>
        <v>7435.77</v>
      </c>
    </row>
    <row r="257" spans="1:11" s="26" customFormat="1" ht="27.75" customHeight="1">
      <c r="A257" s="82" t="s">
        <v>469</v>
      </c>
      <c r="B257" s="25"/>
      <c r="C257" s="114"/>
      <c r="D257" s="158">
        <f>SUM(D255:D256)</f>
        <v>54795</v>
      </c>
      <c r="E257" s="158">
        <f>SUM(E255:E256)</f>
        <v>54795</v>
      </c>
      <c r="F257" s="158">
        <f t="shared" ref="F257" si="190">SUM(F255:F256)</f>
        <v>27425.63</v>
      </c>
      <c r="G257" s="158">
        <f t="shared" ref="G257:H257" si="191">SUM(G255:G256)</f>
        <v>0</v>
      </c>
      <c r="H257" s="158">
        <f t="shared" si="191"/>
        <v>0</v>
      </c>
      <c r="I257" s="159">
        <f t="shared" si="166"/>
        <v>27425.63</v>
      </c>
      <c r="J257" s="159">
        <f t="shared" si="167"/>
        <v>27369.37</v>
      </c>
      <c r="K257" s="159">
        <f t="shared" si="168"/>
        <v>27369.37</v>
      </c>
    </row>
    <row r="258" spans="1:11" s="26" customFormat="1" ht="21.75" customHeight="1">
      <c r="A258" s="64" t="s">
        <v>12</v>
      </c>
      <c r="B258" s="25"/>
      <c r="C258" s="112" t="s">
        <v>409</v>
      </c>
      <c r="D258" s="156">
        <v>350</v>
      </c>
      <c r="E258" s="156">
        <f t="shared" ref="E258:E262" si="192">D258</f>
        <v>350</v>
      </c>
      <c r="F258" s="156">
        <v>0</v>
      </c>
      <c r="G258" s="156">
        <v>0</v>
      </c>
      <c r="H258" s="156">
        <v>0</v>
      </c>
      <c r="I258" s="156">
        <f t="shared" si="166"/>
        <v>0</v>
      </c>
      <c r="J258" s="156">
        <f t="shared" si="167"/>
        <v>350</v>
      </c>
      <c r="K258" s="156">
        <f t="shared" si="168"/>
        <v>350</v>
      </c>
    </row>
    <row r="259" spans="1:11" s="26" customFormat="1" ht="18.75" customHeight="1">
      <c r="A259" s="64" t="s">
        <v>16</v>
      </c>
      <c r="B259" s="25"/>
      <c r="C259" s="112" t="s">
        <v>410</v>
      </c>
      <c r="D259" s="156">
        <v>9835</v>
      </c>
      <c r="E259" s="156">
        <f t="shared" si="192"/>
        <v>9835</v>
      </c>
      <c r="F259" s="156">
        <v>0</v>
      </c>
      <c r="G259" s="156">
        <v>0</v>
      </c>
      <c r="H259" s="156">
        <v>0</v>
      </c>
      <c r="I259" s="156">
        <f t="shared" si="166"/>
        <v>0</v>
      </c>
      <c r="J259" s="156">
        <f t="shared" si="167"/>
        <v>9835</v>
      </c>
      <c r="K259" s="156">
        <f t="shared" si="168"/>
        <v>9835</v>
      </c>
    </row>
    <row r="260" spans="1:11" ht="15.75" customHeight="1">
      <c r="A260" s="64" t="s">
        <v>17</v>
      </c>
      <c r="B260" s="27"/>
      <c r="C260" s="112" t="s">
        <v>411</v>
      </c>
      <c r="D260" s="156">
        <v>12500</v>
      </c>
      <c r="E260" s="156">
        <f t="shared" si="192"/>
        <v>12500</v>
      </c>
      <c r="F260" s="156">
        <v>0</v>
      </c>
      <c r="G260" s="156">
        <v>0</v>
      </c>
      <c r="H260" s="156">
        <v>0</v>
      </c>
      <c r="I260" s="156">
        <f t="shared" si="166"/>
        <v>0</v>
      </c>
      <c r="J260" s="156">
        <f t="shared" si="167"/>
        <v>12500</v>
      </c>
      <c r="K260" s="156">
        <f t="shared" si="168"/>
        <v>12500</v>
      </c>
    </row>
    <row r="261" spans="1:11" s="26" customFormat="1" ht="18.75" customHeight="1">
      <c r="A261" s="85" t="s">
        <v>18</v>
      </c>
      <c r="B261" s="25"/>
      <c r="C261" s="112" t="s">
        <v>412</v>
      </c>
      <c r="D261" s="156">
        <v>300</v>
      </c>
      <c r="E261" s="156">
        <f t="shared" si="192"/>
        <v>300</v>
      </c>
      <c r="F261" s="156">
        <v>0</v>
      </c>
      <c r="G261" s="156">
        <v>0</v>
      </c>
      <c r="H261" s="156">
        <v>0</v>
      </c>
      <c r="I261" s="156">
        <f t="shared" si="166"/>
        <v>0</v>
      </c>
      <c r="J261" s="156">
        <f t="shared" si="167"/>
        <v>300</v>
      </c>
      <c r="K261" s="156">
        <f t="shared" si="168"/>
        <v>300</v>
      </c>
    </row>
    <row r="262" spans="1:11" s="26" customFormat="1" ht="27.75" customHeight="1">
      <c r="A262" s="66" t="s">
        <v>507</v>
      </c>
      <c r="B262" s="25"/>
      <c r="C262" s="112" t="s">
        <v>413</v>
      </c>
      <c r="D262" s="156">
        <v>4855</v>
      </c>
      <c r="E262" s="156">
        <f t="shared" si="192"/>
        <v>4855</v>
      </c>
      <c r="F262" s="156">
        <v>0</v>
      </c>
      <c r="G262" s="156">
        <v>0</v>
      </c>
      <c r="H262" s="156">
        <v>0</v>
      </c>
      <c r="I262" s="156">
        <f t="shared" si="166"/>
        <v>0</v>
      </c>
      <c r="J262" s="156">
        <f t="shared" si="167"/>
        <v>4855</v>
      </c>
      <c r="K262" s="156">
        <f t="shared" si="168"/>
        <v>4855</v>
      </c>
    </row>
    <row r="263" spans="1:11" s="93" customFormat="1" ht="18.75" customHeight="1">
      <c r="A263" s="91" t="s">
        <v>60</v>
      </c>
      <c r="B263" s="92"/>
      <c r="C263" s="113"/>
      <c r="D263" s="165"/>
      <c r="E263" s="165"/>
      <c r="F263" s="165"/>
      <c r="G263" s="165"/>
      <c r="H263" s="165"/>
      <c r="I263" s="156"/>
      <c r="J263" s="156"/>
      <c r="K263" s="156"/>
    </row>
    <row r="264" spans="1:11" ht="15.75">
      <c r="A264" s="83" t="s">
        <v>482</v>
      </c>
      <c r="B264" s="27"/>
      <c r="C264" s="112" t="s">
        <v>61</v>
      </c>
      <c r="D264" s="156">
        <f>D17+D45+D109</f>
        <v>1344943</v>
      </c>
      <c r="E264" s="156">
        <f>E17+E45+E109</f>
        <v>1344943</v>
      </c>
      <c r="F264" s="156">
        <f>F17+F45+F109</f>
        <v>581587.57000000007</v>
      </c>
      <c r="G264" s="156">
        <f>G17+G45+G109</f>
        <v>0</v>
      </c>
      <c r="H264" s="156">
        <f>H17+H45+H109</f>
        <v>0</v>
      </c>
      <c r="I264" s="156">
        <f t="shared" si="166"/>
        <v>581587.57000000007</v>
      </c>
      <c r="J264" s="156">
        <f t="shared" si="167"/>
        <v>763355.42999999993</v>
      </c>
      <c r="K264" s="156">
        <f t="shared" si="168"/>
        <v>763355.42999999993</v>
      </c>
    </row>
    <row r="265" spans="1:11" ht="15.75">
      <c r="A265" s="83" t="s">
        <v>483</v>
      </c>
      <c r="B265" s="27"/>
      <c r="C265" s="112" t="s">
        <v>62</v>
      </c>
      <c r="D265" s="156">
        <f>D236+D76+D46</f>
        <v>1631077</v>
      </c>
      <c r="E265" s="156">
        <f>E236+E76+E46</f>
        <v>1631077</v>
      </c>
      <c r="F265" s="156">
        <f>F236+F76+F46</f>
        <v>749508.22</v>
      </c>
      <c r="G265" s="156">
        <f>G236+G76+G46</f>
        <v>0</v>
      </c>
      <c r="H265" s="156">
        <f>H236+H76+H46</f>
        <v>0</v>
      </c>
      <c r="I265" s="156">
        <f t="shared" si="166"/>
        <v>749508.22</v>
      </c>
      <c r="J265" s="156">
        <f t="shared" si="167"/>
        <v>881568.78</v>
      </c>
      <c r="K265" s="156">
        <f t="shared" si="168"/>
        <v>881568.78</v>
      </c>
    </row>
    <row r="266" spans="1:11" s="68" customFormat="1" ht="15.75">
      <c r="A266" s="94" t="s">
        <v>78</v>
      </c>
      <c r="B266" s="67"/>
      <c r="C266" s="114"/>
      <c r="D266" s="158">
        <f>SUM(D264:D265)</f>
        <v>2976020</v>
      </c>
      <c r="E266" s="158">
        <f>SUM(E264:E265)</f>
        <v>2976020</v>
      </c>
      <c r="F266" s="158">
        <f t="shared" ref="F266" si="193">SUM(F264:F265)</f>
        <v>1331095.79</v>
      </c>
      <c r="G266" s="158">
        <f t="shared" ref="G266:H266" si="194">SUM(G264:G265)</f>
        <v>0</v>
      </c>
      <c r="H266" s="158">
        <f t="shared" si="194"/>
        <v>0</v>
      </c>
      <c r="I266" s="156">
        <f t="shared" si="166"/>
        <v>1331095.79</v>
      </c>
      <c r="J266" s="159">
        <f t="shared" si="167"/>
        <v>1644924.21</v>
      </c>
      <c r="K266" s="159">
        <f t="shared" si="168"/>
        <v>1644924.21</v>
      </c>
    </row>
    <row r="267" spans="1:11" ht="38.25">
      <c r="A267" s="83" t="s">
        <v>22</v>
      </c>
      <c r="B267" s="27"/>
      <c r="C267" s="112" t="s">
        <v>63</v>
      </c>
      <c r="D267" s="156">
        <f t="shared" ref="D267:I267" si="195">D237+D48</f>
        <v>89542.02</v>
      </c>
      <c r="E267" s="156">
        <f t="shared" si="195"/>
        <v>89542.02</v>
      </c>
      <c r="F267" s="156">
        <f t="shared" si="195"/>
        <v>9384</v>
      </c>
      <c r="G267" s="156">
        <f t="shared" si="195"/>
        <v>0</v>
      </c>
      <c r="H267" s="156">
        <f t="shared" si="195"/>
        <v>0</v>
      </c>
      <c r="I267" s="156">
        <f t="shared" si="195"/>
        <v>9384</v>
      </c>
      <c r="J267" s="156">
        <f t="shared" ref="J267" si="196">D267-I267</f>
        <v>80158.02</v>
      </c>
      <c r="K267" s="156">
        <f t="shared" ref="K267" si="197">E267-I267</f>
        <v>80158.02</v>
      </c>
    </row>
    <row r="268" spans="1:11" ht="39" customHeight="1">
      <c r="A268" s="83" t="s">
        <v>23</v>
      </c>
      <c r="B268" s="27"/>
      <c r="C268" s="112" t="s">
        <v>64</v>
      </c>
      <c r="D268" s="156">
        <f t="shared" ref="D268:H270" si="198">D238+D111+D49</f>
        <v>39000</v>
      </c>
      <c r="E268" s="156">
        <f t="shared" si="198"/>
        <v>39000</v>
      </c>
      <c r="F268" s="156">
        <f t="shared" si="198"/>
        <v>3500</v>
      </c>
      <c r="G268" s="156">
        <f t="shared" si="198"/>
        <v>0</v>
      </c>
      <c r="H268" s="156">
        <f t="shared" si="198"/>
        <v>0</v>
      </c>
      <c r="I268" s="156">
        <f t="shared" si="166"/>
        <v>3500</v>
      </c>
      <c r="J268" s="156">
        <f t="shared" si="167"/>
        <v>35500</v>
      </c>
      <c r="K268" s="156">
        <f t="shared" si="168"/>
        <v>35500</v>
      </c>
    </row>
    <row r="269" spans="1:11" ht="21.75" customHeight="1">
      <c r="A269" s="83" t="s">
        <v>13</v>
      </c>
      <c r="B269" s="27"/>
      <c r="C269" s="112" t="s">
        <v>470</v>
      </c>
      <c r="D269" s="156">
        <f t="shared" si="198"/>
        <v>31300</v>
      </c>
      <c r="E269" s="156">
        <f t="shared" si="198"/>
        <v>31300</v>
      </c>
      <c r="F269" s="156">
        <f t="shared" si="198"/>
        <v>9115.2000000000007</v>
      </c>
      <c r="G269" s="156">
        <f t="shared" si="198"/>
        <v>0</v>
      </c>
      <c r="H269" s="156">
        <f t="shared" si="198"/>
        <v>0</v>
      </c>
      <c r="I269" s="156">
        <f t="shared" si="166"/>
        <v>9115.2000000000007</v>
      </c>
      <c r="J269" s="156">
        <f t="shared" si="167"/>
        <v>22184.799999999999</v>
      </c>
      <c r="K269" s="156">
        <f t="shared" si="168"/>
        <v>22184.799999999999</v>
      </c>
    </row>
    <row r="270" spans="1:11" ht="20.25" customHeight="1">
      <c r="A270" s="83" t="s">
        <v>16</v>
      </c>
      <c r="B270" s="27"/>
      <c r="C270" s="112" t="s">
        <v>471</v>
      </c>
      <c r="D270" s="156">
        <f t="shared" si="198"/>
        <v>28600</v>
      </c>
      <c r="E270" s="156">
        <f t="shared" si="198"/>
        <v>28600</v>
      </c>
      <c r="F270" s="156">
        <f t="shared" si="198"/>
        <v>1425</v>
      </c>
      <c r="G270" s="156">
        <f t="shared" si="198"/>
        <v>0</v>
      </c>
      <c r="H270" s="156">
        <f t="shared" si="198"/>
        <v>0</v>
      </c>
      <c r="I270" s="156">
        <f t="shared" si="166"/>
        <v>1425</v>
      </c>
      <c r="J270" s="156">
        <f t="shared" si="167"/>
        <v>27175</v>
      </c>
      <c r="K270" s="156">
        <f t="shared" si="168"/>
        <v>27175</v>
      </c>
    </row>
    <row r="271" spans="1:11" s="68" customFormat="1" ht="15.75">
      <c r="A271" s="94" t="s">
        <v>79</v>
      </c>
      <c r="B271" s="67"/>
      <c r="C271" s="114"/>
      <c r="D271" s="158">
        <f t="shared" ref="D271:H271" si="199">SUM(D267:D270)</f>
        <v>188442.02000000002</v>
      </c>
      <c r="E271" s="158">
        <f>SUM(E267:E270)</f>
        <v>188442.02000000002</v>
      </c>
      <c r="F271" s="158">
        <f t="shared" ref="F271" si="200">SUM(F267:F270)</f>
        <v>23424.2</v>
      </c>
      <c r="G271" s="158">
        <f t="shared" si="199"/>
        <v>0</v>
      </c>
      <c r="H271" s="158">
        <f t="shared" si="199"/>
        <v>0</v>
      </c>
      <c r="I271" s="156">
        <f t="shared" si="166"/>
        <v>23424.2</v>
      </c>
      <c r="J271" s="159">
        <f t="shared" si="167"/>
        <v>165017.82</v>
      </c>
      <c r="K271" s="159">
        <f t="shared" si="168"/>
        <v>165017.82</v>
      </c>
    </row>
    <row r="272" spans="1:11" ht="25.5">
      <c r="A272" s="73" t="s">
        <v>97</v>
      </c>
      <c r="B272" s="27"/>
      <c r="C272" s="112" t="s">
        <v>65</v>
      </c>
      <c r="D272" s="156">
        <f t="shared" ref="D272:H273" si="201">D242+D115+D77+D53+D18</f>
        <v>654722</v>
      </c>
      <c r="E272" s="156">
        <f t="shared" si="201"/>
        <v>654722</v>
      </c>
      <c r="F272" s="156">
        <f t="shared" si="201"/>
        <v>292066.32999999996</v>
      </c>
      <c r="G272" s="156">
        <f t="shared" si="201"/>
        <v>0</v>
      </c>
      <c r="H272" s="156">
        <f t="shared" si="201"/>
        <v>0</v>
      </c>
      <c r="I272" s="156">
        <f t="shared" si="166"/>
        <v>292066.32999999996</v>
      </c>
      <c r="J272" s="156">
        <f t="shared" si="167"/>
        <v>362655.67000000004</v>
      </c>
      <c r="K272" s="156">
        <f t="shared" si="168"/>
        <v>362655.67000000004</v>
      </c>
    </row>
    <row r="273" spans="1:11" ht="15.75">
      <c r="A273" s="73" t="s">
        <v>98</v>
      </c>
      <c r="B273" s="27"/>
      <c r="C273" s="112" t="s">
        <v>66</v>
      </c>
      <c r="D273" s="156">
        <f t="shared" si="201"/>
        <v>244036</v>
      </c>
      <c r="E273" s="156">
        <f t="shared" si="201"/>
        <v>244036</v>
      </c>
      <c r="F273" s="156">
        <f t="shared" si="201"/>
        <v>105689.75</v>
      </c>
      <c r="G273" s="156">
        <f t="shared" si="201"/>
        <v>0</v>
      </c>
      <c r="H273" s="156">
        <f t="shared" si="201"/>
        <v>0</v>
      </c>
      <c r="I273" s="156">
        <f t="shared" si="166"/>
        <v>105689.75</v>
      </c>
      <c r="J273" s="156">
        <f t="shared" si="167"/>
        <v>138346.25</v>
      </c>
      <c r="K273" s="156">
        <f t="shared" si="168"/>
        <v>138346.25</v>
      </c>
    </row>
    <row r="274" spans="1:11" s="68" customFormat="1" ht="15.75">
      <c r="A274" s="94" t="s">
        <v>82</v>
      </c>
      <c r="B274" s="67"/>
      <c r="C274" s="114"/>
      <c r="D274" s="158">
        <f t="shared" ref="D274:H274" si="202">SUM(D272:D273)</f>
        <v>898758</v>
      </c>
      <c r="E274" s="158">
        <f>SUM(E272:E273)</f>
        <v>898758</v>
      </c>
      <c r="F274" s="158">
        <f t="shared" ref="F274" si="203">SUM(F272:F273)</f>
        <v>397756.07999999996</v>
      </c>
      <c r="G274" s="158">
        <f t="shared" si="202"/>
        <v>0</v>
      </c>
      <c r="H274" s="158">
        <f t="shared" si="202"/>
        <v>0</v>
      </c>
      <c r="I274" s="156">
        <f t="shared" si="166"/>
        <v>397756.07999999996</v>
      </c>
      <c r="J274" s="159">
        <f t="shared" si="167"/>
        <v>501001.92000000004</v>
      </c>
      <c r="K274" s="159">
        <f t="shared" si="168"/>
        <v>501001.92000000004</v>
      </c>
    </row>
    <row r="275" spans="1:11" s="68" customFormat="1" ht="15.75">
      <c r="A275" s="94"/>
      <c r="B275" s="67"/>
      <c r="C275" s="114"/>
      <c r="D275" s="158">
        <f>D276+D277+D281+D283+D284</f>
        <v>3150518.64</v>
      </c>
      <c r="E275" s="158">
        <f>E276+E277+E281+E283+E284</f>
        <v>3150518.64</v>
      </c>
      <c r="F275" s="158">
        <f t="shared" ref="F275" si="204">F276+F277+F281+F283+F284</f>
        <v>935786.83</v>
      </c>
      <c r="G275" s="158">
        <f t="shared" ref="G275:H275" si="205">G276+G277+G281+G283+G284</f>
        <v>0</v>
      </c>
      <c r="H275" s="158">
        <f t="shared" si="205"/>
        <v>0</v>
      </c>
      <c r="I275" s="156">
        <f t="shared" si="166"/>
        <v>935786.83</v>
      </c>
      <c r="J275" s="159">
        <f t="shared" si="167"/>
        <v>2214731.81</v>
      </c>
      <c r="K275" s="159">
        <f t="shared" si="168"/>
        <v>2214731.81</v>
      </c>
    </row>
    <row r="276" spans="1:11" ht="15.75">
      <c r="A276" s="83" t="s">
        <v>12</v>
      </c>
      <c r="B276" s="27"/>
      <c r="C276" s="112" t="s">
        <v>159</v>
      </c>
      <c r="D276" s="156">
        <f>D246+D58</f>
        <v>49094.26</v>
      </c>
      <c r="E276" s="156">
        <f>E246+E58</f>
        <v>49094.26</v>
      </c>
      <c r="F276" s="156">
        <f>F246+F58</f>
        <v>17404.919999999998</v>
      </c>
      <c r="G276" s="156">
        <f>G246+G58</f>
        <v>0</v>
      </c>
      <c r="H276" s="156">
        <f>H246+H58</f>
        <v>0</v>
      </c>
      <c r="I276" s="156">
        <f t="shared" si="166"/>
        <v>17404.919999999998</v>
      </c>
      <c r="J276" s="156">
        <f t="shared" si="167"/>
        <v>31689.340000000004</v>
      </c>
      <c r="K276" s="156">
        <f t="shared" si="168"/>
        <v>31689.340000000004</v>
      </c>
    </row>
    <row r="277" spans="1:11" ht="15.75" hidden="1">
      <c r="A277" s="83" t="s">
        <v>13</v>
      </c>
      <c r="B277" s="27"/>
      <c r="C277" s="112" t="s">
        <v>67</v>
      </c>
      <c r="D277" s="156"/>
      <c r="E277" s="156"/>
      <c r="F277" s="156"/>
      <c r="G277" s="156"/>
      <c r="H277" s="156"/>
      <c r="I277" s="156">
        <f t="shared" si="166"/>
        <v>0</v>
      </c>
      <c r="J277" s="156">
        <f t="shared" si="167"/>
        <v>0</v>
      </c>
      <c r="K277" s="156">
        <f t="shared" si="168"/>
        <v>0</v>
      </c>
    </row>
    <row r="278" spans="1:11" ht="25.5">
      <c r="A278" s="83" t="s">
        <v>27</v>
      </c>
      <c r="B278" s="27"/>
      <c r="C278" s="112" t="s">
        <v>68</v>
      </c>
      <c r="D278" s="156">
        <f>D60</f>
        <v>1317215</v>
      </c>
      <c r="E278" s="156">
        <f>E60</f>
        <v>1317215</v>
      </c>
      <c r="F278" s="156">
        <f t="shared" ref="F278" si="206">F60</f>
        <v>530657.6</v>
      </c>
      <c r="G278" s="156">
        <f>G60</f>
        <v>0</v>
      </c>
      <c r="H278" s="156">
        <f>H60</f>
        <v>0</v>
      </c>
      <c r="I278" s="156">
        <f t="shared" si="166"/>
        <v>530657.6</v>
      </c>
      <c r="J278" s="156">
        <f t="shared" si="167"/>
        <v>786557.4</v>
      </c>
      <c r="K278" s="156">
        <f t="shared" si="168"/>
        <v>786557.4</v>
      </c>
    </row>
    <row r="279" spans="1:11" ht="15.75">
      <c r="A279" s="83" t="s">
        <v>24</v>
      </c>
      <c r="B279" s="27"/>
      <c r="C279" s="112" t="s">
        <v>69</v>
      </c>
      <c r="D279" s="156">
        <f>D61+D158</f>
        <v>516098.3</v>
      </c>
      <c r="E279" s="156">
        <f>E61+E158</f>
        <v>516098.3</v>
      </c>
      <c r="F279" s="156">
        <f>F61+F158</f>
        <v>259892.08</v>
      </c>
      <c r="G279" s="156">
        <f>G61+G158</f>
        <v>0</v>
      </c>
      <c r="H279" s="156">
        <f>H61+H158</f>
        <v>0</v>
      </c>
      <c r="I279" s="156">
        <f t="shared" si="166"/>
        <v>259892.08</v>
      </c>
      <c r="J279" s="156">
        <f t="shared" si="167"/>
        <v>256206.22</v>
      </c>
      <c r="K279" s="156">
        <f t="shared" si="168"/>
        <v>256206.22</v>
      </c>
    </row>
    <row r="280" spans="1:11" ht="15.75">
      <c r="A280" s="83" t="s">
        <v>25</v>
      </c>
      <c r="B280" s="27"/>
      <c r="C280" s="112" t="s">
        <v>70</v>
      </c>
      <c r="D280" s="156">
        <f>D62</f>
        <v>17556.099999999999</v>
      </c>
      <c r="E280" s="156">
        <f>E62</f>
        <v>17556.099999999999</v>
      </c>
      <c r="F280" s="156">
        <f t="shared" ref="F280" si="207">F62</f>
        <v>5344.23</v>
      </c>
      <c r="G280" s="156">
        <f>G62</f>
        <v>0</v>
      </c>
      <c r="H280" s="156">
        <f>H62</f>
        <v>0</v>
      </c>
      <c r="I280" s="156">
        <f t="shared" si="166"/>
        <v>5344.23</v>
      </c>
      <c r="J280" s="156">
        <f t="shared" si="167"/>
        <v>12211.869999999999</v>
      </c>
      <c r="K280" s="156">
        <f t="shared" si="168"/>
        <v>12211.869999999999</v>
      </c>
    </row>
    <row r="281" spans="1:11" s="68" customFormat="1" ht="15.75">
      <c r="A281" s="94" t="s">
        <v>80</v>
      </c>
      <c r="B281" s="67"/>
      <c r="C281" s="114"/>
      <c r="D281" s="158">
        <f t="shared" ref="D281" si="208">SUM(D278:D280)</f>
        <v>1850869.4000000001</v>
      </c>
      <c r="E281" s="158">
        <f>SUM(E278:E280)</f>
        <v>1850869.4000000001</v>
      </c>
      <c r="F281" s="158">
        <f>SUM(F278:F280)</f>
        <v>795893.90999999992</v>
      </c>
      <c r="G281" s="158">
        <f>SUM(G278:G280)</f>
        <v>0</v>
      </c>
      <c r="H281" s="158">
        <f>SUM(H278:H280)</f>
        <v>0</v>
      </c>
      <c r="I281" s="159">
        <f t="shared" si="166"/>
        <v>795893.90999999992</v>
      </c>
      <c r="J281" s="159">
        <f t="shared" si="167"/>
        <v>1054975.4900000002</v>
      </c>
      <c r="K281" s="159">
        <f t="shared" si="168"/>
        <v>1054975.4900000002</v>
      </c>
    </row>
    <row r="282" spans="1:11" s="96" customFormat="1" ht="12.75" hidden="1" customHeight="1">
      <c r="A282" s="83" t="s">
        <v>16</v>
      </c>
      <c r="B282" s="95"/>
      <c r="C282" s="112" t="s">
        <v>100</v>
      </c>
      <c r="D282" s="156"/>
      <c r="E282" s="156"/>
      <c r="F282" s="156"/>
      <c r="G282" s="156"/>
      <c r="H282" s="156"/>
      <c r="I282" s="156">
        <f t="shared" si="166"/>
        <v>0</v>
      </c>
      <c r="J282" s="156">
        <f t="shared" si="167"/>
        <v>0</v>
      </c>
      <c r="K282" s="156">
        <f t="shared" si="168"/>
        <v>0</v>
      </c>
    </row>
    <row r="283" spans="1:11" ht="15.75">
      <c r="A283" s="83" t="s">
        <v>15</v>
      </c>
      <c r="B283" s="27"/>
      <c r="C283" s="112" t="s">
        <v>71</v>
      </c>
      <c r="D283" s="156">
        <f t="shared" ref="D283:I283" si="209">D146+D120+D64+D247+D148+D143</f>
        <v>390034</v>
      </c>
      <c r="E283" s="156">
        <f t="shared" si="209"/>
        <v>390034</v>
      </c>
      <c r="F283" s="156">
        <f t="shared" si="209"/>
        <v>30000</v>
      </c>
      <c r="G283" s="156">
        <f t="shared" si="209"/>
        <v>0</v>
      </c>
      <c r="H283" s="156">
        <f t="shared" si="209"/>
        <v>0</v>
      </c>
      <c r="I283" s="156">
        <f t="shared" si="209"/>
        <v>30000</v>
      </c>
      <c r="J283" s="156">
        <f t="shared" si="167"/>
        <v>360034</v>
      </c>
      <c r="K283" s="156">
        <f t="shared" si="168"/>
        <v>360034</v>
      </c>
    </row>
    <row r="284" spans="1:11" ht="15.75">
      <c r="A284" s="83" t="s">
        <v>16</v>
      </c>
      <c r="B284" s="27"/>
      <c r="C284" s="112" t="s">
        <v>158</v>
      </c>
      <c r="D284" s="156">
        <f>D248+D160+D159+D122+D65+D131+D147+D149+D145+D164+D162+D144+D166</f>
        <v>860520.98</v>
      </c>
      <c r="E284" s="156">
        <f t="shared" ref="E284:I284" si="210">E248+E160+E159+E122+E65+E131+E147+E149+E145+E164+E162+E144+E166</f>
        <v>860520.98</v>
      </c>
      <c r="F284" s="156">
        <f t="shared" si="210"/>
        <v>92488</v>
      </c>
      <c r="G284" s="156">
        <f t="shared" si="210"/>
        <v>0</v>
      </c>
      <c r="H284" s="156">
        <f t="shared" si="210"/>
        <v>0</v>
      </c>
      <c r="I284" s="156">
        <f t="shared" si="210"/>
        <v>92488</v>
      </c>
      <c r="J284" s="156">
        <f t="shared" si="167"/>
        <v>768032.98</v>
      </c>
      <c r="K284" s="156">
        <f t="shared" si="168"/>
        <v>768032.98</v>
      </c>
    </row>
    <row r="285" spans="1:11" ht="25.5">
      <c r="A285" s="64" t="s">
        <v>19</v>
      </c>
      <c r="B285" s="27"/>
      <c r="C285" s="112" t="s">
        <v>76</v>
      </c>
      <c r="D285" s="156">
        <f>D86</f>
        <v>5402</v>
      </c>
      <c r="E285" s="156">
        <f t="shared" ref="E285:H285" si="211">E86</f>
        <v>5402</v>
      </c>
      <c r="F285" s="156">
        <f t="shared" si="211"/>
        <v>0</v>
      </c>
      <c r="G285" s="156">
        <f t="shared" si="211"/>
        <v>0</v>
      </c>
      <c r="H285" s="156">
        <f t="shared" si="211"/>
        <v>0</v>
      </c>
      <c r="I285" s="156">
        <f t="shared" ref="I285:I293" si="212">F285+G285+H285</f>
        <v>0</v>
      </c>
      <c r="J285" s="156">
        <f t="shared" ref="J285:J293" si="213">D285-I285</f>
        <v>5402</v>
      </c>
      <c r="K285" s="156">
        <f t="shared" ref="K285:K293" si="214">E285-I285</f>
        <v>5402</v>
      </c>
    </row>
    <row r="286" spans="1:11" ht="15.75">
      <c r="A286" s="83" t="s">
        <v>17</v>
      </c>
      <c r="B286" s="27"/>
      <c r="C286" s="112" t="s">
        <v>72</v>
      </c>
      <c r="D286" s="156">
        <f>D100+D88+D73+D66+D72</f>
        <v>83781.429999999993</v>
      </c>
      <c r="E286" s="156">
        <f t="shared" ref="E286" si="215">E100+E88+E73+E66+E72</f>
        <v>83781.429999999993</v>
      </c>
      <c r="F286" s="156">
        <f>F100+F88+F73+F66+F72</f>
        <v>4017.9300000000003</v>
      </c>
      <c r="G286" s="156">
        <f>G100+G88+G73+G66</f>
        <v>0</v>
      </c>
      <c r="H286" s="156">
        <f>H100+H88+H73+H66</f>
        <v>0</v>
      </c>
      <c r="I286" s="156">
        <f t="shared" si="212"/>
        <v>4017.9300000000003</v>
      </c>
      <c r="J286" s="156">
        <f t="shared" si="213"/>
        <v>79763.5</v>
      </c>
      <c r="K286" s="156">
        <f t="shared" si="214"/>
        <v>79763.5</v>
      </c>
    </row>
    <row r="287" spans="1:11" ht="15.75">
      <c r="A287" s="83" t="s">
        <v>18</v>
      </c>
      <c r="B287" s="27"/>
      <c r="C287" s="112" t="s">
        <v>73</v>
      </c>
      <c r="D287" s="156">
        <f>D124</f>
        <v>7241</v>
      </c>
      <c r="E287" s="156">
        <f t="shared" ref="E287:H287" si="216">E124</f>
        <v>7241</v>
      </c>
      <c r="F287" s="156">
        <f t="shared" si="216"/>
        <v>0</v>
      </c>
      <c r="G287" s="156">
        <f t="shared" si="216"/>
        <v>0</v>
      </c>
      <c r="H287" s="156">
        <f t="shared" si="216"/>
        <v>0</v>
      </c>
      <c r="I287" s="156">
        <f t="shared" si="212"/>
        <v>0</v>
      </c>
      <c r="J287" s="156">
        <f t="shared" si="213"/>
        <v>7241</v>
      </c>
      <c r="K287" s="156">
        <f t="shared" si="214"/>
        <v>7241</v>
      </c>
    </row>
    <row r="288" spans="1:11" ht="25.5">
      <c r="A288" s="83" t="s">
        <v>26</v>
      </c>
      <c r="B288" s="27"/>
      <c r="C288" s="112" t="s">
        <v>74</v>
      </c>
      <c r="D288" s="156">
        <f>D69</f>
        <v>160937</v>
      </c>
      <c r="E288" s="156">
        <f>E69</f>
        <v>160937</v>
      </c>
      <c r="F288" s="156">
        <f t="shared" ref="F288" si="217">F69</f>
        <v>58650</v>
      </c>
      <c r="G288" s="156">
        <f>G69</f>
        <v>0</v>
      </c>
      <c r="H288" s="156">
        <f>H69</f>
        <v>0</v>
      </c>
      <c r="I288" s="156">
        <f t="shared" si="212"/>
        <v>58650</v>
      </c>
      <c r="J288" s="156">
        <f t="shared" si="213"/>
        <v>102287</v>
      </c>
      <c r="K288" s="156">
        <f t="shared" si="214"/>
        <v>102287</v>
      </c>
    </row>
    <row r="289" spans="1:11" ht="25.5">
      <c r="A289" s="97" t="s">
        <v>507</v>
      </c>
      <c r="B289" s="27"/>
      <c r="C289" s="112" t="s">
        <v>75</v>
      </c>
      <c r="D289" s="156">
        <f t="shared" ref="D289:K289" si="218">D249+D125+D104+D70+D161+D132+D133</f>
        <v>173515.39</v>
      </c>
      <c r="E289" s="156">
        <f t="shared" si="218"/>
        <v>173515.39</v>
      </c>
      <c r="F289" s="156">
        <f t="shared" si="218"/>
        <v>51087.040000000001</v>
      </c>
      <c r="G289" s="156">
        <f t="shared" si="218"/>
        <v>0</v>
      </c>
      <c r="H289" s="156">
        <f t="shared" si="218"/>
        <v>0</v>
      </c>
      <c r="I289" s="156">
        <f t="shared" si="218"/>
        <v>51087.040000000001</v>
      </c>
      <c r="J289" s="156">
        <f t="shared" si="218"/>
        <v>122428.35</v>
      </c>
      <c r="K289" s="156">
        <f t="shared" si="218"/>
        <v>122428.35</v>
      </c>
    </row>
    <row r="290" spans="1:11" s="68" customFormat="1" ht="15.75">
      <c r="A290" s="94" t="s">
        <v>81</v>
      </c>
      <c r="B290" s="67"/>
      <c r="C290" s="114"/>
      <c r="D290" s="158">
        <f>SUM(D288:D289)</f>
        <v>334452.39</v>
      </c>
      <c r="E290" s="158">
        <f>SUM(E288:E289)</f>
        <v>334452.39</v>
      </c>
      <c r="F290" s="158">
        <f t="shared" ref="F290" si="219">SUM(F288:F289)</f>
        <v>109737.04000000001</v>
      </c>
      <c r="G290" s="158">
        <f t="shared" ref="G290:H290" si="220">SUM(G288:G289)</f>
        <v>0</v>
      </c>
      <c r="H290" s="158">
        <f t="shared" si="220"/>
        <v>0</v>
      </c>
      <c r="I290" s="159">
        <f t="shared" si="212"/>
        <v>109737.04000000001</v>
      </c>
      <c r="J290" s="159">
        <f t="shared" si="213"/>
        <v>224715.35</v>
      </c>
      <c r="K290" s="159">
        <f t="shared" si="214"/>
        <v>224715.35</v>
      </c>
    </row>
    <row r="291" spans="1:11" s="99" customFormat="1" ht="29.25" customHeight="1">
      <c r="A291" s="137" t="s">
        <v>477</v>
      </c>
      <c r="B291" s="79"/>
      <c r="C291" s="113" t="s">
        <v>99</v>
      </c>
      <c r="D291" s="159">
        <f>D251+D169</f>
        <v>3038877</v>
      </c>
      <c r="E291" s="159">
        <f>E251+E169</f>
        <v>3038877</v>
      </c>
      <c r="F291" s="159">
        <f>F251+F169</f>
        <v>1222431.58</v>
      </c>
      <c r="G291" s="159">
        <f>G251+G169</f>
        <v>0</v>
      </c>
      <c r="H291" s="159">
        <f>H251+H169</f>
        <v>0</v>
      </c>
      <c r="I291" s="159">
        <f t="shared" si="212"/>
        <v>1222431.58</v>
      </c>
      <c r="J291" s="159">
        <f t="shared" si="213"/>
        <v>1816445.42</v>
      </c>
      <c r="K291" s="159">
        <f t="shared" si="214"/>
        <v>1816445.42</v>
      </c>
    </row>
    <row r="292" spans="1:11" s="99" customFormat="1" ht="25.5">
      <c r="A292" s="137" t="s">
        <v>478</v>
      </c>
      <c r="B292" s="79"/>
      <c r="C292" s="113" t="s">
        <v>325</v>
      </c>
      <c r="D292" s="159">
        <f>D154</f>
        <v>9000</v>
      </c>
      <c r="E292" s="159">
        <f t="shared" ref="E292:H292" si="221">E154</f>
        <v>9000</v>
      </c>
      <c r="F292" s="159">
        <f t="shared" ref="F292" si="222">F154</f>
        <v>0</v>
      </c>
      <c r="G292" s="159">
        <f t="shared" si="221"/>
        <v>0</v>
      </c>
      <c r="H292" s="159">
        <f t="shared" si="221"/>
        <v>0</v>
      </c>
      <c r="I292" s="159">
        <f t="shared" si="212"/>
        <v>0</v>
      </c>
      <c r="J292" s="159">
        <f t="shared" si="213"/>
        <v>9000</v>
      </c>
      <c r="K292" s="159">
        <f t="shared" si="214"/>
        <v>9000</v>
      </c>
    </row>
    <row r="293" spans="1:11" s="99" customFormat="1" ht="18.75" customHeight="1">
      <c r="A293" s="98" t="s">
        <v>20</v>
      </c>
      <c r="B293" s="79"/>
      <c r="C293" s="113"/>
      <c r="D293" s="159">
        <f>D266+D271+D274+D275+D285+D286+D287+D290+D291+D292</f>
        <v>10692492.48</v>
      </c>
      <c r="E293" s="159">
        <f>E266+E271+E274+E275+E285+E286+E287+E290+E291+E292</f>
        <v>10692492.48</v>
      </c>
      <c r="F293" s="159">
        <f t="shared" ref="F293" si="223">F266+F271+F274+F275+F285+F286+F287+F290+F291+F292</f>
        <v>4024249.45</v>
      </c>
      <c r="G293" s="159">
        <f t="shared" ref="G293:H293" si="224">G266+G271+G274+G275+G285+G286+G287+G290+G291+G292</f>
        <v>0</v>
      </c>
      <c r="H293" s="159">
        <f t="shared" si="224"/>
        <v>0</v>
      </c>
      <c r="I293" s="159">
        <f t="shared" si="212"/>
        <v>4024249.45</v>
      </c>
      <c r="J293" s="159">
        <f t="shared" si="213"/>
        <v>6668243.0300000003</v>
      </c>
      <c r="K293" s="159">
        <f t="shared" si="214"/>
        <v>6668243.0300000003</v>
      </c>
    </row>
    <row r="294" spans="1:11" ht="25.5">
      <c r="A294" s="64" t="s">
        <v>346</v>
      </c>
      <c r="B294" s="27">
        <v>450</v>
      </c>
      <c r="C294" s="112" t="s">
        <v>41</v>
      </c>
      <c r="D294" s="156" t="s">
        <v>41</v>
      </c>
      <c r="E294" s="156" t="s">
        <v>41</v>
      </c>
      <c r="F294" s="156">
        <f>доходы!E16-'Расходы бюджета'!F293</f>
        <v>-167172.14000000013</v>
      </c>
      <c r="G294" s="156">
        <v>0</v>
      </c>
      <c r="H294" s="156">
        <v>0</v>
      </c>
      <c r="I294" s="156">
        <f>доходы!H16-'Расходы бюджета'!I293</f>
        <v>-167172.14000000013</v>
      </c>
      <c r="J294" s="156" t="s">
        <v>41</v>
      </c>
      <c r="K294" s="156" t="s">
        <v>41</v>
      </c>
    </row>
  </sheetData>
  <mergeCells count="7">
    <mergeCell ref="E9:E10"/>
    <mergeCell ref="J9:K9"/>
    <mergeCell ref="A9:A10"/>
    <mergeCell ref="B9:B10"/>
    <mergeCell ref="C9:C10"/>
    <mergeCell ref="D9:D10"/>
    <mergeCell ref="F9:I9"/>
  </mergeCells>
  <phoneticPr fontId="0" type="noConversion"/>
  <pageMargins left="0.78740157480314965" right="0" top="0.39370078740157483" bottom="0.39370078740157483" header="0.19685039370078741" footer="0"/>
  <pageSetup paperSize="9" scale="52" fitToHeight="0" orientation="portrait" r:id="rId1"/>
  <headerFooter alignWithMargins="0">
    <oddFooter>&amp;RСтраница &amp;P из &amp;N</oddFooter>
  </headerFooter>
  <rowBreaks count="2" manualBreakCount="2">
    <brk id="118" max="10" man="1"/>
    <brk id="20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view="pageBreakPreview" topLeftCell="A8" zoomScaleSheetLayoutView="100" workbookViewId="0">
      <selection activeCell="C31" sqref="C31"/>
    </sheetView>
  </sheetViews>
  <sheetFormatPr defaultRowHeight="12.75"/>
  <cols>
    <col min="1" max="1" width="32.85546875" style="2" customWidth="1"/>
    <col min="2" max="2" width="6.5703125" style="3" customWidth="1"/>
    <col min="3" max="3" width="25.7109375" style="1" customWidth="1"/>
    <col min="4" max="4" width="15" style="4" customWidth="1"/>
    <col min="5" max="5" width="14.28515625" style="4" customWidth="1"/>
    <col min="6" max="6" width="11" style="4" customWidth="1"/>
    <col min="7" max="7" width="9.140625" style="4"/>
    <col min="8" max="8" width="13" style="4" customWidth="1"/>
    <col min="9" max="9" width="16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167</v>
      </c>
    </row>
    <row r="9" spans="1:11" s="6" customFormat="1">
      <c r="A9" s="193" t="s">
        <v>30</v>
      </c>
      <c r="B9" s="193"/>
      <c r="C9" s="193"/>
      <c r="D9" s="193"/>
      <c r="E9" s="193"/>
      <c r="F9" s="193"/>
      <c r="G9" s="194"/>
      <c r="H9" s="194"/>
      <c r="I9" s="20"/>
    </row>
    <row r="10" spans="1:11" s="5" customFormat="1">
      <c r="A10" s="195" t="s">
        <v>31</v>
      </c>
      <c r="B10" s="197" t="s">
        <v>32</v>
      </c>
      <c r="C10" s="195" t="s">
        <v>355</v>
      </c>
      <c r="D10" s="199" t="s">
        <v>33</v>
      </c>
      <c r="E10" s="192" t="s">
        <v>5</v>
      </c>
      <c r="F10" s="192"/>
      <c r="G10" s="192"/>
      <c r="H10" s="192"/>
      <c r="I10" s="192" t="s">
        <v>6</v>
      </c>
    </row>
    <row r="11" spans="1:11" s="8" customFormat="1" ht="46.5" customHeight="1">
      <c r="A11" s="196"/>
      <c r="B11" s="198"/>
      <c r="C11" s="196"/>
      <c r="D11" s="200"/>
      <c r="E11" s="108" t="s">
        <v>34</v>
      </c>
      <c r="F11" s="108" t="s">
        <v>35</v>
      </c>
      <c r="G11" s="108" t="s">
        <v>36</v>
      </c>
      <c r="H11" s="108" t="s">
        <v>37</v>
      </c>
      <c r="I11" s="192"/>
    </row>
    <row r="12" spans="1:11" s="8" customFormat="1" ht="11.25">
      <c r="A12" s="17" t="s">
        <v>38</v>
      </c>
      <c r="B12" s="18">
        <v>2</v>
      </c>
      <c r="C12" s="18" t="s">
        <v>39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</row>
    <row r="13" spans="1:11" s="8" customFormat="1" ht="33.75" customHeight="1">
      <c r="A13" s="131" t="s">
        <v>40</v>
      </c>
      <c r="B13" s="130">
        <v>500</v>
      </c>
      <c r="C13" s="11"/>
      <c r="D13" s="132">
        <f>D23-D24</f>
        <v>-444264.48000000045</v>
      </c>
      <c r="E13" s="132">
        <f>(E23)+E24</f>
        <v>167172.14000000013</v>
      </c>
      <c r="F13" s="133">
        <v>0</v>
      </c>
      <c r="G13" s="133">
        <v>0</v>
      </c>
      <c r="H13" s="132">
        <f>E13</f>
        <v>167172.14000000013</v>
      </c>
      <c r="I13" s="133">
        <f>D13+E13</f>
        <v>-277092.34000000032</v>
      </c>
    </row>
    <row r="14" spans="1:11">
      <c r="A14" s="13" t="s">
        <v>43</v>
      </c>
      <c r="B14" s="10"/>
      <c r="C14" s="11"/>
      <c r="D14" s="19"/>
      <c r="E14" s="12"/>
      <c r="F14" s="12"/>
      <c r="G14" s="12"/>
      <c r="H14" s="12"/>
      <c r="I14" s="12"/>
      <c r="J14" s="21"/>
    </row>
    <row r="15" spans="1:11" ht="22.5">
      <c r="A15" s="13" t="s">
        <v>44</v>
      </c>
      <c r="B15" s="10">
        <v>520</v>
      </c>
      <c r="C15" s="11" t="s">
        <v>41</v>
      </c>
      <c r="D15" s="19" t="s">
        <v>42</v>
      </c>
      <c r="E15" s="12"/>
      <c r="F15" s="12">
        <v>0</v>
      </c>
      <c r="G15" s="12">
        <v>0</v>
      </c>
      <c r="H15" s="12"/>
      <c r="I15" s="12">
        <v>0</v>
      </c>
      <c r="J15" s="22"/>
      <c r="K15" s="23"/>
    </row>
    <row r="16" spans="1:11">
      <c r="A16" s="13" t="s">
        <v>45</v>
      </c>
      <c r="B16" s="10"/>
      <c r="C16" s="11"/>
      <c r="D16" s="19"/>
      <c r="E16" s="12"/>
      <c r="F16" s="12"/>
      <c r="G16" s="12"/>
      <c r="H16" s="12"/>
      <c r="I16" s="12"/>
      <c r="J16" s="21"/>
    </row>
    <row r="17" spans="1:10" ht="22.5">
      <c r="A17" s="13" t="s">
        <v>46</v>
      </c>
      <c r="B17" s="10">
        <v>620</v>
      </c>
      <c r="C17" s="11" t="s">
        <v>41</v>
      </c>
      <c r="D17" s="19" t="s">
        <v>42</v>
      </c>
      <c r="E17" s="12"/>
      <c r="F17" s="12">
        <v>0</v>
      </c>
      <c r="G17" s="12">
        <v>0</v>
      </c>
      <c r="H17" s="12"/>
      <c r="I17" s="12">
        <v>0</v>
      </c>
      <c r="J17" s="24"/>
    </row>
    <row r="18" spans="1:10">
      <c r="A18" s="13" t="s">
        <v>47</v>
      </c>
      <c r="B18" s="10"/>
      <c r="C18" s="11"/>
      <c r="D18" s="19"/>
      <c r="E18" s="12"/>
      <c r="F18" s="12"/>
      <c r="G18" s="12"/>
      <c r="H18" s="12"/>
      <c r="I18" s="12"/>
    </row>
    <row r="19" spans="1:10">
      <c r="A19" s="13" t="s">
        <v>48</v>
      </c>
      <c r="B19" s="10">
        <v>700</v>
      </c>
      <c r="C19" s="11"/>
      <c r="D19" s="19" t="s">
        <v>42</v>
      </c>
      <c r="E19" s="12"/>
      <c r="F19" s="12">
        <v>0</v>
      </c>
      <c r="G19" s="12">
        <v>0</v>
      </c>
      <c r="H19" s="12"/>
      <c r="I19" s="12" t="s">
        <v>41</v>
      </c>
    </row>
    <row r="20" spans="1:10" ht="22.5">
      <c r="A20" s="13" t="s">
        <v>49</v>
      </c>
      <c r="B20" s="10">
        <v>800</v>
      </c>
      <c r="C20" s="11" t="s">
        <v>41</v>
      </c>
      <c r="D20" s="19" t="s">
        <v>41</v>
      </c>
      <c r="E20" s="12"/>
      <c r="F20" s="12">
        <v>0</v>
      </c>
      <c r="G20" s="12">
        <v>0</v>
      </c>
      <c r="H20" s="12"/>
      <c r="I20" s="12" t="s">
        <v>41</v>
      </c>
    </row>
    <row r="21" spans="1:10" ht="45">
      <c r="A21" s="13" t="s">
        <v>50</v>
      </c>
      <c r="B21" s="10">
        <v>810</v>
      </c>
      <c r="C21" s="11" t="s">
        <v>41</v>
      </c>
      <c r="D21" s="19" t="s">
        <v>41</v>
      </c>
      <c r="E21" s="19">
        <f>E23+E24</f>
        <v>167172.14000000013</v>
      </c>
      <c r="F21" s="12">
        <v>0</v>
      </c>
      <c r="G21" s="12" t="s">
        <v>41</v>
      </c>
      <c r="H21" s="19"/>
      <c r="I21" s="12" t="s">
        <v>41</v>
      </c>
    </row>
    <row r="22" spans="1:10">
      <c r="A22" s="13" t="s">
        <v>45</v>
      </c>
      <c r="B22" s="10"/>
      <c r="C22" s="11"/>
      <c r="D22" s="19"/>
      <c r="E22" s="12"/>
      <c r="F22" s="12"/>
      <c r="G22" s="12"/>
      <c r="H22" s="12"/>
      <c r="I22" s="12"/>
    </row>
    <row r="23" spans="1:10" ht="29.25" customHeight="1">
      <c r="A23" s="13" t="s">
        <v>51</v>
      </c>
      <c r="B23" s="10">
        <v>811</v>
      </c>
      <c r="C23" s="11" t="s">
        <v>165</v>
      </c>
      <c r="D23" s="19">
        <f>доходы!D16</f>
        <v>10248228</v>
      </c>
      <c r="E23" s="19">
        <f>-доходы!E16</f>
        <v>-3857077.31</v>
      </c>
      <c r="F23" s="12" t="s">
        <v>41</v>
      </c>
      <c r="G23" s="12" t="s">
        <v>41</v>
      </c>
      <c r="H23" s="19">
        <f>-доходы!H16</f>
        <v>-3857077.31</v>
      </c>
      <c r="I23" s="12" t="s">
        <v>41</v>
      </c>
    </row>
    <row r="24" spans="1:10" ht="22.5">
      <c r="A24" s="13" t="s">
        <v>52</v>
      </c>
      <c r="B24" s="10">
        <v>812</v>
      </c>
      <c r="C24" s="11" t="s">
        <v>166</v>
      </c>
      <c r="D24" s="19">
        <f>'Расходы бюджета'!D293</f>
        <v>10692492.48</v>
      </c>
      <c r="E24" s="19">
        <f>'Расходы бюджета'!I293</f>
        <v>4024249.45</v>
      </c>
      <c r="F24" s="12">
        <v>0</v>
      </c>
      <c r="G24" s="12" t="s">
        <v>41</v>
      </c>
      <c r="H24" s="19"/>
      <c r="I24" s="12" t="s">
        <v>41</v>
      </c>
    </row>
    <row r="25" spans="1:10" ht="22.5">
      <c r="A25" s="13" t="s">
        <v>53</v>
      </c>
      <c r="B25" s="10">
        <v>820</v>
      </c>
      <c r="C25" s="11" t="s">
        <v>41</v>
      </c>
      <c r="D25" s="12" t="s">
        <v>41</v>
      </c>
      <c r="E25" s="12"/>
      <c r="F25" s="12">
        <v>0</v>
      </c>
      <c r="G25" s="12">
        <v>0</v>
      </c>
      <c r="H25" s="12">
        <v>0</v>
      </c>
      <c r="I25" s="12" t="s">
        <v>41</v>
      </c>
    </row>
    <row r="26" spans="1:10">
      <c r="A26" s="13" t="s">
        <v>54</v>
      </c>
      <c r="B26" s="10"/>
      <c r="C26" s="11"/>
      <c r="D26" s="12"/>
      <c r="E26" s="12"/>
      <c r="F26" s="12"/>
      <c r="G26" s="12"/>
      <c r="H26" s="12"/>
      <c r="I26" s="12"/>
    </row>
    <row r="27" spans="1:10" ht="22.5">
      <c r="A27" s="13" t="s">
        <v>55</v>
      </c>
      <c r="B27" s="10">
        <v>821</v>
      </c>
      <c r="C27" s="11" t="s">
        <v>41</v>
      </c>
      <c r="D27" s="12" t="s">
        <v>41</v>
      </c>
      <c r="E27" s="12" t="s">
        <v>41</v>
      </c>
      <c r="F27" s="12">
        <v>0</v>
      </c>
      <c r="G27" s="12">
        <v>0</v>
      </c>
      <c r="H27" s="12">
        <v>0</v>
      </c>
      <c r="I27" s="12" t="s">
        <v>41</v>
      </c>
    </row>
    <row r="28" spans="1:10" ht="22.5">
      <c r="A28" s="13" t="s">
        <v>56</v>
      </c>
      <c r="B28" s="10">
        <v>822</v>
      </c>
      <c r="C28" s="11" t="s">
        <v>41</v>
      </c>
      <c r="D28" s="12" t="s">
        <v>41</v>
      </c>
      <c r="E28" s="12" t="s">
        <v>41</v>
      </c>
      <c r="F28" s="12">
        <v>0</v>
      </c>
      <c r="G28" s="12">
        <v>0</v>
      </c>
      <c r="H28" s="12">
        <v>0</v>
      </c>
      <c r="I28" s="12" t="s">
        <v>41</v>
      </c>
    </row>
    <row r="29" spans="1:10" ht="23.25" customHeight="1"/>
    <row r="30" spans="1:10" ht="15" customHeight="1">
      <c r="A30" s="14" t="s">
        <v>353</v>
      </c>
      <c r="B30" s="15"/>
      <c r="C30" s="128" t="s">
        <v>326</v>
      </c>
      <c r="E30" s="4" t="s">
        <v>347</v>
      </c>
      <c r="G30" s="4" t="s">
        <v>351</v>
      </c>
      <c r="I30" s="4" t="s">
        <v>352</v>
      </c>
    </row>
    <row r="31" spans="1:10" ht="24" customHeight="1">
      <c r="A31" s="129" t="s">
        <v>349</v>
      </c>
      <c r="C31" s="1" t="s">
        <v>350</v>
      </c>
      <c r="E31" s="4" t="s">
        <v>348</v>
      </c>
      <c r="G31" s="4" t="s">
        <v>349</v>
      </c>
      <c r="I31" s="4" t="s">
        <v>350</v>
      </c>
    </row>
    <row r="32" spans="1:10">
      <c r="A32" s="14" t="s">
        <v>354</v>
      </c>
      <c r="B32" s="15"/>
      <c r="C32" s="128" t="s">
        <v>57</v>
      </c>
    </row>
    <row r="33" spans="1:3">
      <c r="A33" s="129" t="s">
        <v>349</v>
      </c>
      <c r="C33" s="1" t="s">
        <v>350</v>
      </c>
    </row>
    <row r="34" spans="1:3">
      <c r="A34" s="14" t="s">
        <v>513</v>
      </c>
      <c r="B34" s="15"/>
      <c r="C34" s="16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6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Саенко</cp:lastModifiedBy>
  <cp:lastPrinted>2016-07-07T03:13:05Z</cp:lastPrinted>
  <dcterms:created xsi:type="dcterms:W3CDTF">2005-06-23T13:40:44Z</dcterms:created>
  <dcterms:modified xsi:type="dcterms:W3CDTF">2016-07-07T03:13:07Z</dcterms:modified>
</cp:coreProperties>
</file>