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20" windowHeight="7950" firstSheet="2" activeTab="7"/>
  </bookViews>
  <sheets>
    <sheet name="Приложение 1" sheetId="12" r:id="rId1"/>
    <sheet name="Приложение 2" sheetId="13" r:id="rId2"/>
    <sheet name="Приложение 3" sheetId="18" r:id="rId3"/>
    <sheet name="Приложение 4" sheetId="17" r:id="rId4"/>
    <sheet name="Приложение 5" sheetId="16" r:id="rId5"/>
    <sheet name="Приложение 6" sheetId="8" r:id="rId6"/>
    <sheet name="прилож 7" sheetId="11" r:id="rId7"/>
    <sheet name="Приложение 8" sheetId="10" r:id="rId8"/>
  </sheets>
  <definedNames>
    <definedName name="_xlnm.Print_Area" localSheetId="6">'прилож 7'!$A$1:$H$128</definedName>
    <definedName name="_xlnm.Print_Area" localSheetId="0">'Приложение 1'!$A$1:$F$23</definedName>
    <definedName name="_xlnm.Print_Area" localSheetId="3">'Приложение 4'!$A$1:$M$52</definedName>
    <definedName name="_xlnm.Print_Area" localSheetId="5">'Приложение 6'!$A$1:$I$128</definedName>
  </definedNames>
  <calcPr calcId="125725"/>
</workbook>
</file>

<file path=xl/calcChain.xml><?xml version="1.0" encoding="utf-8"?>
<calcChain xmlns="http://schemas.openxmlformats.org/spreadsheetml/2006/main">
  <c r="G152" i="10"/>
  <c r="G10"/>
  <c r="H55"/>
  <c r="G55"/>
  <c r="I12"/>
  <c r="I21"/>
  <c r="I25"/>
  <c r="I29"/>
  <c r="I34"/>
  <c r="I42"/>
  <c r="I45"/>
  <c r="I56"/>
  <c r="I57"/>
  <c r="I58"/>
  <c r="I67"/>
  <c r="I72"/>
  <c r="I73"/>
  <c r="I74"/>
  <c r="I79"/>
  <c r="I83"/>
  <c r="I91"/>
  <c r="I99"/>
  <c r="I102"/>
  <c r="I105"/>
  <c r="I106"/>
  <c r="I107"/>
  <c r="I108"/>
  <c r="I115"/>
  <c r="I120"/>
  <c r="I128"/>
  <c r="I134"/>
  <c r="I143"/>
  <c r="I149"/>
  <c r="H150"/>
  <c r="H151" s="1"/>
  <c r="H148"/>
  <c r="H147" s="1"/>
  <c r="H146" s="1"/>
  <c r="H144"/>
  <c r="H145" s="1"/>
  <c r="H142"/>
  <c r="H141" s="1"/>
  <c r="H140" s="1"/>
  <c r="H139"/>
  <c r="H138" s="1"/>
  <c r="H137" s="1"/>
  <c r="H136" s="1"/>
  <c r="H135" s="1"/>
  <c r="H133"/>
  <c r="H127"/>
  <c r="H126" s="1"/>
  <c r="H125" s="1"/>
  <c r="H124" s="1"/>
  <c r="H123" s="1"/>
  <c r="H121"/>
  <c r="H119"/>
  <c r="H118" s="1"/>
  <c r="H117" s="1"/>
  <c r="H116" s="1"/>
  <c r="H114"/>
  <c r="H113" s="1"/>
  <c r="H109"/>
  <c r="H104"/>
  <c r="H103"/>
  <c r="H101"/>
  <c r="H100" s="1"/>
  <c r="H97" s="1"/>
  <c r="H92"/>
  <c r="H94" s="1"/>
  <c r="H90"/>
  <c r="H84"/>
  <c r="H85" s="1"/>
  <c r="H86" s="1"/>
  <c r="H87" s="1"/>
  <c r="H80"/>
  <c r="H81" s="1"/>
  <c r="H82" s="1"/>
  <c r="H78"/>
  <c r="H77" s="1"/>
  <c r="H75"/>
  <c r="H76" s="1"/>
  <c r="H68"/>
  <c r="H69" s="1"/>
  <c r="H70" s="1"/>
  <c r="H71" s="1"/>
  <c r="H64"/>
  <c r="H53"/>
  <c r="H52" s="1"/>
  <c r="H51" s="1"/>
  <c r="H50" s="1"/>
  <c r="H49" s="1"/>
  <c r="H48" s="1"/>
  <c r="H46"/>
  <c r="H47" s="1"/>
  <c r="H44"/>
  <c r="H41"/>
  <c r="H36"/>
  <c r="H37" s="1"/>
  <c r="H35"/>
  <c r="H33"/>
  <c r="H31"/>
  <c r="H32" s="1"/>
  <c r="H30"/>
  <c r="H28"/>
  <c r="H24"/>
  <c r="H26" s="1"/>
  <c r="H27" s="1"/>
  <c r="H20"/>
  <c r="H19" s="1"/>
  <c r="H18" s="1"/>
  <c r="H17" s="1"/>
  <c r="H11" s="1"/>
  <c r="H13"/>
  <c r="H14" s="1"/>
  <c r="H15" s="1"/>
  <c r="H16" s="1"/>
  <c r="G58" i="11"/>
  <c r="F58"/>
  <c r="G83"/>
  <c r="F83"/>
  <c r="H23" i="10" l="1"/>
  <c r="H59"/>
  <c r="H22"/>
  <c r="H10" s="1"/>
  <c r="H152" s="1"/>
  <c r="I152" s="1"/>
  <c r="H40"/>
  <c r="H63"/>
  <c r="H65"/>
  <c r="H110"/>
  <c r="H122"/>
  <c r="H132"/>
  <c r="H98"/>
  <c r="H95"/>
  <c r="H96"/>
  <c r="H112"/>
  <c r="H111"/>
  <c r="H93"/>
  <c r="H16" i="11"/>
  <c r="H22"/>
  <c r="H24"/>
  <c r="H26"/>
  <c r="H27"/>
  <c r="H29"/>
  <c r="H30"/>
  <c r="H34"/>
  <c r="H39"/>
  <c r="H45"/>
  <c r="H52"/>
  <c r="H54"/>
  <c r="H61"/>
  <c r="H71"/>
  <c r="H74"/>
  <c r="H80"/>
  <c r="H86"/>
  <c r="H89"/>
  <c r="H95"/>
  <c r="H102"/>
  <c r="H104"/>
  <c r="H108"/>
  <c r="H111"/>
  <c r="H114"/>
  <c r="H119"/>
  <c r="H121"/>
  <c r="G127"/>
  <c r="G126" s="1"/>
  <c r="G120"/>
  <c r="G118"/>
  <c r="G113"/>
  <c r="G110"/>
  <c r="G107"/>
  <c r="G103"/>
  <c r="G101"/>
  <c r="G100" s="1"/>
  <c r="G94"/>
  <c r="G93" s="1"/>
  <c r="G92" s="1"/>
  <c r="G91" s="1"/>
  <c r="G90" s="1"/>
  <c r="G88"/>
  <c r="G87" s="1"/>
  <c r="G85"/>
  <c r="G84" s="1"/>
  <c r="G79"/>
  <c r="G78" s="1"/>
  <c r="G77" s="1"/>
  <c r="G76" s="1"/>
  <c r="G73"/>
  <c r="G72" s="1"/>
  <c r="G70"/>
  <c r="G69" s="1"/>
  <c r="G68"/>
  <c r="G67" s="1"/>
  <c r="G66" s="1"/>
  <c r="G60"/>
  <c r="G53"/>
  <c r="G51"/>
  <c r="G50" s="1"/>
  <c r="G44"/>
  <c r="G43" s="1"/>
  <c r="G42" s="1"/>
  <c r="G41" s="1"/>
  <c r="G40" s="1"/>
  <c r="G38"/>
  <c r="G37" s="1"/>
  <c r="G36" s="1"/>
  <c r="G35" s="1"/>
  <c r="G33"/>
  <c r="G32" s="1"/>
  <c r="G31" s="1"/>
  <c r="G28"/>
  <c r="G25"/>
  <c r="G20" s="1"/>
  <c r="G19" s="1"/>
  <c r="G18" s="1"/>
  <c r="G17" s="1"/>
  <c r="G23"/>
  <c r="G21"/>
  <c r="G14"/>
  <c r="G11"/>
  <c r="H131" i="10" l="1"/>
  <c r="H62"/>
  <c r="H60"/>
  <c r="H66"/>
  <c r="H39"/>
  <c r="H89"/>
  <c r="G99" i="11"/>
  <c r="G98" s="1"/>
  <c r="G65"/>
  <c r="G64" s="1"/>
  <c r="G63" s="1"/>
  <c r="G62" s="1"/>
  <c r="G82"/>
  <c r="G81" s="1"/>
  <c r="G75" s="1"/>
  <c r="G13"/>
  <c r="G15"/>
  <c r="G49"/>
  <c r="G47" s="1"/>
  <c r="G59"/>
  <c r="G106"/>
  <c r="G109"/>
  <c r="G112"/>
  <c r="G117"/>
  <c r="G125"/>
  <c r="G124"/>
  <c r="G122"/>
  <c r="G10"/>
  <c r="H21" i="8"/>
  <c r="E14" i="12"/>
  <c r="E23"/>
  <c r="H38" i="10" l="1"/>
  <c r="H61"/>
  <c r="H130"/>
  <c r="G48" i="11"/>
  <c r="G46"/>
  <c r="G116"/>
  <c r="G12"/>
  <c r="G123"/>
  <c r="G105"/>
  <c r="H25" i="8"/>
  <c r="H20" s="1"/>
  <c r="H19" s="1"/>
  <c r="H18" s="1"/>
  <c r="H17" s="1"/>
  <c r="H28"/>
  <c r="H113"/>
  <c r="H112" s="1"/>
  <c r="H110"/>
  <c r="H109" s="1"/>
  <c r="H107"/>
  <c r="H106" s="1"/>
  <c r="H104"/>
  <c r="H103" s="1"/>
  <c r="H101"/>
  <c r="H100" s="1"/>
  <c r="H127"/>
  <c r="H126" s="1"/>
  <c r="H118"/>
  <c r="H117"/>
  <c r="H116" s="1"/>
  <c r="H115" s="1"/>
  <c r="H120"/>
  <c r="H94"/>
  <c r="H93" s="1"/>
  <c r="H92" s="1"/>
  <c r="H91" s="1"/>
  <c r="H90" s="1"/>
  <c r="H85"/>
  <c r="H84" s="1"/>
  <c r="H68"/>
  <c r="H53"/>
  <c r="H38"/>
  <c r="H37" s="1"/>
  <c r="H36" s="1"/>
  <c r="H35" s="1"/>
  <c r="I16"/>
  <c r="I22"/>
  <c r="I26"/>
  <c r="I27"/>
  <c r="I29"/>
  <c r="I30"/>
  <c r="I31"/>
  <c r="I32"/>
  <c r="I33"/>
  <c r="I34"/>
  <c r="I39"/>
  <c r="I45"/>
  <c r="I52"/>
  <c r="I54"/>
  <c r="I71"/>
  <c r="I80"/>
  <c r="I86"/>
  <c r="I95"/>
  <c r="I108"/>
  <c r="I111"/>
  <c r="I114"/>
  <c r="I119"/>
  <c r="I121"/>
  <c r="H14"/>
  <c r="H11"/>
  <c r="E27" i="16"/>
  <c r="F24"/>
  <c r="F25"/>
  <c r="F26"/>
  <c r="F28"/>
  <c r="F29"/>
  <c r="F31"/>
  <c r="F22"/>
  <c r="F20"/>
  <c r="F12"/>
  <c r="F13"/>
  <c r="F14"/>
  <c r="F11"/>
  <c r="E16"/>
  <c r="E10" s="1"/>
  <c r="L43" i="17"/>
  <c r="L42" s="1"/>
  <c r="L40"/>
  <c r="L39" s="1"/>
  <c r="L22"/>
  <c r="L16"/>
  <c r="L11"/>
  <c r="L12"/>
  <c r="L50"/>
  <c r="E16" i="12"/>
  <c r="E17"/>
  <c r="E18"/>
  <c r="E19"/>
  <c r="E20"/>
  <c r="E21"/>
  <c r="E22"/>
  <c r="E15"/>
  <c r="M13" i="17"/>
  <c r="M17"/>
  <c r="M18"/>
  <c r="M19"/>
  <c r="M20"/>
  <c r="M23"/>
  <c r="M32"/>
  <c r="M33"/>
  <c r="M34"/>
  <c r="M35"/>
  <c r="M36"/>
  <c r="M41"/>
  <c r="M44"/>
  <c r="M45"/>
  <c r="M46"/>
  <c r="D23" i="12"/>
  <c r="H129" i="10" l="1"/>
  <c r="H88" s="1"/>
  <c r="H54"/>
  <c r="G57" i="11"/>
  <c r="G55"/>
  <c r="G97"/>
  <c r="G115"/>
  <c r="H99" i="8"/>
  <c r="H98" s="1"/>
  <c r="H105"/>
  <c r="H124"/>
  <c r="H125"/>
  <c r="H15"/>
  <c r="H13"/>
  <c r="G78" i="10"/>
  <c r="G90"/>
  <c r="I90" s="1"/>
  <c r="G89" i="8"/>
  <c r="I89" s="1"/>
  <c r="G23"/>
  <c r="G53" i="10"/>
  <c r="I53" s="1"/>
  <c r="F127" i="11"/>
  <c r="H127" s="1"/>
  <c r="G127" i="8"/>
  <c r="I127" s="1"/>
  <c r="I78" i="10" l="1"/>
  <c r="G77"/>
  <c r="G56" i="11"/>
  <c r="G96"/>
  <c r="G128" s="1"/>
  <c r="H97" i="8"/>
  <c r="H12"/>
  <c r="G92" i="10"/>
  <c r="I92" s="1"/>
  <c r="G84"/>
  <c r="G80"/>
  <c r="I80" s="1"/>
  <c r="G46"/>
  <c r="I46" s="1"/>
  <c r="G44"/>
  <c r="I44" s="1"/>
  <c r="G31"/>
  <c r="G30"/>
  <c r="I30" s="1"/>
  <c r="G28"/>
  <c r="I28" s="1"/>
  <c r="F118" i="11"/>
  <c r="H118" s="1"/>
  <c r="F113"/>
  <c r="H113" s="1"/>
  <c r="F53"/>
  <c r="H53" s="1"/>
  <c r="G53" i="8"/>
  <c r="I53" s="1"/>
  <c r="G113"/>
  <c r="G126"/>
  <c r="G120"/>
  <c r="I120" s="1"/>
  <c r="G118"/>
  <c r="G47" i="10" l="1"/>
  <c r="I47" s="1"/>
  <c r="G32"/>
  <c r="I32" s="1"/>
  <c r="I31"/>
  <c r="G85"/>
  <c r="I85" s="1"/>
  <c r="I84"/>
  <c r="F112" i="11"/>
  <c r="H112" s="1"/>
  <c r="G117" i="8"/>
  <c r="I117" s="1"/>
  <c r="I118"/>
  <c r="G125"/>
  <c r="I125" s="1"/>
  <c r="I126"/>
  <c r="G112"/>
  <c r="I112" s="1"/>
  <c r="I113"/>
  <c r="K43" i="17"/>
  <c r="C22" i="12" l="1"/>
  <c r="C18"/>
  <c r="E23" i="16"/>
  <c r="D23"/>
  <c r="G114" i="10"/>
  <c r="I114" s="1"/>
  <c r="G144"/>
  <c r="G142"/>
  <c r="G139"/>
  <c r="I139" s="1"/>
  <c r="G127"/>
  <c r="G13"/>
  <c r="G20"/>
  <c r="F110" i="11"/>
  <c r="F103"/>
  <c r="H103" s="1"/>
  <c r="F28"/>
  <c r="H28" s="1"/>
  <c r="G110" i="8"/>
  <c r="K49" i="17"/>
  <c r="M49" s="1"/>
  <c r="K51"/>
  <c r="M51" s="1"/>
  <c r="D16" i="16"/>
  <c r="D18"/>
  <c r="F18" s="1"/>
  <c r="G104" i="8"/>
  <c r="H79"/>
  <c r="G79"/>
  <c r="G78" s="1"/>
  <c r="G77" s="1"/>
  <c r="G28"/>
  <c r="I28" s="1"/>
  <c r="K14" i="17"/>
  <c r="M14" s="1"/>
  <c r="G61" i="8"/>
  <c r="I61" s="1"/>
  <c r="K28" i="17"/>
  <c r="M28" s="1"/>
  <c r="K26"/>
  <c r="M26" s="1"/>
  <c r="L48"/>
  <c r="K31"/>
  <c r="M31" s="1"/>
  <c r="K15"/>
  <c r="M15" s="1"/>
  <c r="K40"/>
  <c r="G113" i="10" l="1"/>
  <c r="G14"/>
  <c r="I14" s="1"/>
  <c r="I13"/>
  <c r="G145"/>
  <c r="I145" s="1"/>
  <c r="I144"/>
  <c r="G19"/>
  <c r="I19" s="1"/>
  <c r="I20"/>
  <c r="G126"/>
  <c r="I127"/>
  <c r="G141"/>
  <c r="I142"/>
  <c r="F109" i="11"/>
  <c r="H109" s="1"/>
  <c r="H110"/>
  <c r="F23" i="16"/>
  <c r="D10"/>
  <c r="F16"/>
  <c r="G103" i="8"/>
  <c r="I103" s="1"/>
  <c r="I104"/>
  <c r="G109"/>
  <c r="I109" s="1"/>
  <c r="I110"/>
  <c r="H78"/>
  <c r="I79"/>
  <c r="M40" i="17"/>
  <c r="M43"/>
  <c r="K50"/>
  <c r="M50" s="1"/>
  <c r="K39"/>
  <c r="M39" s="1"/>
  <c r="G112" i="10"/>
  <c r="I112" s="1"/>
  <c r="L47" i="17"/>
  <c r="K12"/>
  <c r="M12" s="1"/>
  <c r="I113" i="10" l="1"/>
  <c r="G111"/>
  <c r="I111" s="1"/>
  <c r="G140"/>
  <c r="I140" s="1"/>
  <c r="I141"/>
  <c r="G125"/>
  <c r="I126"/>
  <c r="L38" i="17"/>
  <c r="L37" s="1"/>
  <c r="H77" i="8"/>
  <c r="I78"/>
  <c r="F38" i="11"/>
  <c r="G38" i="8"/>
  <c r="G124" i="10" l="1"/>
  <c r="I125"/>
  <c r="F37" i="11"/>
  <c r="H38"/>
  <c r="G37" i="8"/>
  <c r="I38"/>
  <c r="H76"/>
  <c r="I77"/>
  <c r="G148" i="10"/>
  <c r="I148" s="1"/>
  <c r="G150"/>
  <c r="G147"/>
  <c r="F94" i="11"/>
  <c r="G94" i="8"/>
  <c r="G146" i="10" l="1"/>
  <c r="I146" s="1"/>
  <c r="I147"/>
  <c r="G151"/>
  <c r="I151" s="1"/>
  <c r="I150"/>
  <c r="G123"/>
  <c r="I123" s="1"/>
  <c r="I124"/>
  <c r="F93" i="11"/>
  <c r="H94"/>
  <c r="F36"/>
  <c r="H37"/>
  <c r="G93" i="8"/>
  <c r="I94"/>
  <c r="G36"/>
  <c r="I37"/>
  <c r="F35" i="11" l="1"/>
  <c r="H35" s="1"/>
  <c r="H36"/>
  <c r="F92"/>
  <c r="H93"/>
  <c r="G35" i="8"/>
  <c r="I35" s="1"/>
  <c r="I36"/>
  <c r="G92"/>
  <c r="I93"/>
  <c r="G138" i="10"/>
  <c r="K11" i="17"/>
  <c r="G137" i="10" l="1"/>
  <c r="I138"/>
  <c r="H92" i="11"/>
  <c r="F91"/>
  <c r="I92" i="8"/>
  <c r="G91"/>
  <c r="G104" i="10"/>
  <c r="I104" s="1"/>
  <c r="F25" i="11"/>
  <c r="H25" s="1"/>
  <c r="G25" i="8"/>
  <c r="G24" i="10"/>
  <c r="G107" i="8"/>
  <c r="I107" s="1"/>
  <c r="E30" i="16"/>
  <c r="D30"/>
  <c r="F10"/>
  <c r="G119" i="10"/>
  <c r="G41"/>
  <c r="I43"/>
  <c r="G116" i="8"/>
  <c r="G115" s="1"/>
  <c r="G75" i="10"/>
  <c r="G68"/>
  <c r="G64"/>
  <c r="G65" s="1"/>
  <c r="F68" i="11"/>
  <c r="F73"/>
  <c r="G74" i="8"/>
  <c r="H73"/>
  <c r="G68"/>
  <c r="G67" s="1"/>
  <c r="G66" s="1"/>
  <c r="G70"/>
  <c r="G69" s="1"/>
  <c r="D21" i="16"/>
  <c r="K48" i="17"/>
  <c r="M48" s="1"/>
  <c r="K42"/>
  <c r="M42" s="1"/>
  <c r="L30"/>
  <c r="L29" s="1"/>
  <c r="K30"/>
  <c r="L27"/>
  <c r="K27"/>
  <c r="L25"/>
  <c r="M25" s="1"/>
  <c r="K25"/>
  <c r="M22"/>
  <c r="K22"/>
  <c r="M16"/>
  <c r="K16"/>
  <c r="G101" i="10"/>
  <c r="I101" s="1"/>
  <c r="G52"/>
  <c r="G35"/>
  <c r="I35" s="1"/>
  <c r="G18"/>
  <c r="G15"/>
  <c r="G33"/>
  <c r="I33" s="1"/>
  <c r="G36"/>
  <c r="I77"/>
  <c r="G81"/>
  <c r="G86"/>
  <c r="G93"/>
  <c r="I93" s="1"/>
  <c r="G94"/>
  <c r="I94" s="1"/>
  <c r="G100"/>
  <c r="G103"/>
  <c r="I103" s="1"/>
  <c r="G109"/>
  <c r="G121"/>
  <c r="G133"/>
  <c r="F11" i="11"/>
  <c r="H11" s="1"/>
  <c r="F14"/>
  <c r="F21"/>
  <c r="H21" s="1"/>
  <c r="F23"/>
  <c r="H23" s="1"/>
  <c r="F33"/>
  <c r="F44"/>
  <c r="F51"/>
  <c r="F60"/>
  <c r="F70"/>
  <c r="F85"/>
  <c r="F88"/>
  <c r="F101"/>
  <c r="F107"/>
  <c r="F120"/>
  <c r="F126"/>
  <c r="G11" i="8"/>
  <c r="G14"/>
  <c r="G21"/>
  <c r="I25"/>
  <c r="G44"/>
  <c r="G43" s="1"/>
  <c r="G42" s="1"/>
  <c r="G41" s="1"/>
  <c r="G40" s="1"/>
  <c r="H44"/>
  <c r="G51"/>
  <c r="H51"/>
  <c r="H50" s="1"/>
  <c r="H49" s="1"/>
  <c r="G60"/>
  <c r="G59" s="1"/>
  <c r="G58" s="1"/>
  <c r="H60"/>
  <c r="H70"/>
  <c r="G85"/>
  <c r="G84" s="1"/>
  <c r="G83" s="1"/>
  <c r="G88"/>
  <c r="G87" s="1"/>
  <c r="H88"/>
  <c r="G101"/>
  <c r="G100" s="1"/>
  <c r="G99" s="1"/>
  <c r="G98" s="1"/>
  <c r="I102"/>
  <c r="G122"/>
  <c r="G123" s="1"/>
  <c r="H122"/>
  <c r="H123" s="1"/>
  <c r="G124"/>
  <c r="D17" i="16"/>
  <c r="E17"/>
  <c r="F17"/>
  <c r="D19"/>
  <c r="E19"/>
  <c r="F19"/>
  <c r="E21"/>
  <c r="F21"/>
  <c r="C17" i="12"/>
  <c r="C16" s="1"/>
  <c r="C15" s="1"/>
  <c r="D17"/>
  <c r="D16" s="1"/>
  <c r="D15" s="1"/>
  <c r="C21"/>
  <c r="C20" s="1"/>
  <c r="C19" s="1"/>
  <c r="D21"/>
  <c r="D20" s="1"/>
  <c r="D19" s="1"/>
  <c r="G110" i="10" l="1"/>
  <c r="I110" s="1"/>
  <c r="I109"/>
  <c r="G97"/>
  <c r="I100"/>
  <c r="G82"/>
  <c r="I82" s="1"/>
  <c r="I81"/>
  <c r="G66"/>
  <c r="I66" s="1"/>
  <c r="I65"/>
  <c r="G59"/>
  <c r="I59" s="1"/>
  <c r="I55"/>
  <c r="G17"/>
  <c r="I18"/>
  <c r="G51"/>
  <c r="I52"/>
  <c r="G69"/>
  <c r="I68"/>
  <c r="G40"/>
  <c r="I41"/>
  <c r="G23"/>
  <c r="I23" s="1"/>
  <c r="I24"/>
  <c r="G132"/>
  <c r="I133"/>
  <c r="G122"/>
  <c r="I122" s="1"/>
  <c r="I121"/>
  <c r="G87"/>
  <c r="I87" s="1"/>
  <c r="I86"/>
  <c r="G37"/>
  <c r="I37" s="1"/>
  <c r="I36"/>
  <c r="G16"/>
  <c r="I16" s="1"/>
  <c r="I15"/>
  <c r="G63"/>
  <c r="I64"/>
  <c r="G76"/>
  <c r="I76" s="1"/>
  <c r="I75"/>
  <c r="G118"/>
  <c r="I119"/>
  <c r="G136"/>
  <c r="I137"/>
  <c r="F117" i="11"/>
  <c r="H120"/>
  <c r="F100"/>
  <c r="H101"/>
  <c r="F84"/>
  <c r="H84" s="1"/>
  <c r="H85"/>
  <c r="F59"/>
  <c r="H59" s="1"/>
  <c r="H60"/>
  <c r="F50"/>
  <c r="H51"/>
  <c r="F67"/>
  <c r="H68"/>
  <c r="F90"/>
  <c r="H90" s="1"/>
  <c r="H91"/>
  <c r="F122"/>
  <c r="H126"/>
  <c r="F106"/>
  <c r="H107"/>
  <c r="F87"/>
  <c r="H87" s="1"/>
  <c r="H88"/>
  <c r="F69"/>
  <c r="H69" s="1"/>
  <c r="H70"/>
  <c r="F43"/>
  <c r="H44"/>
  <c r="F32"/>
  <c r="H33"/>
  <c r="F13"/>
  <c r="H14"/>
  <c r="F72"/>
  <c r="H72" s="1"/>
  <c r="H73"/>
  <c r="E32" i="16"/>
  <c r="I11" i="8"/>
  <c r="H48"/>
  <c r="H47"/>
  <c r="H46" s="1"/>
  <c r="F30" i="16"/>
  <c r="I124" i="8"/>
  <c r="I123"/>
  <c r="I122"/>
  <c r="I115"/>
  <c r="I116"/>
  <c r="I99"/>
  <c r="I101"/>
  <c r="I98"/>
  <c r="H67"/>
  <c r="I68"/>
  <c r="H43"/>
  <c r="I44"/>
  <c r="I21"/>
  <c r="G13"/>
  <c r="I14"/>
  <c r="H72"/>
  <c r="G90"/>
  <c r="I90" s="1"/>
  <c r="I91"/>
  <c r="I100"/>
  <c r="H87"/>
  <c r="I88"/>
  <c r="I84"/>
  <c r="I85"/>
  <c r="H69"/>
  <c r="I70"/>
  <c r="H59"/>
  <c r="I60"/>
  <c r="I51"/>
  <c r="I24"/>
  <c r="G73"/>
  <c r="G72" s="1"/>
  <c r="I74"/>
  <c r="M27" i="17"/>
  <c r="L24"/>
  <c r="L21" s="1"/>
  <c r="L10" s="1"/>
  <c r="M11"/>
  <c r="M30"/>
  <c r="K29"/>
  <c r="M29" s="1"/>
  <c r="K47"/>
  <c r="M47" s="1"/>
  <c r="G22" i="10"/>
  <c r="G20" i="8"/>
  <c r="G19" s="1"/>
  <c r="G18" s="1"/>
  <c r="G26" i="10"/>
  <c r="G50" i="8"/>
  <c r="G49" s="1"/>
  <c r="F20" i="11"/>
  <c r="D14" i="12"/>
  <c r="F15" i="11"/>
  <c r="H15" s="1"/>
  <c r="K24" i="17"/>
  <c r="G98" i="10"/>
  <c r="I98" s="1"/>
  <c r="C14" i="12"/>
  <c r="C23" s="1"/>
  <c r="K21" i="17"/>
  <c r="G106" i="8"/>
  <c r="I106" s="1"/>
  <c r="F125" i="11"/>
  <c r="H125" s="1"/>
  <c r="D27" i="16"/>
  <c r="F124" i="11"/>
  <c r="H124" s="1"/>
  <c r="G96" i="10"/>
  <c r="I96" s="1"/>
  <c r="G60"/>
  <c r="I60" s="1"/>
  <c r="G55" i="8"/>
  <c r="G65"/>
  <c r="G64" s="1"/>
  <c r="G63" s="1"/>
  <c r="G62" s="1"/>
  <c r="H23"/>
  <c r="I23" s="1"/>
  <c r="G15"/>
  <c r="I15" s="1"/>
  <c r="G135" i="10" l="1"/>
  <c r="I135" s="1"/>
  <c r="I136"/>
  <c r="G117"/>
  <c r="I118"/>
  <c r="G62"/>
  <c r="I63"/>
  <c r="G131"/>
  <c r="I132"/>
  <c r="G39"/>
  <c r="I40"/>
  <c r="G70"/>
  <c r="I69"/>
  <c r="G50"/>
  <c r="I51"/>
  <c r="G11"/>
  <c r="I11" s="1"/>
  <c r="I17"/>
  <c r="G27"/>
  <c r="I27" s="1"/>
  <c r="I26"/>
  <c r="I10"/>
  <c r="I22"/>
  <c r="G95"/>
  <c r="I97"/>
  <c r="H58" i="11"/>
  <c r="F82"/>
  <c r="F19"/>
  <c r="H20"/>
  <c r="F12"/>
  <c r="H12" s="1"/>
  <c r="H13"/>
  <c r="F31"/>
  <c r="H31" s="1"/>
  <c r="H32"/>
  <c r="F42"/>
  <c r="H43"/>
  <c r="F105"/>
  <c r="H105" s="1"/>
  <c r="H106"/>
  <c r="F123"/>
  <c r="H123" s="1"/>
  <c r="H122"/>
  <c r="F66"/>
  <c r="H67"/>
  <c r="F49"/>
  <c r="H50"/>
  <c r="F99"/>
  <c r="H100"/>
  <c r="F116"/>
  <c r="H117"/>
  <c r="G17" i="8"/>
  <c r="G10" s="1"/>
  <c r="I87"/>
  <c r="H83"/>
  <c r="H82" s="1"/>
  <c r="H81" s="1"/>
  <c r="H75" s="1"/>
  <c r="I59"/>
  <c r="H58"/>
  <c r="I58" s="1"/>
  <c r="D32" i="16"/>
  <c r="F32" s="1"/>
  <c r="F27"/>
  <c r="H96" i="8"/>
  <c r="I50"/>
  <c r="I69"/>
  <c r="I72"/>
  <c r="G12"/>
  <c r="I12" s="1"/>
  <c r="I13"/>
  <c r="I20"/>
  <c r="I73"/>
  <c r="H42"/>
  <c r="I43"/>
  <c r="H66"/>
  <c r="I66" s="1"/>
  <c r="I67"/>
  <c r="M24" i="17"/>
  <c r="M21"/>
  <c r="K10"/>
  <c r="M10" s="1"/>
  <c r="K38"/>
  <c r="M38" s="1"/>
  <c r="G57" i="8"/>
  <c r="G56" s="1"/>
  <c r="G105"/>
  <c r="G47"/>
  <c r="G46" s="1"/>
  <c r="I46" s="1"/>
  <c r="G48"/>
  <c r="F79" i="11"/>
  <c r="H79" s="1"/>
  <c r="G82" i="8"/>
  <c r="G81" s="1"/>
  <c r="G76"/>
  <c r="I76" s="1"/>
  <c r="L52" i="17"/>
  <c r="F55" i="11"/>
  <c r="H55" s="1"/>
  <c r="F57"/>
  <c r="H57" i="8"/>
  <c r="G89" i="10" l="1"/>
  <c r="I95"/>
  <c r="G49"/>
  <c r="I50"/>
  <c r="G71"/>
  <c r="I71" s="1"/>
  <c r="I70"/>
  <c r="G38"/>
  <c r="I38" s="1"/>
  <c r="I39"/>
  <c r="G130"/>
  <c r="I131"/>
  <c r="I62"/>
  <c r="G61"/>
  <c r="G116"/>
  <c r="I116" s="1"/>
  <c r="I117"/>
  <c r="H83" i="11"/>
  <c r="F56"/>
  <c r="H56" s="1"/>
  <c r="H57"/>
  <c r="F115"/>
  <c r="H115" s="1"/>
  <c r="H116"/>
  <c r="F98"/>
  <c r="H99"/>
  <c r="H49"/>
  <c r="F47"/>
  <c r="F48"/>
  <c r="H48" s="1"/>
  <c r="H66"/>
  <c r="F65"/>
  <c r="F41"/>
  <c r="H42"/>
  <c r="F81"/>
  <c r="H81" s="1"/>
  <c r="H82"/>
  <c r="F18"/>
  <c r="F17" s="1"/>
  <c r="H19"/>
  <c r="I83" i="8"/>
  <c r="H65"/>
  <c r="H55"/>
  <c r="I55" s="1"/>
  <c r="H64"/>
  <c r="H56"/>
  <c r="I56" s="1"/>
  <c r="I57"/>
  <c r="I65"/>
  <c r="I49"/>
  <c r="I48"/>
  <c r="I47"/>
  <c r="I82"/>
  <c r="G97"/>
  <c r="I105"/>
  <c r="H41"/>
  <c r="I42"/>
  <c r="I19"/>
  <c r="K37" i="17"/>
  <c r="M37" s="1"/>
  <c r="F78" i="11"/>
  <c r="G75" i="8"/>
  <c r="G129" i="10" l="1"/>
  <c r="I129" s="1"/>
  <c r="I130"/>
  <c r="G48"/>
  <c r="I49"/>
  <c r="I89"/>
  <c r="I61"/>
  <c r="G54"/>
  <c r="I54" s="1"/>
  <c r="F77" i="11"/>
  <c r="H78"/>
  <c r="F64"/>
  <c r="H65"/>
  <c r="H98"/>
  <c r="F97"/>
  <c r="H18"/>
  <c r="F40"/>
  <c r="H40" s="1"/>
  <c r="H41"/>
  <c r="F46"/>
  <c r="H46" s="1"/>
  <c r="H47"/>
  <c r="I18" i="8"/>
  <c r="H40"/>
  <c r="I40" s="1"/>
  <c r="I41"/>
  <c r="G96"/>
  <c r="I96" s="1"/>
  <c r="I97"/>
  <c r="I75"/>
  <c r="I81"/>
  <c r="H63"/>
  <c r="I64"/>
  <c r="K52" i="17"/>
  <c r="M52" s="1"/>
  <c r="G88" i="10" l="1"/>
  <c r="I88" s="1"/>
  <c r="I48"/>
  <c r="F96" i="11"/>
  <c r="H96" s="1"/>
  <c r="H97"/>
  <c r="F10"/>
  <c r="H17"/>
  <c r="F63"/>
  <c r="H64"/>
  <c r="F76"/>
  <c r="H77"/>
  <c r="H10" i="8"/>
  <c r="G128"/>
  <c r="G9"/>
  <c r="H62"/>
  <c r="I62" s="1"/>
  <c r="I63"/>
  <c r="I17"/>
  <c r="H10" i="11" l="1"/>
  <c r="F75"/>
  <c r="H76"/>
  <c r="F62"/>
  <c r="H62" s="1"/>
  <c r="H63"/>
  <c r="H9" i="8"/>
  <c r="I9" s="1"/>
  <c r="H128"/>
  <c r="I128" s="1"/>
  <c r="I10"/>
  <c r="F128" i="11" l="1"/>
  <c r="H128" s="1"/>
  <c r="H75"/>
</calcChain>
</file>

<file path=xl/comments1.xml><?xml version="1.0" encoding="utf-8"?>
<comments xmlns="http://schemas.openxmlformats.org/spreadsheetml/2006/main">
  <authors>
    <author>Саенко</author>
  </authors>
  <commentList>
    <comment ref="H98" authorId="0">
      <text>
        <r>
          <rPr>
            <b/>
            <sz val="9"/>
            <color indexed="81"/>
            <rFont val="Tahoma"/>
            <family val="2"/>
            <charset val="204"/>
          </rPr>
          <t>Саенко: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00" authorId="0">
      <text>
        <r>
          <rPr>
            <b/>
            <sz val="9"/>
            <color indexed="81"/>
            <rFont val="Tahoma"/>
            <family val="2"/>
            <charset val="204"/>
          </rPr>
          <t>Саенко: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01" authorId="0">
      <text>
        <r>
          <rPr>
            <b/>
            <sz val="9"/>
            <color indexed="81"/>
            <rFont val="Tahoma"/>
            <family val="2"/>
            <charset val="204"/>
          </rPr>
          <t>Саенко: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02" authorId="0">
      <text>
        <r>
          <rPr>
            <b/>
            <sz val="9"/>
            <color indexed="81"/>
            <rFont val="Tahoma"/>
            <family val="2"/>
            <charset val="204"/>
          </rPr>
          <t>Саенко: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03" authorId="0">
      <text>
        <r>
          <rPr>
            <b/>
            <sz val="9"/>
            <color indexed="81"/>
            <rFont val="Tahoma"/>
            <family val="2"/>
            <charset val="204"/>
          </rPr>
          <t>Саенко: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04" authorId="0">
      <text>
        <r>
          <rPr>
            <b/>
            <sz val="9"/>
            <color indexed="81"/>
            <rFont val="Tahoma"/>
            <family val="2"/>
            <charset val="204"/>
          </rPr>
          <t>Саенко: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<sst xmlns="http://schemas.openxmlformats.org/spreadsheetml/2006/main" count="1835" uniqueCount="422">
  <si>
    <t>04 1  0021</t>
  </si>
  <si>
    <t>04 4 0000</t>
  </si>
  <si>
    <t>04 4 7514</t>
  </si>
  <si>
    <t>Межбюджетные трансферты из краевого и федерального бюджета и доли софинансирования в рамках непрограмных расходов</t>
  </si>
  <si>
    <t>04 4 5118</t>
  </si>
  <si>
    <t>Иные закупки товаров, работ и услуг для государственных муниципальных нужд</t>
  </si>
  <si>
    <t>03 3 0000</t>
  </si>
  <si>
    <t>03 3 4901</t>
  </si>
  <si>
    <t>Подпрограмма «Создание условий для организации досуга и обеспечения жителей сельсовета услугами организаций культуры»</t>
  </si>
  <si>
    <t>Национальная экономика</t>
  </si>
  <si>
    <t>Подпрограмма «Организация и развитие библиотечного обслуживания населения, обеспечение прав граждан на свободный  доступ к  информации»</t>
  </si>
  <si>
    <t>Предоставление субсидий бюджетным, автономным учреждениям и иным некомерческим организациям</t>
  </si>
  <si>
    <t xml:space="preserve">Культура </t>
  </si>
  <si>
    <t>2015 год</t>
  </si>
  <si>
    <t>03 1 4934</t>
  </si>
  <si>
    <t>Всего</t>
  </si>
  <si>
    <t>00</t>
  </si>
  <si>
    <t>Приложение №1</t>
  </si>
  <si>
    <t xml:space="preserve">сельского Совета депутатов </t>
  </si>
  <si>
    <t xml:space="preserve">                                                                 </t>
  </si>
  <si>
    <t xml:space="preserve">            код</t>
  </si>
  <si>
    <t>Наименование кода группы, подгруппы, статьи, вида источника финансирования бюджета</t>
  </si>
  <si>
    <t>сумма</t>
  </si>
  <si>
    <t>807 0 10 50 201 10 1000 000</t>
  </si>
  <si>
    <t>Остатки средств бюджета</t>
  </si>
  <si>
    <t>807 0 10 50 201 10 1000 510</t>
  </si>
  <si>
    <t>Увеличение остатков средств бюджета</t>
  </si>
  <si>
    <t>Увеличение прочих  остатков средств бюджета</t>
  </si>
  <si>
    <t>Увеличение прочих  остатков  денежных  средств бюджета</t>
  </si>
  <si>
    <t>Увеличение прочих  остатков  денежных  средств местного  бюджета</t>
  </si>
  <si>
    <t>807 0 10 50 201 10 1000 610</t>
  </si>
  <si>
    <t>Уменьшение  остатков    средств бюджета</t>
  </si>
  <si>
    <t>Уменьшение  прочих  остатков    средств бюджета</t>
  </si>
  <si>
    <t>Уменьшение  прочих  остатков  денежных   средств бюджета</t>
  </si>
  <si>
    <t>Уменьшение  прочих  остатков  денежных   средств местного бюджета</t>
  </si>
  <si>
    <t xml:space="preserve">Итого источников внутреннего  финансирования                                                               </t>
  </si>
  <si>
    <t>Приложение №2</t>
  </si>
  <si>
    <t>код по бюджетной классификации</t>
  </si>
  <si>
    <t>наименование кода по бюджетной классификации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</si>
  <si>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</t>
  </si>
  <si>
    <t>Невыясненные поступления, зачисляемые в бюджеты поселений</t>
  </si>
  <si>
    <t>04 1 0022</t>
  </si>
  <si>
    <t>04 1  0022</t>
  </si>
  <si>
    <t>Подпрограмма: Обеспечение безопасности жизнедеятельности муниципального образования «Недокурский сельсовет».</t>
  </si>
  <si>
    <t>Муниципальная программа «Улучшение жизнедеятельности населения муниципального образования Недокурский сельсовет».</t>
  </si>
  <si>
    <t>Софинансирование расходов по устройству минерализованных защитных противопожарных полос в рамках подпрограммы "Обеспечение безопасности жизнедеятельности муниципального образования «Недокурский сельсовет» муниципальной программы «Улучшение жизнедеятельности населения муниципального образования Недокурский сельсовет».</t>
  </si>
  <si>
    <t>Софинасирование расходов на содержание автомобильных дорог и инженерных сооружений на них в границах поселений в рамках подпрограммы "Развитие транспортной инфраструктуры муниципального образования Недокурский сельсовет" муниципальной программы "Улучшение жизнедеятельности населения муниципального образования Недокурский сельсовет".</t>
  </si>
  <si>
    <t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в рамках подпрограммы "Развитие транспортной инфраструктуры муниципального образования Недокурский сельсовет"  муниципальной программы "Улучшение жизнедеятельности населения муниципального образования Недокурский сельсовет".</t>
  </si>
  <si>
    <t>Подпрограмма "Благоустройство муниципального образования «Недокурский сельсовет».</t>
  </si>
  <si>
    <t>Уличное освещение, в рамках подпрограммы "Благоустройство муниципального образования «Недокурский сельсовет» муниципальной программы «Улучшение жизнедеятельности населения муниципального образования Недокурский сельсовет».</t>
  </si>
  <si>
    <t>Очистка подъездных путей к свалке и захоронение твердых бытовых отходов  в рамках подпрограммы "Благоустройство муниципального образования «Недокурский сельсовет»  муниципальной программы «Улучшение жизнедеятельности населения муниципального образования Недокурский сельсовет».</t>
  </si>
  <si>
    <t>Обеспечение деятельности оказание услуг подведомственных учреждений в рамках подпрограммы «Создание условий для организации досуга и обеспечения жителей сельсовета услугами организаций культуры» муниципальной программы «Развитие культуры  муниципального образования Недокурский сельсовет».</t>
  </si>
  <si>
    <t>Обеспечение деятельности оказание услуг подведомственных учреждений в рамках подпрограммы «Организация и развитие библиотечного обслуживания населения, обеспечение прав граждан на свободный  доступ к  информации» муниципальной программы «Развитие культуры  муниципального образования Недокурский сельсовет».</t>
  </si>
  <si>
    <t>Муниципальная программа « Развитие физической культуры и спорта в  муниципальном образовании Недокурский сельсовет».</t>
  </si>
  <si>
    <t>Обеспечение деятельности оказание услуг подведомственных учреждений в рамках муниципальной программы « Развитие физической культуры и спорта в  муниципальном образовании Недокурский сельсовет».</t>
  </si>
  <si>
    <t>Подпрограмма: "Развитие транспортной инфраструктуры муниципального образования Недокурский сельсовет".</t>
  </si>
  <si>
    <t>Софинасирование расходов на содержание автомобильных дорог и инженерных сооружений на них в границах поселений в рамках подпрограммы "Развитие транспортной инфраструктуры муниципального образования Недокурский сельсовет"   муниципальной программы "Улучшение жизнедеятельности населения муниципального образования Недокурский сельсовет".</t>
  </si>
  <si>
    <t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в рамках подпрограммы "Развитие транспортной инфраструктуры муниципального образования Недокурский сельсовет" муниципальной программы "Улучшение жизнедеятельности населения муниципального образования Недокурский сельсовет"</t>
  </si>
  <si>
    <t>Муниципальная программа «Развитие культуры  муниципального образования Недокурский сельсовет».</t>
  </si>
  <si>
    <t>Обеспечение деятельности оказание услуг подведомственных учреждений в рамках муниципальной программы « Развитие физической культуры и спорта в  муниципальном образовании Недокурский сельсовет» .</t>
  </si>
  <si>
    <t>Софинансирование расходов по устройству минерализованных защитных противопожарных полос в рамках подпрограммы "Обеспечение безопасности жизнедеятельности муниципального образования «Недокурский сельсовет»   муниципальной программы «Улучшение жизнедеятельности населения муниципального образования Недокурский сельсовет».</t>
  </si>
  <si>
    <t>Софинасирование Содержание автомобильных дорог и инженерных сооружений на них в границах поселений в рамках подпрограммы "Развитие транспортной инфраструктуры муниципального образования Недокурский сельсовет"  муниципальной программы "Улучшение жизнедеятельности населения муниципального образования Недокурский сельсовет".</t>
  </si>
  <si>
    <t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в рамках подпрограммы "Развитие транспортной инфраструктуры муниципального образования Недокурский сельсовет"  муниципальной программы "Улучшение жизнедеятельности населения муниципального образования Недокурский сельсовет" .</t>
  </si>
  <si>
    <t>Уличное освещение, в рамках подпрограммы "Благоустройство муниципального образования «Недокурский сельсовет» " муниципальной программы «Улучшение жизнедеятельности населения муниципального образования Недокурский сельсовет».</t>
  </si>
  <si>
    <t>Увеличение прочих остатков денежных средств бюджетов поселений</t>
  </si>
  <si>
    <t>Финансовое управление администрации Кежемского района</t>
  </si>
  <si>
    <t>900 1 17 01 050 10 0000 180</t>
  </si>
  <si>
    <t>900 2 08 05 000 10 0000 180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</si>
  <si>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</si>
  <si>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</si>
  <si>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</si>
  <si>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</si>
  <si>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06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</si>
  <si>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</si>
  <si>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</si>
  <si>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</si>
  <si>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>Другие вопросы в области культуры, кинематографии и средств массовой информации</t>
  </si>
  <si>
    <t>Дотации бюджетам субъектов Российской Федерации и муниципальных образований</t>
  </si>
  <si>
    <t>ИТОГО</t>
  </si>
  <si>
    <t xml:space="preserve">к решению Недокурского сельского Совета депутатов  </t>
  </si>
  <si>
    <t>110</t>
  </si>
  <si>
    <t xml:space="preserve">          Источники внутреннего  финансирования дефицита</t>
  </si>
  <si>
    <t xml:space="preserve"> тыс. руб.</t>
  </si>
  <si>
    <t>№ строки</t>
  </si>
  <si>
    <t>Наименование показателя</t>
  </si>
  <si>
    <t>01</t>
  </si>
  <si>
    <t>02</t>
  </si>
  <si>
    <t>10</t>
  </si>
  <si>
    <t>08</t>
  </si>
  <si>
    <t>04</t>
  </si>
  <si>
    <t>03</t>
  </si>
  <si>
    <t>Общегосударственные вопросы</t>
  </si>
  <si>
    <t>Глава муниципального образования</t>
  </si>
  <si>
    <t>Межбюджетные трансферты</t>
  </si>
  <si>
    <t>Культура, кинематография и средства массовой информации</t>
  </si>
  <si>
    <t>Культура</t>
  </si>
  <si>
    <t>Жилищно-коммунальное хозяйство</t>
  </si>
  <si>
    <t>Национальная безопасность и правоохранительная деятельность</t>
  </si>
  <si>
    <t>Благоустройство</t>
  </si>
  <si>
    <t>Иные межбюджетные трансферты</t>
  </si>
  <si>
    <t>240</t>
  </si>
  <si>
    <t>540</t>
  </si>
  <si>
    <t>01 1 0061</t>
  </si>
  <si>
    <t>01 2 0061</t>
  </si>
  <si>
    <t>610</t>
  </si>
  <si>
    <t>120</t>
  </si>
  <si>
    <t>850</t>
  </si>
  <si>
    <t>Непрограммные расходы</t>
  </si>
  <si>
    <t>100</t>
  </si>
  <si>
    <t>200</t>
  </si>
  <si>
    <t>01 0 0000</t>
  </si>
  <si>
    <t>01 1 0000</t>
  </si>
  <si>
    <t>Код ведомства</t>
  </si>
  <si>
    <t>Целевая статья</t>
  </si>
  <si>
    <t>Вид расходов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</si>
  <si>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</si>
  <si>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органов местного самоуправления</t>
  </si>
  <si>
    <t>Расходы на выплаты персоналу государственных (муниципальных) органов</t>
  </si>
  <si>
    <t xml:space="preserve">Функционирование Правительства Российской Федерации, высших органов исполнительной власти и субъектов Российской Федерации, местных администраций </t>
  </si>
  <si>
    <t>Непрограмные расходы</t>
  </si>
  <si>
    <t>Руководство и управление в сфере управленческеих функций органов местного самоуправления в рамках непрограмных расходов органов местного самоуправления</t>
  </si>
  <si>
    <t>Расходы на выплаты персоналу в целях обеспечения выполнения функций государственнными (муниципальными) органами, казенными учреждениями, органами управления государственными внебюджетными фондами.</t>
  </si>
  <si>
    <t>Расходы на выплаты персоналугосударственных муниципальных  органов</t>
  </si>
  <si>
    <t>Закупка товаров, работ и услуг для государственных муниципальных нужд</t>
  </si>
  <si>
    <t>Иные бюджетные ассигнования</t>
  </si>
  <si>
    <t>800</t>
  </si>
  <si>
    <t>Уплата налогов, сборов и иных платежей</t>
  </si>
  <si>
    <t>Другие общегосударственные вопросы</t>
  </si>
  <si>
    <t>500</t>
  </si>
  <si>
    <t>01 2 0000</t>
  </si>
  <si>
    <t>600</t>
  </si>
  <si>
    <t>Предоставление субсидий бюджетным, автономным учреждениям и иным некомкрческим организациям</t>
  </si>
  <si>
    <t>Субсидии бюджетным учреждениям</t>
  </si>
  <si>
    <t>Дорожное хозяйство (дорожные фонды)</t>
  </si>
  <si>
    <t>03 0 0000</t>
  </si>
  <si>
    <t>03 1 0000</t>
  </si>
  <si>
    <t>03 2 0000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</si>
  <si>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</si>
  <si>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</si>
  <si>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 где отсутствуют военные комиссариаты, в рамках непрограмных расходов</t>
  </si>
  <si>
    <t>Физическая культура и спорт</t>
  </si>
  <si>
    <t>Массовый спорт</t>
  </si>
  <si>
    <t>02 0 0000</t>
  </si>
  <si>
    <t>04 0 0000</t>
  </si>
  <si>
    <t>04 1 0000</t>
  </si>
  <si>
    <t>тыс. рублей</t>
  </si>
  <si>
    <t>Наименование распорядителей, получателей и наименование показателей бюджетной классификации</t>
  </si>
  <si>
    <t>3</t>
  </si>
  <si>
    <t>4</t>
  </si>
  <si>
    <t>5</t>
  </si>
  <si>
    <t>6</t>
  </si>
  <si>
    <t>непрограмные расходы</t>
  </si>
  <si>
    <t>Выполнение государственных полномочий по созданию и обеспечению деятельности административных комиссий, в рамках непрограмных мероприятий</t>
  </si>
  <si>
    <t>Защита населений и территорий от ЧС природного и техногенного характера ГО</t>
  </si>
  <si>
    <t>Прочие непрограмные мероприятия</t>
  </si>
  <si>
    <t>Администрация Недокурского сельсовета</t>
  </si>
  <si>
    <t>02 0 0061</t>
  </si>
  <si>
    <t>04 0  0000</t>
  </si>
  <si>
    <t>04 1  0000</t>
  </si>
  <si>
    <t>Подпрограмма "Обеспечение бухгалтерского учета в муниципальном образовании Недокурский сельсовет"</t>
  </si>
  <si>
    <t>01 3 0000</t>
  </si>
  <si>
    <t>01 3 4403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</si>
  <si>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учреждениями. Органами управления государственными внебюджетными фондами</t>
  </si>
  <si>
    <t xml:space="preserve">Расходы на выплаты персоналу казенных учреждений </t>
  </si>
  <si>
    <t>111</t>
  </si>
  <si>
    <t>244</t>
  </si>
  <si>
    <t>Обеспечение деятельности централизованной бухгалтерии в рамках подпрограммы "Обеспечение бухгалтерского учета в муниципальном образовании Недокурский сельсовет" муниципальной программы "Развитие культуры  муниципального  образования Недокурский сельсовет "</t>
  </si>
  <si>
    <t xml:space="preserve">Муниципальная программа «Развитие культуры  муниципального образования Недокурский сельсовет»    </t>
  </si>
  <si>
    <t xml:space="preserve">Софинансирование расходов по устройству минерализованных защитных противопожарных полос в рамках подпрограммы "Обеспечение безопасности жизнедеятельности муниципального образования «Недокурский сельсовет» муниципальной программы «Улучшение жизнедеятельности населения муниципального образования Недокурский сельсовет» </t>
  </si>
  <si>
    <t>Иные межбюджетные трансферты на выполнение государственных полномочий по созданию и обеспечению деятельности административных комиссий, в рамках непрограмных мероприятий</t>
  </si>
  <si>
    <t xml:space="preserve">                                                                      к   решению Недокурского </t>
  </si>
  <si>
    <t xml:space="preserve">                                                               к решению Недокуркого сельского Совета депутатов  </t>
  </si>
  <si>
    <t xml:space="preserve">          к   решению Недокурского </t>
  </si>
  <si>
    <t>03 2 4933</t>
  </si>
  <si>
    <t>03 2 4908</t>
  </si>
  <si>
    <t>03 3 4905</t>
  </si>
  <si>
    <t>01 1 1021</t>
  </si>
  <si>
    <t xml:space="preserve"> </t>
  </si>
  <si>
    <t>тыс.руб.</t>
  </si>
  <si>
    <t>№</t>
  </si>
  <si>
    <t>Код бюджетной классификации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</si>
  <si>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</si>
  <si>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Всего доходы  бюджета сельсовета на 2015 год</t>
  </si>
  <si>
    <t>код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</si>
  <si>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</si>
  <si>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</si>
  <si>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</si>
  <si>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</si>
  <si>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</si>
  <si>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</si>
  <si>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управления,относящихся к  доходам бюджетов</t>
  </si>
  <si>
    <t>000</t>
  </si>
  <si>
    <t>0000</t>
  </si>
  <si>
    <t>НАЛОГОВЫЕ И НЕНАЛОГОВЫЕ ДОХОДЫ</t>
  </si>
  <si>
    <t>1</t>
  </si>
  <si>
    <t xml:space="preserve">НАЛОГИ НА ПРИБЫЛЬ, ДОХОДЫ </t>
  </si>
  <si>
    <t>182</t>
  </si>
  <si>
    <t>010</t>
  </si>
  <si>
    <t xml:space="preserve">Налог на доходы физических лиц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</si>
  <si>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</si>
  <si>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</si>
  <si>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</si>
  <si>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</si>
  <si>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040</t>
  </si>
  <si>
    <t>022</t>
  </si>
  <si>
    <t>30</t>
  </si>
  <si>
    <t>40</t>
  </si>
  <si>
    <t>50</t>
  </si>
  <si>
    <t>60</t>
  </si>
  <si>
    <t>НАЛОГИ НА ИМУЩЕСТВО</t>
  </si>
  <si>
    <t>Налог на имущество физических лиц</t>
  </si>
  <si>
    <t xml:space="preserve">Земельный налог </t>
  </si>
  <si>
    <t>ГОСУДАРСТВЕННАЯ ПОШЛИНА, СБОРЫ</t>
  </si>
  <si>
    <t>Государственная пошлина по делам, рассматриваемым в судах общей юрисдикции, мировыми судьями</t>
  </si>
  <si>
    <t>015</t>
  </si>
  <si>
    <t>033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</si>
  <si>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</si>
  <si>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</si>
  <si>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</si>
  <si>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807</t>
  </si>
  <si>
    <t>151</t>
  </si>
  <si>
    <t>001</t>
  </si>
  <si>
    <t>999</t>
  </si>
  <si>
    <t>Субвенции бюджетам субъектов Российской Федерации и муниципальных образований</t>
  </si>
  <si>
    <t>ВСЕГО ДОХОДОВ</t>
  </si>
  <si>
    <t>0042</t>
  </si>
  <si>
    <t>03 2 7508</t>
  </si>
  <si>
    <t>04 5 4305</t>
  </si>
  <si>
    <t>Иные межбюджетные трансферты выделяемые из бюджетов поселений в районный бюджет на осуществление полномочий по внешнему муниципальному финансовому контролю в рамках непрограммных расходов</t>
  </si>
  <si>
    <t>04 5 0000</t>
  </si>
  <si>
    <t>043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</si>
  <si>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</si>
  <si>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</t>
  </si>
  <si>
    <t xml:space="preserve">Земельный налог с физических лиц, обладающих земельным участком, расположенным в границах сельских поселений </t>
  </si>
  <si>
    <t>01 2 4536</t>
  </si>
  <si>
    <t>Раздел             Подраздел</t>
  </si>
  <si>
    <t>0800</t>
  </si>
  <si>
    <t>0801</t>
  </si>
  <si>
    <t>0804</t>
  </si>
  <si>
    <t>1100</t>
  </si>
  <si>
    <t>1102</t>
  </si>
  <si>
    <t>0300</t>
  </si>
  <si>
    <t>0310</t>
  </si>
  <si>
    <t>0400</t>
  </si>
  <si>
    <t>0409</t>
  </si>
  <si>
    <t>0500</t>
  </si>
  <si>
    <t>0503</t>
  </si>
  <si>
    <t>0100</t>
  </si>
  <si>
    <t>0104</t>
  </si>
  <si>
    <t>0102</t>
  </si>
  <si>
    <t>0106</t>
  </si>
  <si>
    <t>0111</t>
  </si>
  <si>
    <t>0113</t>
  </si>
  <si>
    <t>0200</t>
  </si>
  <si>
    <t>0203</t>
  </si>
  <si>
    <t>Раздел    Подраздел</t>
  </si>
  <si>
    <t>7</t>
  </si>
  <si>
    <t>8</t>
  </si>
  <si>
    <t>9</t>
  </si>
  <si>
    <t>Раздел      Подраздел</t>
  </si>
  <si>
    <t xml:space="preserve">  Рз              ПРз</t>
  </si>
  <si>
    <t>Приложение № 4</t>
  </si>
  <si>
    <t>Софинсирование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в рамках подпрограммы «Организация и развитие библиотечного обслуживания населения, обеспечение прав граждан на свободный  доступ к  информации» муниципальной программы «Развитие культуры  муниципального образования Недокурский сельсовет».</t>
  </si>
  <si>
    <t>830</t>
  </si>
  <si>
    <t>Исполнение судебных актов</t>
  </si>
  <si>
    <t xml:space="preserve">Закупка товаров, работ и услуг для государственных (муниципальных) нужд
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</si>
  <si>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</si>
  <si>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</si>
  <si>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Приложение № 3</t>
  </si>
  <si>
    <t xml:space="preserve">Главные администраторы </t>
  </si>
  <si>
    <t>код бюджетной классификации</t>
  </si>
  <si>
    <t>наименование кода бюджетной классификации</t>
  </si>
  <si>
    <t>01  10 50 201 10 0000 510</t>
  </si>
  <si>
    <t>01  10 50 201 10 0000 610</t>
  </si>
  <si>
    <t>Уменьшение  прочих остатков денежных средств бюджетов поселений</t>
  </si>
  <si>
    <t xml:space="preserve">                                                              Приложение № 5</t>
  </si>
  <si>
    <t xml:space="preserve">              Приложение № 6</t>
  </si>
  <si>
    <t xml:space="preserve">              Приложение № 7</t>
  </si>
  <si>
    <t>Приложение № 8</t>
  </si>
  <si>
    <t xml:space="preserve">Подпрограмма: "Развитие транспортной инфраструктуры муниципального образования Недокурский сельсовет" </t>
  </si>
  <si>
    <t xml:space="preserve">Муниципальная программа «Улучшение жизнедеятельности населения муниципального образования Недокурский сельсовет» </t>
  </si>
  <si>
    <t xml:space="preserve"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 в рамках подпрограммы "Развитие транспортной инфраструктуры муниципального образования Недокурский сельсовет" муниципальной программы "Улучшение жизнедеятельности населения муниципального образования Недокурский сельсовет" </t>
  </si>
  <si>
    <t xml:space="preserve">Муниципальная программа «Развитие культуры  муниципального образования Недокурский сельсовет»  
</t>
  </si>
  <si>
    <t xml:space="preserve">Муниципальная программа « Развитие физической культуры и спорта в  муниципальном образовании Недокурский сельсовет»  </t>
  </si>
  <si>
    <t>Главные администраторы доходов бюджета Недокурского сельсовета Кежемского района Красноярского края</t>
  </si>
  <si>
    <t>Администрация Недокурского сельсовета Кежемского района Красноярского края</t>
  </si>
  <si>
    <t>Прочие неналоговые доходы бюджетов сельских поселений</t>
  </si>
  <si>
    <t>Прочие поступления от использования имущества, находящегося в собственности сельских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</si>
  <si>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</si>
  <si>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</si>
  <si>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Невыясненные поступления, зачисляемые в бюджеты сельских поселений  </t>
  </si>
  <si>
    <t>Средства самообложения граждан, зачисляемые в бюджеты сельских поселений</t>
  </si>
  <si>
    <t>Прочие межбюджетные трансферты, передаваемые бюджетам сельских поселений на выполнение государственных полномочий по составлению протоколов об административных правонарушениях</t>
  </si>
  <si>
    <t>Прочие межбюджетные трансферты, передаваемые бюджетам сельских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</si>
  <si>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Прочие межбюджетные трансферты, передаваемые бюджетам сельских поселений (резервные фонды исполнительных органов государственной власти субъектов Российской Федерации)</t>
  </si>
  <si>
    <t>Прочие межбюджетные трансферты, передаваемые бюджетам сельских поселений на частичное финансирование (возмещение) расходов на введение новых систем оплаты труда</t>
  </si>
  <si>
    <t>Прочие межбюджетные трансферты, передаваемые бюджетам сельских поселений на увеличение размеров оплаты труда отдельным категориям работников бюджетной сферы края, для которых Указами Президента Российской Федерации предусмотрено повышение оплаты труда</t>
  </si>
  <si>
    <t>Прочие межбюджетные трансферты, передаваемые бюджетам сельских поселений на государственную поддержку действующих и вновь создаваемых спортивных клубов по месту жительства граждан</t>
  </si>
  <si>
    <t>Прочие межбюджетные трансферты, передаваемые бюджетам сельских поселений на переселение граждан из аварийного жилищного фонда в муниципальных образованиях Красноярского края на 2013-2015 годы</t>
  </si>
  <si>
    <t>Прочие межбюджетные трансферты, передаваемые бюджетам сельских поселений на энергосбережение и повышение энергетической эффективности в Красноярском крае на 2010-2012 годы и на период до 2020 г. в части расходов на реализацию мероприятий  по энергосбережению и повышению энергетической эффективности в связи с достижением наилучших показателей в области энергосбережения</t>
  </si>
  <si>
    <t xml:space="preserve">Прочие межбюджетные трансферты, передаваемые бюджетам сельских поселений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 в рамках подпрограммы  «Дороги Красноярья» государственной программы Красноярского края «Развитие транспортной системы Красноярского края» </t>
  </si>
  <si>
    <t>Прочие межбюджетные трансферты, передаваемые бюджетам сельских поселений  на подготовку генеральных планов городских и сельских поселений, на разработку проектов планировки и межевания земельных участков для жилищного строительства, формирование и постановку земельных участков на кадастровый учет в рамках подпрограммы "Стимулирование жилищного строительства на территории Красноярского края" государственной программы Красноярского края "Создание условий для обеспечения доступным  и комфортным жильем граждан Красноярского края"</t>
  </si>
  <si>
    <t>Прочие межбюджетные трансферты, передаваемые бюджетам сельских поселений на реализацию проектов по благоустройству территорий поселений  в рамках подпрограммы «Поддержка муниципальных проектов и мероприятий по благоустройству территорий» государственной программы Красноярского края «Содействие развитию местного самоуправления»</t>
  </si>
  <si>
    <t>Прочие межбюджетные трансферты, передаваемые бюджетам сельских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в рамках подпрограммы "Обеспечение условий реализации государственной программы и прочие мероприятия" государственной программы "Развитие культуры"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</si>
  <si>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</si>
  <si>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Акцизы на автомобильный бензин, производимый на территории РФ </t>
  </si>
  <si>
    <t xml:space="preserve">Доходы от уплаты акцизов на дизельное топливо , подлежащие распределению 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</si>
  <si>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 </t>
  </si>
  <si>
    <t xml:space="preserve">Доходы от уплаты акцизов на автомобильный бензин , подлежащие распределению 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</si>
  <si>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</si>
  <si>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налог на имущество физических лиц , взимаемый про ставкам , применяемым к объектам налогообложения 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</si>
  <si>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</si>
  <si>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</si>
  <si>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Возврат остатков субсидий, субвенций и иных межбюджетных трансфертов, имеющих целевое назначение, прошлых лет  из бюджетов сельских поселений</t>
  </si>
  <si>
    <t>Доходы бюджетов сельских поселений от возврата бюджетными учреждениями остатков субсидий прошлых лет</t>
  </si>
  <si>
    <t>807 2 18 05010 10 0000 180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</si>
  <si>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</si>
  <si>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807 2 18 05020 10 0000 151</t>
  </si>
  <si>
    <t>807 2 18 05010 10 0000 151</t>
  </si>
  <si>
    <t>807 2 19 05000 10 0000 151</t>
  </si>
  <si>
    <t>807 1 08 04020 01 1000 110</t>
  </si>
  <si>
    <t>807 1 08 04020 01 2000 110</t>
  </si>
  <si>
    <t>807 1 08 04020 01 3000 110</t>
  </si>
  <si>
    <t>807 1 08 04020 01 4000 110</t>
  </si>
  <si>
    <t>807 1 11 09045 10 1000 120</t>
  </si>
  <si>
    <t>807 1 11 09045 10 2000 120</t>
  </si>
  <si>
    <t>807 1 11 09045 10 3000 120</t>
  </si>
  <si>
    <t>807 1 16 32000 10 0000 140</t>
  </si>
  <si>
    <t>807 1 16 51040 02 0000 140</t>
  </si>
  <si>
    <t>807 1 17 01050 10 0000 180</t>
  </si>
  <si>
    <t>807 1 17 05050 10 0000 180</t>
  </si>
  <si>
    <t>807 1 17 14030 10 0000 180</t>
  </si>
  <si>
    <t>807 2 02 01001 10 0000 151</t>
  </si>
  <si>
    <t>807 2 02 01003 10 0000 151</t>
  </si>
  <si>
    <t xml:space="preserve"> 807 2 02 03015 10 0000 151</t>
  </si>
  <si>
    <t>807 2 02 04999 10 0008 151</t>
  </si>
  <si>
    <t>807 2 02 04999 10 0021 151</t>
  </si>
  <si>
    <t>807 2 02 04999 10 0023 151</t>
  </si>
  <si>
    <t>807 2 02 04999 10 0027 151</t>
  </si>
  <si>
    <t>807 2 02 04999 10 0035 151</t>
  </si>
  <si>
    <t>807 2 02 04999 10 0036 151</t>
  </si>
  <si>
    <t>807 2 02 04999 10 0039 151</t>
  </si>
  <si>
    <t>807 2 02 04999 10 0040 151</t>
  </si>
  <si>
    <t>807 2 02 04999 10 0042 151</t>
  </si>
  <si>
    <t>807 2 02 04999 10 0045 151</t>
  </si>
  <si>
    <t>807 2 02 04999 10 0046 151</t>
  </si>
  <si>
    <t>807 2 02 04999 10 0051 151</t>
  </si>
  <si>
    <t>807 2 07 05030 10 0000 180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</si>
  <si>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</si>
  <si>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0505</t>
  </si>
  <si>
    <t>Другие вопросы в области жилищно-коммунального хозяйства</t>
  </si>
  <si>
    <t>Мероприятия в области занятости населения в рамках непрограммных расходов</t>
  </si>
  <si>
    <t>04 6 0000</t>
  </si>
  <si>
    <t>04 6 4604</t>
  </si>
  <si>
    <t>0107</t>
  </si>
  <si>
    <t>Обеспечение проведения выборов и референдумов</t>
  </si>
  <si>
    <t>Подготовка и проведение выборов в органы местного самоуправления</t>
  </si>
  <si>
    <t>04 2 4912</t>
  </si>
  <si>
    <t>880</t>
  </si>
  <si>
    <t>Специальные расходы</t>
  </si>
  <si>
    <t>04 2 0000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</si>
  <si>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денежных взысканий (штрафов) по соответствующему платежу в том числе по отмененному)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</si>
  <si>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</si>
  <si>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 для нужд поселений  федеральные государственные органы</t>
  </si>
  <si>
    <t>09</t>
  </si>
  <si>
    <t>053</t>
  </si>
  <si>
    <t>4000</t>
  </si>
  <si>
    <t>16</t>
  </si>
  <si>
    <t>32</t>
  </si>
  <si>
    <t>140</t>
  </si>
  <si>
    <t>33</t>
  </si>
  <si>
    <t>050</t>
  </si>
  <si>
    <t>6000</t>
  </si>
  <si>
    <t>17</t>
  </si>
  <si>
    <t>05</t>
  </si>
  <si>
    <t>180</t>
  </si>
  <si>
    <t>Средства самообложения граждан, зачисляемые в бюджеты поселений</t>
  </si>
  <si>
    <t>14</t>
  </si>
  <si>
    <t>0502</t>
  </si>
  <si>
    <t>Прочие межбюджетные трансферты, передаваемые бюджетам  сельских поселений</t>
  </si>
  <si>
    <t>024</t>
  </si>
  <si>
    <t>Субвенции местным бюджетам на выполнение передаваемых полномочий субъектов Российской Федерации</t>
  </si>
  <si>
    <t>Коммунальное хозяйство</t>
  </si>
  <si>
    <t>04 1  1021</t>
  </si>
  <si>
    <t>452</t>
  </si>
  <si>
    <t>450</t>
  </si>
  <si>
    <t>Поддержка жилищно -коммунального хозяйства</t>
  </si>
  <si>
    <t>Поддержка коммунального хозяйства</t>
  </si>
  <si>
    <t>Обеспечение функционирования муниципальных органов</t>
  </si>
  <si>
    <t>Бюджетные инвестиции в уставной капитал Межмуниципальное Хозяйственное Общество Общество с Ограниченной Ответственностью "Координирующий Центр Управления Жилищно-Коммунального Хозяйства Кежемского района"</t>
  </si>
  <si>
    <t>04 2 4313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</si>
  <si>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</si>
  <si>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</si>
  <si>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</si>
  <si>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Прочие безвозмездные поступления в бюджеты поселений </t>
  </si>
  <si>
    <t xml:space="preserve">Доходы бюджетов муниципальных районов от возврата бюджетными учреждениями остатков субсидий прошлых лет </t>
  </si>
  <si>
    <t>807 2 02 04999 10 0053 151</t>
  </si>
  <si>
    <t>Иные межбюджетные трансферты на поддержку мер по обеспечению сбалансированности бюджетов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</si>
  <si>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807 2 02 03024 10 7514 151</t>
  </si>
  <si>
    <t>Субвенции бюджетам на выполнение государственных полномочий по созданию и обеспечению деятельности административных комиссий в рамках непрограмных расходов органов судебной власти</t>
  </si>
  <si>
    <t>0053</t>
  </si>
  <si>
    <t>0051</t>
  </si>
  <si>
    <t>Прочие  межбюджетные трансферты</t>
  </si>
  <si>
    <t>7514</t>
  </si>
  <si>
    <t>Прочие 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в рамках подпрограммы «Организация и развитие библиотечного обслуживания населения, обеспечение прав граждан на свободный  доступ к  информации» муниципальной программы «Развитие культуры  муниципального образования Недокурский сельсовет».</t>
  </si>
  <si>
    <t>01 2 5146</t>
  </si>
  <si>
    <t>Субсидии бюджетным учреждениям (софинансирование мероприятий)</t>
  </si>
  <si>
    <t>Исполнено</t>
  </si>
  <si>
    <t xml:space="preserve">% исполнения </t>
  </si>
  <si>
    <t>Распределение расходов местного бюджета за 2015  год по разделам и подразделам классификации расходов бюджетов Российской Федерации</t>
  </si>
  <si>
    <t xml:space="preserve">Ведомственная структура расходов бюджета Недокурского сельсовета за 2015 год </t>
  </si>
  <si>
    <t xml:space="preserve">Распределение бюджетных ассигнований по разделам, подразделам, целевым статьям (муниципальным программам Недокурского сельсовета и непрограммным направлениям деятельности), группам и подгруппам видов расходов классификации расходов бюджета сельсовета за 2015 год </t>
  </si>
  <si>
    <t xml:space="preserve"> источников внутреннего финансирования дефицита бюджета Недокурского сельсовета за 2015 год </t>
  </si>
  <si>
    <t xml:space="preserve">  бюджета   сельсовета  за 2015 год </t>
  </si>
  <si>
    <t>исполнено</t>
  </si>
  <si>
    <t>% исполнения</t>
  </si>
  <si>
    <t>план 2015 год</t>
  </si>
  <si>
    <t xml:space="preserve">Доходы местного бюджета за 2015 год </t>
  </si>
  <si>
    <t xml:space="preserve">Распределение бюджетных ассигнований по целевым статьям (муниципальным программам Недокурского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за  2015 год </t>
  </si>
  <si>
    <t xml:space="preserve"> № 10-44 р  от 31.05.2016 г. </t>
  </si>
  <si>
    <t xml:space="preserve"> № 10-44 р  от 31.05.2016 г.</t>
  </si>
  <si>
    <t xml:space="preserve">  № 10-44 р  от 31.05.2016 г.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</si>
</sst>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.000"/>
    <numFmt numFmtId="166" formatCode="#,##0.000000000"/>
    <numFmt numFmtId="167" formatCode="0.0"/>
    <numFmt numFmtId="168" formatCode="#,##0.0"/>
  </numFmts>
  <fonts count="3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Times New Roman"/>
      <family val="1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Times New Roman"/>
      <family val="1"/>
    </font>
    <font>
      <sz val="8"/>
      <color theme="1"/>
      <name val="Calibri"/>
      <family val="2"/>
      <charset val="204"/>
      <scheme val="minor"/>
    </font>
    <font>
      <sz val="12"/>
      <name val="Helv"/>
      <charset val="204"/>
    </font>
    <font>
      <sz val="12"/>
      <name val="Arial Cyr"/>
      <charset val="204"/>
    </font>
    <font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</cellStyleXfs>
  <cellXfs count="376">
    <xf numFmtId="0" fontId="0" fillId="0" borderId="0" xfId="0"/>
    <xf numFmtId="0" fontId="3" fillId="0" borderId="1" xfId="6" applyFont="1" applyFill="1" applyBorder="1" applyAlignment="1">
      <alignment wrapText="1" shrinkToFit="1"/>
    </xf>
    <xf numFmtId="0" fontId="3" fillId="0" borderId="2" xfId="6" applyFont="1" applyFill="1" applyBorder="1" applyAlignment="1">
      <alignment wrapText="1" shrinkToFit="1"/>
    </xf>
    <xf numFmtId="49" fontId="3" fillId="0" borderId="2" xfId="6" applyNumberFormat="1" applyFont="1" applyFill="1" applyBorder="1" applyAlignment="1">
      <alignment wrapText="1" shrinkToFit="1"/>
    </xf>
    <xf numFmtId="0" fontId="3" fillId="0" borderId="3" xfId="6" applyFont="1" applyFill="1" applyBorder="1" applyAlignment="1">
      <alignment horizontal="center" wrapText="1" shrinkToFit="1"/>
    </xf>
    <xf numFmtId="0" fontId="3" fillId="0" borderId="4" xfId="6" applyFont="1" applyFill="1" applyBorder="1" applyAlignment="1">
      <alignment horizontal="center" wrapText="1" shrinkToFit="1"/>
    </xf>
    <xf numFmtId="49" fontId="3" fillId="0" borderId="3" xfId="6" applyNumberFormat="1" applyFont="1" applyFill="1" applyBorder="1" applyAlignment="1">
      <alignment horizontal="center" wrapText="1" shrinkToFit="1"/>
    </xf>
    <xf numFmtId="0" fontId="6" fillId="0" borderId="0" xfId="0" applyFont="1"/>
    <xf numFmtId="0" fontId="6" fillId="2" borderId="5" xfId="0" applyFont="1" applyFill="1" applyBorder="1" applyAlignment="1">
      <alignment horizontal="justify"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164" fontId="3" fillId="2" borderId="5" xfId="0" applyNumberFormat="1" applyFont="1" applyFill="1" applyBorder="1" applyAlignment="1">
      <alignment horizontal="right"/>
    </xf>
    <xf numFmtId="49" fontId="10" fillId="2" borderId="5" xfId="0" applyNumberFormat="1" applyFont="1" applyFill="1" applyBorder="1" applyAlignment="1">
      <alignment horizontal="right"/>
    </xf>
    <xf numFmtId="0" fontId="9" fillId="0" borderId="0" xfId="0" applyFont="1" applyFill="1" applyAlignment="1"/>
    <xf numFmtId="0" fontId="3" fillId="0" borderId="5" xfId="0" applyFont="1" applyFill="1" applyBorder="1" applyAlignment="1">
      <alignment horizontal="left" wrapText="1"/>
    </xf>
    <xf numFmtId="49" fontId="3" fillId="0" borderId="5" xfId="0" applyNumberFormat="1" applyFont="1" applyFill="1" applyBorder="1" applyAlignment="1">
      <alignment horizontal="right"/>
    </xf>
    <xf numFmtId="164" fontId="3" fillId="0" borderId="5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49" fontId="10" fillId="0" borderId="5" xfId="0" applyNumberFormat="1" applyFont="1" applyFill="1" applyBorder="1" applyAlignment="1">
      <alignment horizontal="right"/>
    </xf>
    <xf numFmtId="49" fontId="10" fillId="0" borderId="5" xfId="0" applyNumberFormat="1" applyFont="1" applyFill="1" applyBorder="1" applyAlignment="1">
      <alignment horizontal="right" wrapText="1"/>
    </xf>
    <xf numFmtId="49" fontId="11" fillId="0" borderId="5" xfId="0" applyNumberFormat="1" applyFont="1" applyFill="1" applyBorder="1" applyAlignment="1">
      <alignment horizontal="right"/>
    </xf>
    <xf numFmtId="164" fontId="2" fillId="0" borderId="5" xfId="0" applyNumberFormat="1" applyFont="1" applyFill="1" applyBorder="1" applyAlignment="1">
      <alignment horizontal="right"/>
    </xf>
    <xf numFmtId="0" fontId="10" fillId="0" borderId="5" xfId="0" applyFont="1" applyFill="1" applyBorder="1" applyAlignment="1">
      <alignment horizontal="justify"/>
    </xf>
    <xf numFmtId="0" fontId="3" fillId="0" borderId="5" xfId="0" applyFont="1" applyFill="1" applyBorder="1" applyAlignment="1">
      <alignment horizontal="justify"/>
    </xf>
    <xf numFmtId="0" fontId="10" fillId="0" borderId="5" xfId="0" applyFont="1" applyFill="1" applyBorder="1" applyAlignment="1">
      <alignment wrapText="1" shrinkToFit="1"/>
    </xf>
    <xf numFmtId="0" fontId="10" fillId="0" borderId="6" xfId="0" applyFont="1" applyFill="1" applyBorder="1" applyAlignment="1">
      <alignment horizontal="justify"/>
    </xf>
    <xf numFmtId="49" fontId="10" fillId="0" borderId="7" xfId="0" applyNumberFormat="1" applyFont="1" applyFill="1" applyBorder="1" applyAlignment="1">
      <alignment horizontal="right"/>
    </xf>
    <xf numFmtId="0" fontId="10" fillId="0" borderId="7" xfId="0" applyFont="1" applyFill="1" applyBorder="1" applyAlignment="1">
      <alignment vertical="justify" wrapText="1"/>
    </xf>
    <xf numFmtId="49" fontId="10" fillId="0" borderId="8" xfId="0" applyNumberFormat="1" applyFont="1" applyFill="1" applyBorder="1" applyAlignment="1">
      <alignment horizontal="right"/>
    </xf>
    <xf numFmtId="0" fontId="10" fillId="0" borderId="5" xfId="0" applyFont="1" applyFill="1" applyBorder="1" applyAlignment="1">
      <alignment horizontal="left" wrapText="1"/>
    </xf>
    <xf numFmtId="49" fontId="10" fillId="0" borderId="5" xfId="0" applyNumberFormat="1" applyFont="1" applyFill="1" applyBorder="1" applyAlignment="1">
      <alignment horizontal="left"/>
    </xf>
    <xf numFmtId="49" fontId="10" fillId="0" borderId="5" xfId="0" applyNumberFormat="1" applyFont="1" applyFill="1" applyBorder="1" applyAlignment="1">
      <alignment horizontal="right" wrapText="1" shrinkToFit="1"/>
    </xf>
    <xf numFmtId="49" fontId="9" fillId="2" borderId="5" xfId="0" applyNumberFormat="1" applyFont="1" applyFill="1" applyBorder="1" applyAlignment="1">
      <alignment horizontal="right"/>
    </xf>
    <xf numFmtId="0" fontId="10" fillId="0" borderId="0" xfId="0" applyFont="1" applyFill="1"/>
    <xf numFmtId="49" fontId="3" fillId="2" borderId="5" xfId="0" applyNumberFormat="1" applyFont="1" applyFill="1" applyBorder="1" applyAlignment="1">
      <alignment horizontal="right"/>
    </xf>
    <xf numFmtId="0" fontId="10" fillId="0" borderId="5" xfId="0" applyNumberFormat="1" applyFont="1" applyFill="1" applyBorder="1" applyAlignment="1">
      <alignment horizontal="justify"/>
    </xf>
    <xf numFmtId="164" fontId="3" fillId="2" borderId="5" xfId="0" applyNumberFormat="1" applyFont="1" applyFill="1" applyBorder="1" applyAlignment="1">
      <alignment wrapText="1" shrinkToFit="1"/>
    </xf>
    <xf numFmtId="0" fontId="11" fillId="0" borderId="0" xfId="0" applyFont="1" applyFill="1"/>
    <xf numFmtId="165" fontId="3" fillId="0" borderId="5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justify" wrapText="1"/>
    </xf>
    <xf numFmtId="0" fontId="3" fillId="2" borderId="5" xfId="0" applyFont="1" applyFill="1" applyBorder="1" applyAlignment="1">
      <alignment horizontal="justify"/>
    </xf>
    <xf numFmtId="0" fontId="3" fillId="2" borderId="5" xfId="0" applyFont="1" applyFill="1" applyBorder="1" applyAlignment="1">
      <alignment wrapText="1" shrinkToFit="1"/>
    </xf>
    <xf numFmtId="49" fontId="10" fillId="2" borderId="5" xfId="0" applyNumberFormat="1" applyFont="1" applyFill="1" applyBorder="1" applyAlignment="1">
      <alignment horizontal="right" wrapText="1" shrinkToFit="1"/>
    </xf>
    <xf numFmtId="164" fontId="10" fillId="0" borderId="5" xfId="0" applyNumberFormat="1" applyFont="1" applyFill="1" applyBorder="1" applyAlignment="1">
      <alignment wrapText="1" shrinkToFit="1"/>
    </xf>
    <xf numFmtId="0" fontId="10" fillId="0" borderId="5" xfId="0" applyFont="1" applyFill="1" applyBorder="1" applyAlignment="1"/>
    <xf numFmtId="0" fontId="3" fillId="0" borderId="5" xfId="1" applyFont="1" applyFill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righ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12" fillId="0" borderId="0" xfId="0" applyFont="1" applyFill="1"/>
    <xf numFmtId="0" fontId="2" fillId="0" borderId="0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 vertical="top" wrapText="1"/>
    </xf>
    <xf numFmtId="49" fontId="2" fillId="0" borderId="5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165" fontId="3" fillId="0" borderId="5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165" fontId="13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49" fontId="2" fillId="0" borderId="5" xfId="0" applyNumberFormat="1" applyFont="1" applyFill="1" applyBorder="1" applyAlignment="1">
      <alignment horizontal="center" vertical="top" wrapText="1"/>
    </xf>
    <xf numFmtId="165" fontId="13" fillId="2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165" fontId="3" fillId="2" borderId="5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top" wrapText="1"/>
    </xf>
    <xf numFmtId="49" fontId="3" fillId="2" borderId="5" xfId="0" applyNumberFormat="1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3" fillId="0" borderId="5" xfId="0" applyFont="1" applyFill="1" applyBorder="1" applyAlignment="1">
      <alignment vertical="top" wrapText="1"/>
    </xf>
    <xf numFmtId="165" fontId="2" fillId="0" borderId="9" xfId="0" applyNumberFormat="1" applyFont="1" applyBorder="1" applyAlignment="1">
      <alignment horizontal="center"/>
    </xf>
    <xf numFmtId="0" fontId="4" fillId="0" borderId="0" xfId="0" applyFont="1"/>
    <xf numFmtId="165" fontId="3" fillId="0" borderId="0" xfId="0" applyNumberFormat="1" applyFont="1" applyFill="1" applyAlignment="1">
      <alignment horizontal="center" vertical="top" wrapText="1"/>
    </xf>
    <xf numFmtId="166" fontId="0" fillId="0" borderId="0" xfId="0" applyNumberFormat="1"/>
    <xf numFmtId="165" fontId="0" fillId="0" borderId="0" xfId="0" applyNumberFormat="1"/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16" fillId="0" borderId="0" xfId="0" applyFont="1" applyAlignment="1"/>
    <xf numFmtId="0" fontId="16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21" fillId="0" borderId="0" xfId="0" applyFont="1"/>
    <xf numFmtId="0" fontId="2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6" fillId="0" borderId="0" xfId="0" applyFont="1" applyAlignment="1">
      <alignment horizontal="right" vertical="top" wrapText="1"/>
    </xf>
    <xf numFmtId="164" fontId="6" fillId="0" borderId="5" xfId="0" applyNumberFormat="1" applyFont="1" applyBorder="1" applyAlignment="1">
      <alignment vertical="top" wrapText="1"/>
    </xf>
    <xf numFmtId="0" fontId="3" fillId="2" borderId="5" xfId="0" applyNumberFormat="1" applyFont="1" applyFill="1" applyBorder="1" applyAlignment="1">
      <alignment horizontal="justify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22" fillId="0" borderId="0" xfId="0" applyFont="1"/>
    <xf numFmtId="0" fontId="22" fillId="0" borderId="0" xfId="0" applyFont="1" applyAlignment="1">
      <alignment horizontal="right"/>
    </xf>
    <xf numFmtId="0" fontId="23" fillId="0" borderId="0" xfId="0" applyFont="1"/>
    <xf numFmtId="0" fontId="24" fillId="0" borderId="0" xfId="0" applyFont="1" applyAlignment="1">
      <alignment horizontal="right"/>
    </xf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left"/>
    </xf>
    <xf numFmtId="0" fontId="22" fillId="0" borderId="5" xfId="6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/>
    </xf>
    <xf numFmtId="0" fontId="23" fillId="0" borderId="5" xfId="0" applyFont="1" applyBorder="1" applyAlignment="1">
      <alignment horizontal="center" wrapText="1" readingOrder="2"/>
    </xf>
    <xf numFmtId="0" fontId="23" fillId="0" borderId="0" xfId="0" applyFont="1" applyAlignment="1">
      <alignment horizontal="center"/>
    </xf>
    <xf numFmtId="0" fontId="22" fillId="0" borderId="5" xfId="1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wrapText="1" shrinkToFit="1"/>
    </xf>
    <xf numFmtId="49" fontId="18" fillId="2" borderId="5" xfId="0" applyNumberFormat="1" applyFont="1" applyFill="1" applyBorder="1" applyAlignment="1">
      <alignment wrapText="1" shrinkToFit="1"/>
    </xf>
    <xf numFmtId="164" fontId="18" fillId="2" borderId="5" xfId="0" applyNumberFormat="1" applyFont="1" applyFill="1" applyBorder="1" applyAlignment="1">
      <alignment wrapText="1" shrinkToFit="1"/>
    </xf>
    <xf numFmtId="0" fontId="23" fillId="2" borderId="5" xfId="0" applyFont="1" applyFill="1" applyBorder="1" applyAlignment="1">
      <alignment wrapText="1" shrinkToFit="1"/>
    </xf>
    <xf numFmtId="49" fontId="23" fillId="2" borderId="5" xfId="0" applyNumberFormat="1" applyFont="1" applyFill="1" applyBorder="1" applyAlignment="1">
      <alignment wrapText="1" shrinkToFit="1"/>
    </xf>
    <xf numFmtId="164" fontId="22" fillId="2" borderId="5" xfId="0" applyNumberFormat="1" applyFont="1" applyFill="1" applyBorder="1" applyAlignment="1">
      <alignment wrapText="1" shrinkToFit="1"/>
    </xf>
    <xf numFmtId="0" fontId="23" fillId="2" borderId="0" xfId="0" applyFont="1" applyFill="1"/>
    <xf numFmtId="49" fontId="22" fillId="2" borderId="5" xfId="0" applyNumberFormat="1" applyFont="1" applyFill="1" applyBorder="1" applyAlignment="1">
      <alignment wrapText="1" shrinkToFit="1"/>
    </xf>
    <xf numFmtId="164" fontId="25" fillId="2" borderId="5" xfId="0" applyNumberFormat="1" applyFont="1" applyFill="1" applyBorder="1" applyAlignment="1">
      <alignment wrapText="1" shrinkToFit="1"/>
    </xf>
    <xf numFmtId="0" fontId="23" fillId="2" borderId="5" xfId="0" applyFont="1" applyFill="1" applyBorder="1" applyAlignment="1">
      <alignment horizontal="justify" wrapText="1"/>
    </xf>
    <xf numFmtId="49" fontId="23" fillId="2" borderId="5" xfId="0" applyNumberFormat="1" applyFont="1" applyFill="1" applyBorder="1" applyAlignment="1">
      <alignment horizontal="right"/>
    </xf>
    <xf numFmtId="164" fontId="22" fillId="2" borderId="5" xfId="0" applyNumberFormat="1" applyFont="1" applyFill="1" applyBorder="1" applyAlignment="1">
      <alignment horizontal="right"/>
    </xf>
    <xf numFmtId="0" fontId="23" fillId="2" borderId="5" xfId="0" applyFont="1" applyFill="1" applyBorder="1" applyAlignment="1">
      <alignment horizontal="justify"/>
    </xf>
    <xf numFmtId="0" fontId="22" fillId="0" borderId="5" xfId="0" applyFont="1" applyFill="1" applyBorder="1" applyAlignment="1">
      <alignment horizontal="justify" wrapText="1"/>
    </xf>
    <xf numFmtId="49" fontId="22" fillId="0" borderId="5" xfId="0" applyNumberFormat="1" applyFont="1" applyFill="1" applyBorder="1" applyAlignment="1">
      <alignment horizontal="right"/>
    </xf>
    <xf numFmtId="164" fontId="22" fillId="0" borderId="5" xfId="0" applyNumberFormat="1" applyFont="1" applyFill="1" applyBorder="1" applyAlignment="1">
      <alignment horizontal="right"/>
    </xf>
    <xf numFmtId="0" fontId="22" fillId="0" borderId="0" xfId="0" applyFont="1" applyFill="1"/>
    <xf numFmtId="49" fontId="22" fillId="2" borderId="5" xfId="0" applyNumberFormat="1" applyFont="1" applyFill="1" applyBorder="1" applyAlignment="1">
      <alignment horizontal="right"/>
    </xf>
    <xf numFmtId="0" fontId="22" fillId="2" borderId="5" xfId="0" applyFont="1" applyFill="1" applyBorder="1" applyAlignment="1">
      <alignment horizontal="justify"/>
    </xf>
    <xf numFmtId="0" fontId="23" fillId="2" borderId="5" xfId="0" applyFont="1" applyFill="1" applyBorder="1" applyAlignment="1">
      <alignment vertical="justify" wrapText="1"/>
    </xf>
    <xf numFmtId="0" fontId="18" fillId="2" borderId="5" xfId="0" applyFont="1" applyFill="1" applyBorder="1" applyAlignment="1"/>
    <xf numFmtId="49" fontId="18" fillId="2" borderId="5" xfId="0" applyNumberFormat="1" applyFont="1" applyFill="1" applyBorder="1" applyAlignment="1">
      <alignment horizontal="right"/>
    </xf>
    <xf numFmtId="164" fontId="25" fillId="2" borderId="5" xfId="0" applyNumberFormat="1" applyFont="1" applyFill="1" applyBorder="1" applyAlignment="1">
      <alignment horizontal="right"/>
    </xf>
    <xf numFmtId="0" fontId="23" fillId="2" borderId="5" xfId="0" applyFont="1" applyFill="1" applyBorder="1" applyAlignment="1"/>
    <xf numFmtId="0" fontId="18" fillId="2" borderId="5" xfId="0" applyFont="1" applyFill="1" applyBorder="1" applyAlignment="1">
      <alignment horizontal="justify"/>
    </xf>
    <xf numFmtId="165" fontId="22" fillId="0" borderId="5" xfId="0" applyNumberFormat="1" applyFont="1" applyFill="1" applyBorder="1" applyAlignment="1">
      <alignment horizontal="right"/>
    </xf>
    <xf numFmtId="0" fontId="22" fillId="2" borderId="5" xfId="0" applyFont="1" applyFill="1" applyBorder="1" applyAlignment="1">
      <alignment horizontal="justify" wrapText="1"/>
    </xf>
    <xf numFmtId="0" fontId="24" fillId="2" borderId="0" xfId="0" applyFont="1" applyFill="1"/>
    <xf numFmtId="0" fontId="24" fillId="0" borderId="0" xfId="0" applyFont="1"/>
    <xf numFmtId="0" fontId="18" fillId="2" borderId="5" xfId="0" applyFont="1" applyFill="1" applyBorder="1" applyAlignment="1">
      <alignment horizontal="justify" wrapText="1"/>
    </xf>
    <xf numFmtId="0" fontId="22" fillId="2" borderId="5" xfId="0" applyFont="1" applyFill="1" applyBorder="1" applyAlignment="1">
      <alignment horizontal="left" wrapText="1"/>
    </xf>
    <xf numFmtId="49" fontId="23" fillId="2" borderId="5" xfId="0" applyNumberFormat="1" applyFont="1" applyFill="1" applyBorder="1" applyAlignment="1">
      <alignment horizontal="right" wrapText="1"/>
    </xf>
    <xf numFmtId="0" fontId="22" fillId="2" borderId="5" xfId="0" applyNumberFormat="1" applyFont="1" applyFill="1" applyBorder="1" applyAlignment="1">
      <alignment horizontal="justify" wrapText="1"/>
    </xf>
    <xf numFmtId="0" fontId="22" fillId="0" borderId="5" xfId="0" applyNumberFormat="1" applyFont="1" applyFill="1" applyBorder="1" applyAlignment="1" applyProtection="1">
      <alignment horizontal="left" vertical="center" wrapText="1"/>
    </xf>
    <xf numFmtId="0" fontId="22" fillId="2" borderId="0" xfId="0" applyFont="1" applyFill="1"/>
    <xf numFmtId="164" fontId="18" fillId="0" borderId="5" xfId="0" applyNumberFormat="1" applyFont="1" applyBorder="1" applyAlignment="1"/>
    <xf numFmtId="164" fontId="18" fillId="0" borderId="0" xfId="0" applyNumberFormat="1" applyFont="1" applyBorder="1" applyAlignment="1"/>
    <xf numFmtId="164" fontId="23" fillId="0" borderId="0" xfId="0" applyNumberFormat="1" applyFont="1"/>
    <xf numFmtId="0" fontId="23" fillId="0" borderId="8" xfId="0" applyFont="1" applyBorder="1" applyAlignment="1">
      <alignment horizontal="center"/>
    </xf>
    <xf numFmtId="0" fontId="23" fillId="0" borderId="8" xfId="0" applyFont="1" applyBorder="1" applyAlignment="1">
      <alignment horizontal="center" vertical="center" wrapText="1" readingOrder="2"/>
    </xf>
    <xf numFmtId="0" fontId="23" fillId="0" borderId="8" xfId="0" applyFont="1" applyBorder="1" applyAlignment="1">
      <alignment horizontal="center" wrapText="1" readingOrder="2"/>
    </xf>
    <xf numFmtId="0" fontId="18" fillId="0" borderId="0" xfId="0" applyFont="1"/>
    <xf numFmtId="0" fontId="22" fillId="0" borderId="5" xfId="0" applyFont="1" applyFill="1" applyBorder="1" applyAlignment="1">
      <alignment wrapText="1" shrinkToFit="1"/>
    </xf>
    <xf numFmtId="0" fontId="23" fillId="2" borderId="7" xfId="0" applyFont="1" applyFill="1" applyBorder="1" applyAlignment="1">
      <alignment vertical="justify" wrapText="1"/>
    </xf>
    <xf numFmtId="0" fontId="23" fillId="2" borderId="7" xfId="0" applyFont="1" applyFill="1" applyBorder="1" applyAlignment="1"/>
    <xf numFmtId="49" fontId="23" fillId="2" borderId="7" xfId="0" applyNumberFormat="1" applyFont="1" applyFill="1" applyBorder="1" applyAlignment="1">
      <alignment horizontal="right"/>
    </xf>
    <xf numFmtId="49" fontId="23" fillId="2" borderId="6" xfId="0" applyNumberFormat="1" applyFont="1" applyFill="1" applyBorder="1" applyAlignment="1">
      <alignment horizontal="right"/>
    </xf>
    <xf numFmtId="49" fontId="23" fillId="2" borderId="8" xfId="0" applyNumberFormat="1" applyFont="1" applyFill="1" applyBorder="1" applyAlignment="1">
      <alignment horizontal="right"/>
    </xf>
    <xf numFmtId="0" fontId="22" fillId="2" borderId="5" xfId="0" applyFont="1" applyFill="1" applyBorder="1" applyAlignment="1">
      <alignment wrapText="1" shrinkToFit="1"/>
    </xf>
    <xf numFmtId="0" fontId="23" fillId="2" borderId="6" xfId="0" applyFont="1" applyFill="1" applyBorder="1" applyAlignment="1">
      <alignment horizontal="justify"/>
    </xf>
    <xf numFmtId="0" fontId="28" fillId="2" borderId="0" xfId="7" applyFont="1" applyFill="1" applyProtection="1">
      <protection locked="0"/>
    </xf>
    <xf numFmtId="165" fontId="28" fillId="2" borderId="0" xfId="7" applyNumberFormat="1" applyFont="1" applyFill="1" applyBorder="1" applyProtection="1">
      <protection locked="0"/>
    </xf>
    <xf numFmtId="0" fontId="28" fillId="2" borderId="0" xfId="7" applyFont="1" applyFill="1" applyBorder="1"/>
    <xf numFmtId="0" fontId="28" fillId="2" borderId="0" xfId="7" applyFont="1" applyFill="1"/>
    <xf numFmtId="165" fontId="28" fillId="2" borderId="0" xfId="7" applyNumberFormat="1" applyFont="1" applyFill="1" applyBorder="1" applyAlignment="1" applyProtection="1">
      <alignment horizontal="left"/>
      <protection locked="0"/>
    </xf>
    <xf numFmtId="0" fontId="1" fillId="2" borderId="0" xfId="7" applyFont="1" applyFill="1" applyProtection="1">
      <protection locked="0"/>
    </xf>
    <xf numFmtId="0" fontId="30" fillId="2" borderId="0" xfId="7" applyFont="1" applyFill="1" applyProtection="1">
      <protection locked="0"/>
    </xf>
    <xf numFmtId="0" fontId="31" fillId="2" borderId="0" xfId="7" applyFont="1" applyFill="1" applyBorder="1" applyAlignment="1" applyProtection="1">
      <alignment horizontal="center"/>
      <protection locked="0"/>
    </xf>
    <xf numFmtId="2" fontId="3" fillId="2" borderId="5" xfId="7" applyNumberFormat="1" applyFont="1" applyFill="1" applyBorder="1" applyAlignment="1" applyProtection="1">
      <alignment horizontal="center" vertical="center"/>
      <protection locked="0"/>
    </xf>
    <xf numFmtId="0" fontId="3" fillId="2" borderId="5" xfId="7" applyFont="1" applyFill="1" applyBorder="1" applyAlignment="1" applyProtection="1">
      <alignment horizontal="left" vertical="top"/>
      <protection locked="0"/>
    </xf>
    <xf numFmtId="0" fontId="3" fillId="2" borderId="5" xfId="7" applyFont="1" applyFill="1" applyBorder="1" applyAlignment="1">
      <alignment horizontal="left" vertical="top"/>
    </xf>
    <xf numFmtId="165" fontId="3" fillId="2" borderId="5" xfId="7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7" applyFont="1" applyFill="1" applyBorder="1" applyAlignment="1" applyProtection="1">
      <alignment horizontal="center"/>
      <protection locked="0"/>
    </xf>
    <xf numFmtId="0" fontId="3" fillId="2" borderId="5" xfId="7" applyFont="1" applyFill="1" applyBorder="1" applyAlignment="1" applyProtection="1">
      <alignment horizontal="center"/>
      <protection locked="0"/>
    </xf>
    <xf numFmtId="49" fontId="2" fillId="2" borderId="5" xfId="7" applyNumberFormat="1" applyFont="1" applyFill="1" applyBorder="1" applyAlignment="1" applyProtection="1">
      <alignment horizontal="center"/>
      <protection locked="0"/>
    </xf>
    <xf numFmtId="49" fontId="2" fillId="2" borderId="5" xfId="7" applyNumberFormat="1" applyFont="1" applyFill="1" applyBorder="1" applyAlignment="1" applyProtection="1">
      <alignment horizontal="right"/>
      <protection locked="0"/>
    </xf>
    <xf numFmtId="0" fontId="2" fillId="2" borderId="5" xfId="7" applyFont="1" applyFill="1" applyBorder="1" applyProtection="1">
      <protection locked="0"/>
    </xf>
    <xf numFmtId="165" fontId="2" fillId="2" borderId="5" xfId="7" applyNumberFormat="1" applyFont="1" applyFill="1" applyBorder="1" applyAlignment="1" applyProtection="1">
      <alignment horizontal="center" vertical="center"/>
      <protection locked="0"/>
    </xf>
    <xf numFmtId="49" fontId="2" fillId="2" borderId="5" xfId="7" applyNumberFormat="1" applyFont="1" applyFill="1" applyBorder="1" applyProtection="1">
      <protection locked="0"/>
    </xf>
    <xf numFmtId="49" fontId="2" fillId="2" borderId="5" xfId="7" applyNumberFormat="1" applyFont="1" applyFill="1" applyBorder="1" applyAlignment="1" applyProtection="1">
      <alignment horizontal="left"/>
      <protection locked="0"/>
    </xf>
    <xf numFmtId="49" fontId="14" fillId="2" borderId="5" xfId="7" applyNumberFormat="1" applyFont="1" applyFill="1" applyBorder="1" applyAlignment="1" applyProtection="1">
      <alignment vertical="top"/>
      <protection locked="0"/>
    </xf>
    <xf numFmtId="49" fontId="14" fillId="2" borderId="5" xfId="7" applyNumberFormat="1" applyFont="1" applyFill="1" applyBorder="1" applyAlignment="1" applyProtection="1">
      <alignment horizontal="left" vertical="top"/>
      <protection locked="0"/>
    </xf>
    <xf numFmtId="49" fontId="14" fillId="2" borderId="5" xfId="7" applyNumberFormat="1" applyFont="1" applyFill="1" applyBorder="1" applyAlignment="1" applyProtection="1">
      <alignment horizontal="right" vertical="top"/>
      <protection locked="0"/>
    </xf>
    <xf numFmtId="0" fontId="14" fillId="2" borderId="5" xfId="7" applyFont="1" applyFill="1" applyBorder="1" applyAlignment="1" applyProtection="1">
      <alignment vertical="top" wrapText="1"/>
      <protection locked="0"/>
    </xf>
    <xf numFmtId="165" fontId="14" fillId="2" borderId="5" xfId="7" applyNumberFormat="1" applyFont="1" applyFill="1" applyBorder="1" applyAlignment="1" applyProtection="1">
      <alignment horizontal="center" vertical="center"/>
      <protection locked="0"/>
    </xf>
    <xf numFmtId="49" fontId="3" fillId="2" borderId="5" xfId="7" applyNumberFormat="1" applyFont="1" applyFill="1" applyBorder="1" applyAlignment="1" applyProtection="1">
      <alignment vertical="top"/>
      <protection locked="0"/>
    </xf>
    <xf numFmtId="49" fontId="3" fillId="2" borderId="5" xfId="7" applyNumberFormat="1" applyFont="1" applyFill="1" applyBorder="1" applyAlignment="1" applyProtection="1">
      <alignment horizontal="left" vertical="top"/>
      <protection locked="0"/>
    </xf>
    <xf numFmtId="49" fontId="3" fillId="2" borderId="5" xfId="7" applyNumberFormat="1" applyFont="1" applyFill="1" applyBorder="1" applyAlignment="1" applyProtection="1">
      <alignment horizontal="right" vertical="top"/>
      <protection locked="0"/>
    </xf>
    <xf numFmtId="0" fontId="3" fillId="2" borderId="5" xfId="7" applyFont="1" applyFill="1" applyBorder="1" applyAlignment="1" applyProtection="1">
      <alignment vertical="top" wrapText="1"/>
      <protection locked="0"/>
    </xf>
    <xf numFmtId="165" fontId="3" fillId="2" borderId="5" xfId="7" applyNumberFormat="1" applyFont="1" applyFill="1" applyBorder="1" applyAlignment="1" applyProtection="1">
      <alignment horizontal="center" vertical="center"/>
      <protection locked="0"/>
    </xf>
    <xf numFmtId="0" fontId="13" fillId="2" borderId="5" xfId="7" applyFont="1" applyFill="1" applyBorder="1" applyProtection="1">
      <protection locked="0"/>
    </xf>
    <xf numFmtId="165" fontId="13" fillId="2" borderId="5" xfId="7" applyNumberFormat="1" applyFont="1" applyFill="1" applyBorder="1" applyAlignment="1" applyProtection="1">
      <alignment horizontal="center" vertical="center"/>
      <protection locked="0"/>
    </xf>
    <xf numFmtId="0" fontId="10" fillId="2" borderId="5" xfId="3" applyFont="1" applyFill="1" applyBorder="1" applyAlignment="1">
      <alignment wrapText="1"/>
    </xf>
    <xf numFmtId="165" fontId="10" fillId="2" borderId="5" xfId="7" applyNumberFormat="1" applyFont="1" applyFill="1" applyBorder="1" applyAlignment="1" applyProtection="1">
      <alignment horizontal="center" vertical="center"/>
      <protection locked="0"/>
    </xf>
    <xf numFmtId="0" fontId="3" fillId="2" borderId="5" xfId="7" applyFont="1" applyFill="1" applyBorder="1" applyProtection="1">
      <protection locked="0"/>
    </xf>
    <xf numFmtId="49" fontId="8" fillId="2" borderId="5" xfId="0" applyNumberFormat="1" applyFont="1" applyFill="1" applyBorder="1" applyAlignment="1">
      <alignment vertical="top"/>
    </xf>
    <xf numFmtId="0" fontId="8" fillId="2" borderId="5" xfId="0" applyFont="1" applyFill="1" applyBorder="1" applyAlignment="1">
      <alignment wrapText="1"/>
    </xf>
    <xf numFmtId="165" fontId="11" fillId="2" borderId="5" xfId="7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>
      <alignment vertical="top"/>
    </xf>
    <xf numFmtId="0" fontId="3" fillId="2" borderId="5" xfId="0" applyFont="1" applyFill="1" applyBorder="1" applyAlignment="1">
      <alignment wrapText="1"/>
    </xf>
    <xf numFmtId="49" fontId="3" fillId="2" borderId="5" xfId="0" applyNumberFormat="1" applyFont="1" applyFill="1" applyBorder="1"/>
    <xf numFmtId="0" fontId="2" fillId="2" borderId="5" xfId="7" applyFont="1" applyFill="1" applyBorder="1" applyAlignment="1" applyProtection="1">
      <alignment vertical="top"/>
      <protection locked="0"/>
    </xf>
    <xf numFmtId="49" fontId="2" fillId="2" borderId="5" xfId="0" applyNumberFormat="1" applyFont="1" applyFill="1" applyBorder="1"/>
    <xf numFmtId="0" fontId="2" fillId="2" borderId="5" xfId="0" applyFont="1" applyFill="1" applyBorder="1" applyAlignment="1">
      <alignment wrapText="1"/>
    </xf>
    <xf numFmtId="49" fontId="14" fillId="2" borderId="5" xfId="7" applyNumberFormat="1" applyFont="1" applyFill="1" applyBorder="1" applyAlignment="1" applyProtection="1">
      <alignment vertical="top" wrapText="1"/>
      <protection locked="0"/>
    </xf>
    <xf numFmtId="49" fontId="14" fillId="2" borderId="5" xfId="7" applyNumberFormat="1" applyFont="1" applyFill="1" applyBorder="1" applyAlignment="1" applyProtection="1">
      <alignment horizontal="left" vertical="top" wrapText="1"/>
      <protection locked="0"/>
    </xf>
    <xf numFmtId="49" fontId="14" fillId="2" borderId="5" xfId="7" applyNumberFormat="1" applyFont="1" applyFill="1" applyBorder="1" applyAlignment="1" applyProtection="1">
      <alignment horizontal="right" vertical="top" wrapText="1"/>
      <protection locked="0"/>
    </xf>
    <xf numFmtId="165" fontId="14" fillId="2" borderId="5" xfId="7" applyNumberFormat="1" applyFont="1" applyFill="1" applyBorder="1" applyAlignment="1" applyProtection="1">
      <alignment horizontal="center" vertical="center" wrapText="1"/>
      <protection locked="0"/>
    </xf>
    <xf numFmtId="49" fontId="3" fillId="2" borderId="5" xfId="7" applyNumberFormat="1" applyFont="1" applyFill="1" applyBorder="1" applyAlignment="1" applyProtection="1">
      <alignment horizontal="left" vertical="top" wrapText="1"/>
      <protection locked="0"/>
    </xf>
    <xf numFmtId="49" fontId="3" fillId="2" borderId="5" xfId="7" applyNumberFormat="1" applyFont="1" applyFill="1" applyBorder="1" applyAlignment="1" applyProtection="1">
      <alignment vertical="top" wrapText="1"/>
      <protection locked="0"/>
    </xf>
    <xf numFmtId="49" fontId="3" fillId="2" borderId="5" xfId="7" applyNumberFormat="1" applyFont="1" applyFill="1" applyBorder="1" applyAlignment="1" applyProtection="1">
      <alignment horizontal="right" vertical="top" wrapText="1"/>
      <protection locked="0"/>
    </xf>
    <xf numFmtId="0" fontId="14" fillId="2" borderId="5" xfId="7" applyFont="1" applyFill="1" applyBorder="1" applyAlignment="1" applyProtection="1">
      <alignment vertical="top"/>
      <protection locked="0"/>
    </xf>
    <xf numFmtId="0" fontId="3" fillId="2" borderId="5" xfId="7" applyFont="1" applyFill="1" applyBorder="1" applyAlignment="1" applyProtection="1">
      <alignment vertical="top"/>
      <protection locked="0"/>
    </xf>
    <xf numFmtId="49" fontId="2" fillId="2" borderId="5" xfId="7" applyNumberFormat="1" applyFont="1" applyFill="1" applyBorder="1" applyAlignment="1" applyProtection="1">
      <alignment vertical="top"/>
      <protection locked="0"/>
    </xf>
    <xf numFmtId="49" fontId="2" fillId="2" borderId="5" xfId="7" applyNumberFormat="1" applyFont="1" applyFill="1" applyBorder="1" applyAlignment="1" applyProtection="1">
      <alignment horizontal="right" vertical="top"/>
      <protection locked="0"/>
    </xf>
    <xf numFmtId="0" fontId="2" fillId="2" borderId="5" xfId="7" applyFont="1" applyFill="1" applyBorder="1" applyAlignment="1" applyProtection="1">
      <alignment vertical="top" wrapText="1"/>
      <protection locked="0"/>
    </xf>
    <xf numFmtId="0" fontId="14" fillId="2" borderId="0" xfId="7" applyFont="1" applyFill="1"/>
    <xf numFmtId="0" fontId="3" fillId="2" borderId="0" xfId="7" applyFont="1" applyFill="1"/>
    <xf numFmtId="0" fontId="14" fillId="2" borderId="5" xfId="7" applyFont="1" applyFill="1" applyBorder="1" applyProtection="1">
      <protection locked="0"/>
    </xf>
    <xf numFmtId="49" fontId="13" fillId="2" borderId="5" xfId="7" applyNumberFormat="1" applyFont="1" applyFill="1" applyBorder="1" applyAlignment="1" applyProtection="1">
      <alignment vertical="top"/>
      <protection locked="0"/>
    </xf>
    <xf numFmtId="49" fontId="13" fillId="2" borderId="5" xfId="7" applyNumberFormat="1" applyFont="1" applyFill="1" applyBorder="1" applyAlignment="1" applyProtection="1">
      <alignment horizontal="right" vertical="top"/>
      <protection locked="0"/>
    </xf>
    <xf numFmtId="0" fontId="13" fillId="2" borderId="5" xfId="7" applyFont="1" applyFill="1" applyBorder="1" applyAlignment="1" applyProtection="1">
      <alignment vertical="top" wrapText="1"/>
      <protection locked="0"/>
    </xf>
    <xf numFmtId="0" fontId="31" fillId="2" borderId="0" xfId="7" applyFont="1" applyFill="1"/>
    <xf numFmtId="0" fontId="2" fillId="2" borderId="0" xfId="7" applyFont="1" applyFill="1"/>
    <xf numFmtId="165" fontId="28" fillId="2" borderId="5" xfId="7" applyNumberFormat="1" applyFont="1" applyFill="1" applyBorder="1" applyAlignment="1" applyProtection="1">
      <alignment horizontal="center" vertical="center"/>
      <protection locked="0"/>
    </xf>
    <xf numFmtId="0" fontId="3" fillId="2" borderId="5" xfId="7" applyNumberFormat="1" applyFont="1" applyFill="1" applyBorder="1" applyAlignment="1" applyProtection="1">
      <alignment vertical="top" wrapText="1"/>
      <protection locked="0"/>
    </xf>
    <xf numFmtId="0" fontId="7" fillId="0" borderId="5" xfId="7" applyFont="1" applyFill="1" applyBorder="1" applyProtection="1">
      <protection locked="0"/>
    </xf>
    <xf numFmtId="49" fontId="7" fillId="0" borderId="5" xfId="7" applyNumberFormat="1" applyFont="1" applyFill="1" applyBorder="1" applyProtection="1">
      <protection locked="0"/>
    </xf>
    <xf numFmtId="49" fontId="7" fillId="0" borderId="5" xfId="7" applyNumberFormat="1" applyFont="1" applyFill="1" applyBorder="1" applyAlignment="1" applyProtection="1">
      <alignment horizontal="right"/>
      <protection locked="0"/>
    </xf>
    <xf numFmtId="0" fontId="8" fillId="0" borderId="5" xfId="7" applyFont="1" applyFill="1" applyBorder="1" applyAlignment="1" applyProtection="1">
      <alignment vertical="top" wrapText="1"/>
      <protection locked="0"/>
    </xf>
    <xf numFmtId="165" fontId="8" fillId="0" borderId="5" xfId="7" applyNumberFormat="1" applyFont="1" applyFill="1" applyBorder="1" applyAlignment="1" applyProtection="1">
      <alignment horizontal="center" vertical="center"/>
      <protection locked="0"/>
    </xf>
    <xf numFmtId="0" fontId="7" fillId="0" borderId="0" xfId="7" applyFont="1" applyFill="1"/>
    <xf numFmtId="0" fontId="10" fillId="3" borderId="5" xfId="0" applyFont="1" applyFill="1" applyBorder="1" applyAlignment="1">
      <alignment horizontal="justify" wrapText="1"/>
    </xf>
    <xf numFmtId="0" fontId="10" fillId="3" borderId="5" xfId="0" applyFont="1" applyFill="1" applyBorder="1" applyAlignment="1">
      <alignment wrapText="1" shrinkToFit="1"/>
    </xf>
    <xf numFmtId="49" fontId="10" fillId="3" borderId="5" xfId="0" applyNumberFormat="1" applyFont="1" applyFill="1" applyBorder="1" applyAlignment="1">
      <alignment horizontal="right"/>
    </xf>
    <xf numFmtId="164" fontId="3" fillId="3" borderId="5" xfId="0" applyNumberFormat="1" applyFont="1" applyFill="1" applyBorder="1" applyAlignment="1">
      <alignment horizontal="right"/>
    </xf>
    <xf numFmtId="0" fontId="10" fillId="3" borderId="0" xfId="0" applyFont="1" applyFill="1"/>
    <xf numFmtId="0" fontId="10" fillId="3" borderId="5" xfId="0" applyFont="1" applyFill="1" applyBorder="1" applyAlignment="1">
      <alignment horizontal="justify"/>
    </xf>
    <xf numFmtId="0" fontId="23" fillId="3" borderId="5" xfId="0" applyFont="1" applyFill="1" applyBorder="1" applyAlignment="1">
      <alignment horizontal="justify" wrapText="1"/>
    </xf>
    <xf numFmtId="0" fontId="23" fillId="3" borderId="5" xfId="0" applyFont="1" applyFill="1" applyBorder="1" applyAlignment="1">
      <alignment wrapText="1" shrinkToFit="1"/>
    </xf>
    <xf numFmtId="49" fontId="23" fillId="3" borderId="5" xfId="0" applyNumberFormat="1" applyFont="1" applyFill="1" applyBorder="1" applyAlignment="1">
      <alignment horizontal="right"/>
    </xf>
    <xf numFmtId="164" fontId="22" fillId="3" borderId="5" xfId="0" applyNumberFormat="1" applyFont="1" applyFill="1" applyBorder="1" applyAlignment="1">
      <alignment horizontal="right"/>
    </xf>
    <xf numFmtId="0" fontId="23" fillId="3" borderId="0" xfId="0" applyFont="1" applyFill="1"/>
    <xf numFmtId="0" fontId="22" fillId="3" borderId="5" xfId="0" applyFont="1" applyFill="1" applyBorder="1" applyAlignment="1">
      <alignment horizontal="justify"/>
    </xf>
    <xf numFmtId="0" fontId="22" fillId="3" borderId="5" xfId="0" applyFont="1" applyFill="1" applyBorder="1" applyAlignment="1">
      <alignment wrapText="1" shrinkToFit="1"/>
    </xf>
    <xf numFmtId="49" fontId="22" fillId="3" borderId="5" xfId="0" applyNumberFormat="1" applyFont="1" applyFill="1" applyBorder="1" applyAlignment="1">
      <alignment horizontal="right"/>
    </xf>
    <xf numFmtId="0" fontId="23" fillId="3" borderId="5" xfId="0" applyFont="1" applyFill="1" applyBorder="1" applyAlignment="1">
      <alignment horizontal="justify"/>
    </xf>
    <xf numFmtId="0" fontId="10" fillId="3" borderId="5" xfId="0" applyNumberFormat="1" applyFont="1" applyFill="1" applyBorder="1" applyAlignment="1">
      <alignment horizontal="justify"/>
    </xf>
    <xf numFmtId="165" fontId="3" fillId="2" borderId="5" xfId="7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6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/>
    </xf>
    <xf numFmtId="49" fontId="3" fillId="0" borderId="2" xfId="6" applyNumberFormat="1" applyFont="1" applyFill="1" applyBorder="1" applyAlignment="1">
      <alignment horizontal="center" vertical="center" wrapText="1" shrinkToFit="1"/>
    </xf>
    <xf numFmtId="49" fontId="3" fillId="0" borderId="5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/>
    </xf>
    <xf numFmtId="49" fontId="10" fillId="3" borderId="5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 wrapText="1" shrinkToFit="1"/>
    </xf>
    <xf numFmtId="49" fontId="3" fillId="0" borderId="5" xfId="0" applyNumberFormat="1" applyFont="1" applyFill="1" applyBorder="1" applyAlignment="1">
      <alignment horizontal="center" vertical="center" wrapText="1" shrinkToFit="1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23" fillId="2" borderId="5" xfId="0" applyNumberFormat="1" applyFont="1" applyFill="1" applyBorder="1" applyAlignment="1">
      <alignment vertical="top" wrapText="1" shrinkToFit="1"/>
    </xf>
    <xf numFmtId="0" fontId="23" fillId="0" borderId="8" xfId="0" applyFont="1" applyBorder="1" applyAlignment="1">
      <alignment horizontal="left" vertical="top" wrapText="1" readingOrder="2"/>
    </xf>
    <xf numFmtId="0" fontId="33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34" fillId="0" borderId="0" xfId="0" applyFont="1"/>
    <xf numFmtId="0" fontId="33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49" fontId="34" fillId="0" borderId="0" xfId="0" applyNumberFormat="1" applyFont="1"/>
    <xf numFmtId="0" fontId="7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49" fontId="33" fillId="0" borderId="0" xfId="0" applyNumberFormat="1" applyFont="1"/>
    <xf numFmtId="0" fontId="7" fillId="0" borderId="0" xfId="0" applyFont="1" applyAlignment="1">
      <alignment wrapText="1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vertical="top"/>
    </xf>
    <xf numFmtId="0" fontId="8" fillId="0" borderId="5" xfId="0" applyFont="1" applyBorder="1"/>
    <xf numFmtId="49" fontId="7" fillId="0" borderId="5" xfId="0" applyNumberFormat="1" applyFont="1" applyBorder="1" applyAlignment="1">
      <alignment horizontal="center" vertical="top" wrapText="1"/>
    </xf>
    <xf numFmtId="0" fontId="34" fillId="0" borderId="0" xfId="0" applyFont="1" applyBorder="1"/>
    <xf numFmtId="0" fontId="33" fillId="0" borderId="0" xfId="0" applyFont="1" applyAlignment="1">
      <alignment wrapText="1"/>
    </xf>
    <xf numFmtId="0" fontId="0" fillId="0" borderId="0" xfId="0" applyAlignment="1">
      <alignment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0" xfId="0" applyFill="1"/>
    <xf numFmtId="0" fontId="10" fillId="0" borderId="5" xfId="0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horizontal="left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3" fillId="2" borderId="5" xfId="7" applyFont="1" applyFill="1" applyBorder="1" applyAlignment="1" applyProtection="1">
      <alignment textRotation="90" wrapText="1"/>
      <protection locked="0"/>
    </xf>
    <xf numFmtId="0" fontId="3" fillId="0" borderId="0" xfId="0" applyFont="1" applyFill="1" applyAlignment="1">
      <alignment horizontal="right"/>
    </xf>
    <xf numFmtId="0" fontId="23" fillId="0" borderId="5" xfId="0" applyFont="1" applyFill="1" applyBorder="1" applyAlignment="1">
      <alignment wrapText="1" shrinkToFit="1"/>
    </xf>
    <xf numFmtId="49" fontId="23" fillId="0" borderId="5" xfId="0" applyNumberFormat="1" applyFont="1" applyFill="1" applyBorder="1" applyAlignment="1">
      <alignment horizontal="right"/>
    </xf>
    <xf numFmtId="0" fontId="23" fillId="0" borderId="0" xfId="0" applyFont="1" applyFill="1"/>
    <xf numFmtId="0" fontId="10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wrapText="1" shrinkToFit="1"/>
    </xf>
    <xf numFmtId="0" fontId="10" fillId="2" borderId="5" xfId="0" applyFont="1" applyFill="1" applyBorder="1" applyAlignment="1">
      <alignment horizontal="justify"/>
    </xf>
    <xf numFmtId="0" fontId="10" fillId="2" borderId="5" xfId="0" applyFont="1" applyFill="1" applyBorder="1" applyAlignment="1">
      <alignment horizontal="justify" wrapText="1"/>
    </xf>
    <xf numFmtId="0" fontId="10" fillId="2" borderId="6" xfId="0" applyFont="1" applyFill="1" applyBorder="1" applyAlignment="1">
      <alignment horizontal="justify"/>
    </xf>
    <xf numFmtId="0" fontId="24" fillId="0" borderId="0" xfId="0" applyFont="1" applyFill="1"/>
    <xf numFmtId="0" fontId="22" fillId="0" borderId="5" xfId="0" applyFont="1" applyFill="1" applyBorder="1" applyAlignment="1">
      <alignment horizontal="justify"/>
    </xf>
    <xf numFmtId="0" fontId="23" fillId="0" borderId="5" xfId="0" applyFont="1" applyFill="1" applyBorder="1" applyAlignment="1">
      <alignment horizontal="justify"/>
    </xf>
    <xf numFmtId="0" fontId="23" fillId="0" borderId="5" xfId="0" applyFont="1" applyFill="1" applyBorder="1" applyAlignment="1">
      <alignment horizontal="justify" wrapText="1"/>
    </xf>
    <xf numFmtId="165" fontId="7" fillId="3" borderId="5" xfId="6" applyNumberFormat="1" applyFont="1" applyFill="1" applyBorder="1" applyAlignment="1">
      <alignment horizontal="center" wrapText="1" shrinkToFit="1"/>
    </xf>
    <xf numFmtId="0" fontId="35" fillId="0" borderId="5" xfId="0" applyFont="1" applyBorder="1" applyAlignment="1">
      <alignment vertical="top" wrapText="1"/>
    </xf>
    <xf numFmtId="0" fontId="35" fillId="0" borderId="15" xfId="0" applyFont="1" applyBorder="1" applyAlignment="1">
      <alignment vertical="top" wrapText="1"/>
    </xf>
    <xf numFmtId="165" fontId="3" fillId="3" borderId="5" xfId="6" applyNumberFormat="1" applyFont="1" applyFill="1" applyBorder="1" applyAlignment="1">
      <alignment horizontal="center" wrapText="1" shrinkToFit="1"/>
    </xf>
    <xf numFmtId="167" fontId="6" fillId="0" borderId="5" xfId="0" applyNumberFormat="1" applyFont="1" applyBorder="1" applyAlignment="1">
      <alignment vertical="top" wrapText="1"/>
    </xf>
    <xf numFmtId="168" fontId="28" fillId="2" borderId="0" xfId="7" applyNumberFormat="1" applyFont="1" applyFill="1" applyBorder="1"/>
    <xf numFmtId="168" fontId="1" fillId="2" borderId="0" xfId="7" applyNumberFormat="1" applyFont="1" applyFill="1" applyBorder="1" applyAlignment="1" applyProtection="1">
      <alignment horizontal="right"/>
      <protection locked="0"/>
    </xf>
    <xf numFmtId="168" fontId="2" fillId="2" borderId="5" xfId="7" applyNumberFormat="1" applyFont="1" applyFill="1" applyBorder="1" applyAlignment="1" applyProtection="1">
      <alignment horizontal="center" vertical="center"/>
      <protection locked="0"/>
    </xf>
    <xf numFmtId="3" fontId="3" fillId="2" borderId="5" xfId="7" applyNumberFormat="1" applyFont="1" applyFill="1" applyBorder="1" applyAlignment="1" applyProtection="1">
      <alignment horizontal="center"/>
      <protection locked="0"/>
    </xf>
    <xf numFmtId="168" fontId="3" fillId="0" borderId="5" xfId="0" applyNumberFormat="1" applyFont="1" applyFill="1" applyBorder="1" applyAlignment="1">
      <alignment horizontal="center" vertical="top" wrapText="1"/>
    </xf>
    <xf numFmtId="168" fontId="2" fillId="0" borderId="5" xfId="0" applyNumberFormat="1" applyFont="1" applyFill="1" applyBorder="1" applyAlignment="1">
      <alignment horizontal="center" vertical="center" wrapText="1"/>
    </xf>
    <xf numFmtId="168" fontId="13" fillId="0" borderId="5" xfId="0" applyNumberFormat="1" applyFont="1" applyFill="1" applyBorder="1" applyAlignment="1">
      <alignment horizontal="center" vertical="center" wrapText="1"/>
    </xf>
    <xf numFmtId="167" fontId="23" fillId="0" borderId="0" xfId="0" applyNumberFormat="1" applyFont="1"/>
    <xf numFmtId="167" fontId="22" fillId="0" borderId="0" xfId="0" applyNumberFormat="1" applyFont="1" applyFill="1" applyAlignment="1">
      <alignment horizontal="right"/>
    </xf>
    <xf numFmtId="167" fontId="7" fillId="3" borderId="5" xfId="6" applyNumberFormat="1" applyFont="1" applyFill="1" applyBorder="1" applyAlignment="1">
      <alignment horizontal="center" wrapText="1" shrinkToFit="1"/>
    </xf>
    <xf numFmtId="167" fontId="23" fillId="0" borderId="5" xfId="0" applyNumberFormat="1" applyFont="1" applyBorder="1" applyAlignment="1">
      <alignment horizontal="center"/>
    </xf>
    <xf numFmtId="167" fontId="18" fillId="2" borderId="5" xfId="0" applyNumberFormat="1" applyFont="1" applyFill="1" applyBorder="1" applyAlignment="1">
      <alignment wrapText="1" shrinkToFit="1"/>
    </xf>
    <xf numFmtId="0" fontId="23" fillId="0" borderId="5" xfId="0" applyFont="1" applyBorder="1" applyAlignment="1">
      <alignment horizontal="center" textRotation="90" wrapText="1" readingOrder="2"/>
    </xf>
    <xf numFmtId="0" fontId="6" fillId="0" borderId="0" xfId="0" applyFont="1" applyAlignment="1">
      <alignment horizontal="right" vertical="top" wrapText="1"/>
    </xf>
    <xf numFmtId="0" fontId="7" fillId="0" borderId="0" xfId="0" applyFont="1" applyFill="1" applyAlignment="1">
      <alignment horizontal="right"/>
    </xf>
    <xf numFmtId="0" fontId="22" fillId="0" borderId="0" xfId="0" applyFont="1" applyAlignment="1">
      <alignment horizontal="right"/>
    </xf>
    <xf numFmtId="0" fontId="3" fillId="0" borderId="0" xfId="0" applyFont="1" applyFill="1" applyAlignment="1"/>
    <xf numFmtId="167" fontId="3" fillId="0" borderId="5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justify" vertical="top" wrapText="1"/>
    </xf>
    <xf numFmtId="0" fontId="10" fillId="0" borderId="5" xfId="0" applyFont="1" applyFill="1" applyBorder="1" applyAlignment="1">
      <alignment horizontal="justify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0" fillId="0" borderId="5" xfId="0" applyBorder="1" applyAlignment="1">
      <alignment horizontal="justify" vertical="top" wrapText="1"/>
    </xf>
    <xf numFmtId="0" fontId="18" fillId="0" borderId="0" xfId="0" applyFont="1" applyAlignment="1">
      <alignment horizontal="center" wrapText="1"/>
    </xf>
    <xf numFmtId="0" fontId="18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10" fillId="0" borderId="12" xfId="0" applyFont="1" applyBorder="1" applyAlignment="1">
      <alignment horizontal="justify" vertical="top"/>
    </xf>
    <xf numFmtId="0" fontId="10" fillId="0" borderId="14" xfId="0" applyFont="1" applyBorder="1" applyAlignment="1">
      <alignment horizontal="justify" vertical="top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2" borderId="0" xfId="0" applyFont="1" applyFill="1" applyBorder="1" applyAlignment="1">
      <alignment horizontal="right"/>
    </xf>
    <xf numFmtId="0" fontId="29" fillId="2" borderId="0" xfId="7" applyFont="1" applyFill="1" applyAlignment="1" applyProtection="1">
      <alignment horizontal="center"/>
      <protection locked="0"/>
    </xf>
    <xf numFmtId="0" fontId="3" fillId="2" borderId="5" xfId="7" applyFont="1" applyFill="1" applyBorder="1" applyAlignment="1" applyProtection="1">
      <alignment horizontal="center" vertical="center" wrapText="1"/>
      <protection locked="0"/>
    </xf>
    <xf numFmtId="165" fontId="7" fillId="2" borderId="5" xfId="7" applyNumberFormat="1" applyFont="1" applyFill="1" applyBorder="1" applyAlignment="1" applyProtection="1">
      <alignment horizontal="center" vertical="center" wrapText="1"/>
      <protection locked="0"/>
    </xf>
    <xf numFmtId="168" fontId="7" fillId="2" borderId="5" xfId="7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22" fillId="0" borderId="0" xfId="0" applyFont="1" applyAlignment="1">
      <alignment horizontal="right"/>
    </xf>
    <xf numFmtId="0" fontId="18" fillId="0" borderId="0" xfId="0" applyFont="1" applyAlignment="1">
      <alignment horizontal="center" vertical="justify" wrapText="1" shrinkToFit="1"/>
    </xf>
    <xf numFmtId="0" fontId="22" fillId="0" borderId="0" xfId="0" applyFont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8" xfId="6"/>
    <cellStyle name="Обычный_Приложения к решению сессии 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workbookViewId="0">
      <selection activeCell="B12" sqref="B12:B13"/>
    </sheetView>
  </sheetViews>
  <sheetFormatPr defaultRowHeight="15.75"/>
  <cols>
    <col min="1" max="1" width="31.42578125" style="86" customWidth="1"/>
    <col min="2" max="2" width="48" style="86" customWidth="1"/>
    <col min="3" max="3" width="12.28515625" style="86" customWidth="1"/>
    <col min="4" max="4" width="11.5703125" style="86" customWidth="1"/>
    <col min="5" max="5" width="12" style="86" customWidth="1"/>
    <col min="6" max="6" width="0.140625" style="86" customWidth="1"/>
    <col min="7" max="16384" width="9.140625" style="86"/>
  </cols>
  <sheetData>
    <row r="1" spans="1:10">
      <c r="B1" s="87"/>
      <c r="C1" s="337" t="s">
        <v>17</v>
      </c>
      <c r="D1" s="337"/>
      <c r="E1" s="337"/>
      <c r="F1" s="89"/>
      <c r="G1" s="89"/>
      <c r="H1" s="89"/>
      <c r="I1" s="89"/>
      <c r="J1" s="89"/>
    </row>
    <row r="2" spans="1:10">
      <c r="B2" s="87"/>
      <c r="C2" s="334" t="s">
        <v>172</v>
      </c>
      <c r="D2" s="334"/>
      <c r="E2" s="334"/>
      <c r="F2" s="89"/>
      <c r="G2" s="89"/>
      <c r="H2" s="89"/>
      <c r="I2" s="89"/>
      <c r="J2" s="89"/>
    </row>
    <row r="3" spans="1:10" ht="17.25" customHeight="1">
      <c r="B3" s="338" t="s">
        <v>18</v>
      </c>
      <c r="C3" s="338"/>
      <c r="D3" s="338"/>
      <c r="E3" s="338"/>
      <c r="F3" s="90"/>
      <c r="G3" s="90"/>
      <c r="H3" s="90"/>
      <c r="I3" s="90"/>
      <c r="J3" s="90"/>
    </row>
    <row r="4" spans="1:10" ht="14.25" customHeight="1">
      <c r="B4" s="338" t="s">
        <v>419</v>
      </c>
      <c r="C4" s="338"/>
      <c r="D4" s="338"/>
      <c r="E4" s="338"/>
      <c r="F4" s="90"/>
      <c r="G4" s="90"/>
      <c r="H4" s="90"/>
      <c r="I4" s="90"/>
      <c r="J4" s="90"/>
    </row>
    <row r="5" spans="1:10" ht="20.25" customHeight="1">
      <c r="B5" s="338"/>
      <c r="C5" s="338"/>
      <c r="D5" s="338"/>
      <c r="E5" s="338"/>
      <c r="F5" s="90"/>
      <c r="G5" s="90"/>
      <c r="H5" s="90"/>
      <c r="I5" s="90"/>
      <c r="J5" s="90"/>
    </row>
    <row r="6" spans="1:10" ht="17.25" customHeight="1">
      <c r="B6" s="338"/>
      <c r="C6" s="338"/>
      <c r="D6" s="338"/>
      <c r="E6" s="338"/>
      <c r="F6" s="90"/>
      <c r="G6" s="90"/>
      <c r="H6" s="90"/>
      <c r="I6" s="90"/>
      <c r="J6" s="90"/>
    </row>
    <row r="7" spans="1:10" ht="17.25" customHeight="1">
      <c r="B7" s="91"/>
      <c r="C7" s="91"/>
      <c r="E7" s="91"/>
      <c r="G7" s="91"/>
      <c r="H7" s="91"/>
      <c r="I7" s="91"/>
      <c r="J7" s="91"/>
    </row>
    <row r="8" spans="1:10">
      <c r="A8" s="9"/>
    </row>
    <row r="9" spans="1:10">
      <c r="A9" s="334" t="s">
        <v>81</v>
      </c>
      <c r="B9" s="334"/>
      <c r="C9" s="334"/>
      <c r="D9" s="334"/>
      <c r="E9" s="334"/>
      <c r="F9" s="89"/>
      <c r="G9" s="89"/>
      <c r="H9" s="89"/>
    </row>
    <row r="10" spans="1:10">
      <c r="A10" s="334" t="s">
        <v>413</v>
      </c>
      <c r="B10" s="334"/>
      <c r="C10" s="334"/>
      <c r="D10" s="334"/>
      <c r="E10" s="334"/>
      <c r="F10" s="89"/>
      <c r="G10" s="89"/>
      <c r="H10" s="89"/>
    </row>
    <row r="11" spans="1:10">
      <c r="A11" s="9" t="s">
        <v>19</v>
      </c>
      <c r="E11" s="88" t="s">
        <v>82</v>
      </c>
    </row>
    <row r="12" spans="1:10" ht="32.25" customHeight="1">
      <c r="A12" s="335" t="s">
        <v>20</v>
      </c>
      <c r="B12" s="335" t="s">
        <v>21</v>
      </c>
      <c r="C12" s="336" t="s">
        <v>22</v>
      </c>
      <c r="D12" s="336"/>
      <c r="E12" s="336"/>
    </row>
    <row r="13" spans="1:10" ht="19.5" customHeight="1">
      <c r="A13" s="335"/>
      <c r="B13" s="335"/>
      <c r="C13" s="312" t="s">
        <v>416</v>
      </c>
      <c r="D13" s="312" t="s">
        <v>414</v>
      </c>
      <c r="E13" s="313" t="s">
        <v>415</v>
      </c>
    </row>
    <row r="14" spans="1:10" ht="35.1" customHeight="1">
      <c r="A14" s="92" t="s">
        <v>23</v>
      </c>
      <c r="B14" s="92" t="s">
        <v>24</v>
      </c>
      <c r="C14" s="94">
        <f>C19-C15</f>
        <v>53.250990000000456</v>
      </c>
      <c r="D14" s="94">
        <f>D15-D19</f>
        <v>391.01348999999936</v>
      </c>
      <c r="E14" s="315">
        <f>D14/C14*100</f>
        <v>734.28398232595487</v>
      </c>
    </row>
    <row r="15" spans="1:10" ht="35.1" customHeight="1">
      <c r="A15" s="92" t="s">
        <v>25</v>
      </c>
      <c r="B15" s="92" t="s">
        <v>26</v>
      </c>
      <c r="C15" s="94">
        <f>C16</f>
        <v>9912.8759999999984</v>
      </c>
      <c r="D15" s="94">
        <f t="shared" ref="D15:D17" si="0">D16</f>
        <v>9912.6507000000001</v>
      </c>
      <c r="E15" s="315">
        <f>D15/C15*100</f>
        <v>99.997727198443741</v>
      </c>
    </row>
    <row r="16" spans="1:10" ht="35.1" customHeight="1">
      <c r="A16" s="92" t="s">
        <v>25</v>
      </c>
      <c r="B16" s="92" t="s">
        <v>27</v>
      </c>
      <c r="C16" s="94">
        <f>C17</f>
        <v>9912.8759999999984</v>
      </c>
      <c r="D16" s="94">
        <f t="shared" si="0"/>
        <v>9912.6507000000001</v>
      </c>
      <c r="E16" s="315">
        <f t="shared" ref="E16:E23" si="1">D16/C16*100</f>
        <v>99.997727198443741</v>
      </c>
    </row>
    <row r="17" spans="1:5" ht="35.1" customHeight="1">
      <c r="A17" s="92" t="s">
        <v>25</v>
      </c>
      <c r="B17" s="92" t="s">
        <v>28</v>
      </c>
      <c r="C17" s="94">
        <f>C18</f>
        <v>9912.8759999999984</v>
      </c>
      <c r="D17" s="94">
        <f t="shared" si="0"/>
        <v>9912.6507000000001</v>
      </c>
      <c r="E17" s="315">
        <f t="shared" si="1"/>
        <v>99.997727198443741</v>
      </c>
    </row>
    <row r="18" spans="1:5" ht="35.1" customHeight="1">
      <c r="A18" s="92" t="s">
        <v>25</v>
      </c>
      <c r="B18" s="92" t="s">
        <v>29</v>
      </c>
      <c r="C18" s="94">
        <f>8222.517+394.4-7.054+323.033+25-0.02+844+39.25+71.75</f>
        <v>9912.8759999999984</v>
      </c>
      <c r="D18" s="94">
        <v>9912.6507000000001</v>
      </c>
      <c r="E18" s="315">
        <f t="shared" si="1"/>
        <v>99.997727198443741</v>
      </c>
    </row>
    <row r="19" spans="1:5" ht="35.1" customHeight="1">
      <c r="A19" s="92" t="s">
        <v>30</v>
      </c>
      <c r="B19" s="92" t="s">
        <v>31</v>
      </c>
      <c r="C19" s="94">
        <f>C20</f>
        <v>9966.1269899999988</v>
      </c>
      <c r="D19" s="94">
        <f t="shared" ref="D19:D21" si="2">D20</f>
        <v>9521.6372100000008</v>
      </c>
      <c r="E19" s="315">
        <f t="shared" si="1"/>
        <v>95.53999481999378</v>
      </c>
    </row>
    <row r="20" spans="1:5" ht="35.1" customHeight="1">
      <c r="A20" s="92" t="s">
        <v>30</v>
      </c>
      <c r="B20" s="92" t="s">
        <v>32</v>
      </c>
      <c r="C20" s="94">
        <f>C21</f>
        <v>9966.1269899999988</v>
      </c>
      <c r="D20" s="94">
        <f t="shared" si="2"/>
        <v>9521.6372100000008</v>
      </c>
      <c r="E20" s="315">
        <f t="shared" si="1"/>
        <v>95.53999481999378</v>
      </c>
    </row>
    <row r="21" spans="1:5" ht="35.1" customHeight="1">
      <c r="A21" s="92" t="s">
        <v>30</v>
      </c>
      <c r="B21" s="92" t="s">
        <v>33</v>
      </c>
      <c r="C21" s="94">
        <f>C22</f>
        <v>9966.1269899999988</v>
      </c>
      <c r="D21" s="94">
        <f t="shared" si="2"/>
        <v>9521.6372100000008</v>
      </c>
      <c r="E21" s="315">
        <f t="shared" si="1"/>
        <v>95.53999481999378</v>
      </c>
    </row>
    <row r="22" spans="1:5" ht="35.1" customHeight="1">
      <c r="A22" s="92" t="s">
        <v>30</v>
      </c>
      <c r="B22" s="92" t="s">
        <v>34</v>
      </c>
      <c r="C22" s="94">
        <f>53.25099+8222.517+394.4-7.054+323.033+25-0.02+39.25+844+71.75</f>
        <v>9966.1269899999988</v>
      </c>
      <c r="D22" s="94">
        <v>9521.6372100000008</v>
      </c>
      <c r="E22" s="315">
        <f t="shared" si="1"/>
        <v>95.53999481999378</v>
      </c>
    </row>
    <row r="23" spans="1:5" ht="35.1" customHeight="1">
      <c r="A23" s="336" t="s">
        <v>35</v>
      </c>
      <c r="B23" s="336"/>
      <c r="C23" s="94">
        <f>C14</f>
        <v>53.250990000000456</v>
      </c>
      <c r="D23" s="94">
        <f>D14</f>
        <v>391.01348999999936</v>
      </c>
      <c r="E23" s="315">
        <f t="shared" si="1"/>
        <v>734.28398232595487</v>
      </c>
    </row>
    <row r="24" spans="1:5">
      <c r="A24" s="7"/>
    </row>
    <row r="25" spans="1:5">
      <c r="A25" s="7"/>
    </row>
    <row r="26" spans="1:5">
      <c r="A26" s="7"/>
    </row>
    <row r="27" spans="1:5">
      <c r="A27" s="7"/>
    </row>
    <row r="28" spans="1:5">
      <c r="A28" s="7"/>
    </row>
    <row r="29" spans="1:5">
      <c r="A29" s="7"/>
    </row>
    <row r="30" spans="1:5">
      <c r="A30" s="7"/>
    </row>
    <row r="31" spans="1:5">
      <c r="A31" s="7"/>
    </row>
    <row r="32" spans="1:5">
      <c r="A32" s="7"/>
    </row>
    <row r="33" spans="1:1">
      <c r="A33" s="7"/>
    </row>
    <row r="34" spans="1:1">
      <c r="A34" s="7"/>
    </row>
    <row r="35" spans="1:1">
      <c r="A35" s="7"/>
    </row>
    <row r="36" spans="1:1">
      <c r="A36" s="7"/>
    </row>
    <row r="37" spans="1:1">
      <c r="A37" s="7"/>
    </row>
    <row r="38" spans="1:1">
      <c r="A38" s="7"/>
    </row>
    <row r="39" spans="1:1">
      <c r="A39" s="7"/>
    </row>
    <row r="40" spans="1:1">
      <c r="A40" s="7"/>
    </row>
    <row r="41" spans="1:1">
      <c r="A41" s="7"/>
    </row>
    <row r="42" spans="1:1">
      <c r="A42" s="7"/>
    </row>
  </sheetData>
  <mergeCells count="12">
    <mergeCell ref="C1:E1"/>
    <mergeCell ref="B3:E3"/>
    <mergeCell ref="B4:E4"/>
    <mergeCell ref="B5:E5"/>
    <mergeCell ref="B6:E6"/>
    <mergeCell ref="C2:E2"/>
    <mergeCell ref="A9:E9"/>
    <mergeCell ref="A12:A13"/>
    <mergeCell ref="B12:B13"/>
    <mergeCell ref="C12:E12"/>
    <mergeCell ref="A23:B23"/>
    <mergeCell ref="A10:E10"/>
  </mergeCells>
  <phoneticPr fontId="5" type="noConversion"/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zoomScaleSheetLayoutView="100" workbookViewId="0">
      <selection activeCell="A3" sqref="A3"/>
    </sheetView>
  </sheetViews>
  <sheetFormatPr defaultRowHeight="15"/>
  <cols>
    <col min="1" max="1" width="24.7109375" style="284" customWidth="1"/>
    <col min="3" max="3" width="68.7109375" customWidth="1"/>
  </cols>
  <sheetData>
    <row r="1" spans="1:10" ht="15.75">
      <c r="B1" s="83"/>
      <c r="C1" s="47" t="s">
        <v>36</v>
      </c>
      <c r="D1" s="83"/>
      <c r="E1" s="83"/>
      <c r="F1" s="83"/>
      <c r="G1" s="83"/>
      <c r="H1" s="83"/>
      <c r="I1" s="83"/>
      <c r="J1" s="83"/>
    </row>
    <row r="2" spans="1:10" ht="17.25" customHeight="1">
      <c r="B2" s="84"/>
      <c r="C2" s="93" t="s">
        <v>170</v>
      </c>
      <c r="D2" s="84"/>
      <c r="E2" s="84"/>
      <c r="F2" s="84"/>
      <c r="G2" s="84"/>
      <c r="H2" s="84"/>
      <c r="I2" s="84"/>
      <c r="J2" s="84"/>
    </row>
    <row r="3" spans="1:10" ht="16.5" customHeight="1">
      <c r="B3" s="84"/>
      <c r="C3" s="48" t="s">
        <v>18</v>
      </c>
      <c r="D3" s="84"/>
      <c r="E3" s="84"/>
      <c r="F3" s="84"/>
      <c r="G3" s="84"/>
      <c r="H3" s="84"/>
      <c r="I3" s="84"/>
      <c r="J3" s="84"/>
    </row>
    <row r="4" spans="1:10" ht="15" customHeight="1">
      <c r="B4" s="84"/>
      <c r="C4" s="329" t="s">
        <v>420</v>
      </c>
      <c r="D4" s="84"/>
      <c r="E4" s="84"/>
      <c r="F4" s="84"/>
      <c r="G4" s="84"/>
      <c r="H4" s="84"/>
      <c r="I4" s="84"/>
      <c r="J4" s="84"/>
    </row>
    <row r="5" spans="1:10" ht="15.75" customHeight="1">
      <c r="B5" s="84"/>
      <c r="C5" s="93"/>
      <c r="D5" s="84"/>
      <c r="E5" s="84"/>
      <c r="F5" s="84"/>
      <c r="G5" s="84"/>
      <c r="H5" s="84"/>
      <c r="I5" s="84"/>
      <c r="J5" s="84"/>
    </row>
    <row r="6" spans="1:10" ht="15.75" customHeight="1">
      <c r="B6" s="85"/>
      <c r="C6" s="93"/>
      <c r="D6" s="85"/>
      <c r="E6" s="85"/>
      <c r="F6" s="85"/>
      <c r="G6" s="85"/>
      <c r="H6" s="85"/>
      <c r="I6" s="85"/>
      <c r="J6" s="85"/>
    </row>
    <row r="7" spans="1:10">
      <c r="A7" s="285"/>
    </row>
    <row r="8" spans="1:10" ht="31.5" customHeight="1">
      <c r="A8" s="348" t="s">
        <v>284</v>
      </c>
      <c r="B8" s="348"/>
      <c r="C8" s="348"/>
    </row>
    <row r="9" spans="1:10">
      <c r="A9" s="286"/>
    </row>
    <row r="10" spans="1:10">
      <c r="A10" s="287"/>
    </row>
    <row r="11" spans="1:10" ht="15.75" customHeight="1">
      <c r="A11" s="289" t="s">
        <v>37</v>
      </c>
      <c r="B11" s="350" t="s">
        <v>38</v>
      </c>
      <c r="C11" s="350"/>
    </row>
    <row r="12" spans="1:10">
      <c r="A12" s="288">
        <v>1</v>
      </c>
      <c r="B12" s="351">
        <v>2</v>
      </c>
      <c r="C12" s="351"/>
    </row>
    <row r="13" spans="1:10" ht="16.5" customHeight="1">
      <c r="A13" s="349" t="s">
        <v>285</v>
      </c>
      <c r="B13" s="349"/>
      <c r="C13" s="349"/>
    </row>
    <row r="14" spans="1:10" ht="41.25" customHeight="1">
      <c r="A14" s="289" t="s">
        <v>320</v>
      </c>
      <c r="B14" s="341" t="s">
        <v>39</v>
      </c>
      <c r="C14" s="341"/>
    </row>
    <row r="15" spans="1:10" ht="39" customHeight="1">
      <c r="A15" s="289" t="s">
        <v>321</v>
      </c>
      <c r="B15" s="341" t="s">
        <v>39</v>
      </c>
      <c r="C15" s="341"/>
    </row>
    <row r="16" spans="1:10" ht="39.75" customHeight="1">
      <c r="A16" s="289" t="s">
        <v>322</v>
      </c>
      <c r="B16" s="341" t="s">
        <v>39</v>
      </c>
      <c r="C16" s="341"/>
    </row>
    <row r="17" spans="1:3" ht="42.75" customHeight="1">
      <c r="A17" s="289" t="s">
        <v>323</v>
      </c>
      <c r="B17" s="341" t="s">
        <v>39</v>
      </c>
      <c r="C17" s="341"/>
    </row>
    <row r="18" spans="1:3" ht="54.75" customHeight="1">
      <c r="A18" s="289" t="s">
        <v>324</v>
      </c>
      <c r="B18" s="341" t="s">
        <v>287</v>
      </c>
      <c r="C18" s="341"/>
    </row>
    <row r="19" spans="1:3" ht="59.25" customHeight="1">
      <c r="A19" s="289" t="s">
        <v>325</v>
      </c>
      <c r="B19" s="341" t="s">
        <v>287</v>
      </c>
      <c r="C19" s="341"/>
    </row>
    <row r="20" spans="1:3" ht="59.25" customHeight="1">
      <c r="A20" s="289" t="s">
        <v>326</v>
      </c>
      <c r="B20" s="341" t="s">
        <v>287</v>
      </c>
      <c r="C20" s="341"/>
    </row>
    <row r="21" spans="1:3" ht="45" customHeight="1">
      <c r="A21" s="289" t="s">
        <v>327</v>
      </c>
      <c r="B21" s="341" t="s">
        <v>288</v>
      </c>
      <c r="C21" s="341"/>
    </row>
    <row r="22" spans="1:3" ht="25.5" customHeight="1">
      <c r="A22" s="289" t="s">
        <v>328</v>
      </c>
      <c r="B22" s="341" t="s">
        <v>289</v>
      </c>
      <c r="C22" s="341"/>
    </row>
    <row r="23" spans="1:3" ht="16.5" customHeight="1">
      <c r="A23" s="289" t="s">
        <v>331</v>
      </c>
      <c r="B23" s="341" t="s">
        <v>291</v>
      </c>
      <c r="C23" s="341"/>
    </row>
    <row r="24" spans="1:3" ht="14.25" customHeight="1">
      <c r="A24" s="289" t="s">
        <v>329</v>
      </c>
      <c r="B24" s="341" t="s">
        <v>290</v>
      </c>
      <c r="C24" s="341"/>
    </row>
    <row r="25" spans="1:3" ht="19.5" customHeight="1">
      <c r="A25" s="289" t="s">
        <v>330</v>
      </c>
      <c r="B25" s="341" t="s">
        <v>286</v>
      </c>
      <c r="C25" s="341"/>
    </row>
    <row r="26" spans="1:3" ht="25.5" customHeight="1">
      <c r="A26" s="289" t="s">
        <v>332</v>
      </c>
      <c r="B26" s="341" t="s">
        <v>391</v>
      </c>
      <c r="C26" s="341"/>
    </row>
    <row r="27" spans="1:3" ht="34.5" customHeight="1">
      <c r="A27" s="289" t="s">
        <v>333</v>
      </c>
      <c r="B27" s="341" t="s">
        <v>392</v>
      </c>
      <c r="C27" s="341"/>
    </row>
    <row r="28" spans="1:3" ht="32.25" customHeight="1">
      <c r="A28" s="289" t="s">
        <v>334</v>
      </c>
      <c r="B28" s="341" t="s">
        <v>393</v>
      </c>
      <c r="C28" s="341"/>
    </row>
    <row r="29" spans="1:3" ht="47.25" customHeight="1">
      <c r="A29" s="289" t="s">
        <v>335</v>
      </c>
      <c r="B29" s="341" t="s">
        <v>292</v>
      </c>
      <c r="C29" s="341"/>
    </row>
    <row r="30" spans="1:3" ht="52.5" customHeight="1">
      <c r="A30" s="289" t="s">
        <v>336</v>
      </c>
      <c r="B30" s="341" t="s">
        <v>293</v>
      </c>
      <c r="C30" s="341"/>
    </row>
    <row r="31" spans="1:3" ht="28.5" customHeight="1">
      <c r="A31" s="289" t="s">
        <v>337</v>
      </c>
      <c r="B31" s="341" t="s">
        <v>294</v>
      </c>
      <c r="C31" s="341"/>
    </row>
    <row r="32" spans="1:3" ht="36.75" customHeight="1">
      <c r="A32" s="289" t="s">
        <v>338</v>
      </c>
      <c r="B32" s="341" t="s">
        <v>295</v>
      </c>
      <c r="C32" s="341"/>
    </row>
    <row r="33" spans="1:3" ht="53.25" customHeight="1">
      <c r="A33" s="289" t="s">
        <v>339</v>
      </c>
      <c r="B33" s="341" t="s">
        <v>296</v>
      </c>
      <c r="C33" s="341"/>
    </row>
    <row r="34" spans="1:3" ht="41.25" customHeight="1">
      <c r="A34" s="289" t="s">
        <v>340</v>
      </c>
      <c r="B34" s="341" t="s">
        <v>297</v>
      </c>
      <c r="C34" s="341"/>
    </row>
    <row r="35" spans="1:3" ht="42" customHeight="1">
      <c r="A35" s="289" t="s">
        <v>341</v>
      </c>
      <c r="B35" s="339" t="s">
        <v>298</v>
      </c>
      <c r="C35" s="340"/>
    </row>
    <row r="36" spans="1:3" ht="65.25" customHeight="1">
      <c r="A36" s="289" t="s">
        <v>342</v>
      </c>
      <c r="B36" s="341" t="s">
        <v>299</v>
      </c>
      <c r="C36" s="341"/>
    </row>
    <row r="37" spans="1:3" ht="65.25" customHeight="1">
      <c r="A37" s="289" t="s">
        <v>343</v>
      </c>
      <c r="B37" s="341" t="s">
        <v>300</v>
      </c>
      <c r="C37" s="347"/>
    </row>
    <row r="38" spans="1:3" ht="98.25" customHeight="1">
      <c r="A38" s="289" t="s">
        <v>344</v>
      </c>
      <c r="B38" s="341" t="s">
        <v>301</v>
      </c>
      <c r="C38" s="347"/>
    </row>
    <row r="39" spans="1:3" ht="76.5" customHeight="1">
      <c r="A39" s="289" t="s">
        <v>345</v>
      </c>
      <c r="B39" s="341" t="s">
        <v>302</v>
      </c>
      <c r="C39" s="347"/>
    </row>
    <row r="40" spans="1:3" ht="72.75" customHeight="1">
      <c r="A40" s="289" t="s">
        <v>346</v>
      </c>
      <c r="B40" s="341" t="s">
        <v>303</v>
      </c>
      <c r="C40" s="347"/>
    </row>
    <row r="41" spans="1:3" ht="15" customHeight="1">
      <c r="A41" s="289" t="s">
        <v>347</v>
      </c>
      <c r="B41" s="341" t="s">
        <v>394</v>
      </c>
      <c r="C41" s="341"/>
    </row>
    <row r="42" spans="1:3" s="290" customFormat="1" ht="27.75" customHeight="1">
      <c r="A42" s="291" t="s">
        <v>319</v>
      </c>
      <c r="B42" s="342" t="s">
        <v>313</v>
      </c>
      <c r="C42" s="342"/>
    </row>
    <row r="43" spans="1:3" s="290" customFormat="1" ht="27.75" customHeight="1">
      <c r="A43" s="291" t="s">
        <v>315</v>
      </c>
      <c r="B43" s="343" t="s">
        <v>314</v>
      </c>
      <c r="C43" s="344"/>
    </row>
    <row r="44" spans="1:3" ht="45.75" customHeight="1">
      <c r="A44" s="289" t="s">
        <v>318</v>
      </c>
      <c r="B44" s="345" t="s">
        <v>395</v>
      </c>
      <c r="C44" s="346"/>
    </row>
    <row r="45" spans="1:3" ht="45" customHeight="1">
      <c r="A45" s="289" t="s">
        <v>317</v>
      </c>
      <c r="B45" s="353" t="s">
        <v>316</v>
      </c>
      <c r="C45" s="354"/>
    </row>
    <row r="46" spans="1:3" ht="72" customHeight="1">
      <c r="A46" s="294" t="s">
        <v>396</v>
      </c>
      <c r="B46" s="339" t="s">
        <v>397</v>
      </c>
      <c r="C46" s="340"/>
    </row>
    <row r="47" spans="1:3" ht="45" customHeight="1">
      <c r="A47" s="294" t="s">
        <v>398</v>
      </c>
      <c r="B47" s="339" t="s">
        <v>399</v>
      </c>
      <c r="C47" s="340"/>
    </row>
    <row r="48" spans="1:3" ht="15.75" customHeight="1">
      <c r="A48" s="352" t="s">
        <v>65</v>
      </c>
      <c r="B48" s="352"/>
      <c r="C48" s="352"/>
    </row>
    <row r="49" spans="1:3" ht="27" customHeight="1">
      <c r="A49" s="289" t="s">
        <v>66</v>
      </c>
      <c r="B49" s="341" t="s">
        <v>40</v>
      </c>
      <c r="C49" s="341"/>
    </row>
    <row r="50" spans="1:3" ht="65.25" customHeight="1">
      <c r="A50" s="289" t="s">
        <v>67</v>
      </c>
      <c r="B50" s="341" t="s">
        <v>68</v>
      </c>
      <c r="C50" s="341"/>
    </row>
  </sheetData>
  <mergeCells count="41">
    <mergeCell ref="B50:C50"/>
    <mergeCell ref="B11:C11"/>
    <mergeCell ref="B12:C12"/>
    <mergeCell ref="A48:C48"/>
    <mergeCell ref="B49:C49"/>
    <mergeCell ref="B45:C45"/>
    <mergeCell ref="B32:C32"/>
    <mergeCell ref="B29:C29"/>
    <mergeCell ref="B30:C30"/>
    <mergeCell ref="B24:C24"/>
    <mergeCell ref="B25:C25"/>
    <mergeCell ref="B28:C28"/>
    <mergeCell ref="B40:C40"/>
    <mergeCell ref="B16:C16"/>
    <mergeCell ref="B17:C17"/>
    <mergeCell ref="B22:C22"/>
    <mergeCell ref="A8:C8"/>
    <mergeCell ref="B33:C33"/>
    <mergeCell ref="B34:C34"/>
    <mergeCell ref="B35:C35"/>
    <mergeCell ref="B39:C39"/>
    <mergeCell ref="B36:C36"/>
    <mergeCell ref="B26:C26"/>
    <mergeCell ref="A13:C13"/>
    <mergeCell ref="B14:C14"/>
    <mergeCell ref="B15:C15"/>
    <mergeCell ref="B37:C37"/>
    <mergeCell ref="B31:C31"/>
    <mergeCell ref="B27:C27"/>
    <mergeCell ref="B21:C21"/>
    <mergeCell ref="B18:C18"/>
    <mergeCell ref="B19:C19"/>
    <mergeCell ref="B46:C46"/>
    <mergeCell ref="B47:C47"/>
    <mergeCell ref="B23:C23"/>
    <mergeCell ref="B20:C20"/>
    <mergeCell ref="B42:C42"/>
    <mergeCell ref="B43:C43"/>
    <mergeCell ref="B44:C44"/>
    <mergeCell ref="B41:C41"/>
    <mergeCell ref="B38:C38"/>
  </mergeCells>
  <phoneticPr fontId="5" type="noConversion"/>
  <pageMargins left="0.7" right="0.7" top="0.75" bottom="0.75" header="0.3" footer="0.3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SheetLayoutView="100" workbookViewId="0">
      <selection activeCell="D11" sqref="D10:D11"/>
    </sheetView>
  </sheetViews>
  <sheetFormatPr defaultRowHeight="15.75"/>
  <cols>
    <col min="1" max="1" width="2.7109375" style="263" customWidth="1"/>
    <col min="2" max="2" width="7.28515625" style="283" customWidth="1"/>
    <col min="3" max="3" width="10.5703125" style="283" customWidth="1"/>
    <col min="4" max="4" width="31.140625" style="263" customWidth="1"/>
    <col min="5" max="5" width="43.42578125" style="263" customWidth="1"/>
    <col min="6" max="6" width="15.28515625" style="263" customWidth="1"/>
    <col min="7" max="8" width="9.140625" style="263" customWidth="1"/>
    <col min="9" max="9" width="11.28515625" style="263" customWidth="1"/>
    <col min="10" max="16384" width="9.140625" style="263"/>
  </cols>
  <sheetData>
    <row r="1" spans="1:8">
      <c r="B1" s="264"/>
      <c r="C1" s="264"/>
      <c r="D1" s="265"/>
      <c r="E1" s="265" t="s">
        <v>268</v>
      </c>
      <c r="F1" s="266"/>
      <c r="G1" s="266"/>
    </row>
    <row r="2" spans="1:8">
      <c r="A2" s="267"/>
      <c r="B2" s="264"/>
      <c r="C2" s="268"/>
      <c r="D2" s="265"/>
      <c r="E2" s="265" t="s">
        <v>79</v>
      </c>
      <c r="F2" s="269"/>
    </row>
    <row r="3" spans="1:8">
      <c r="B3" s="264"/>
      <c r="C3" s="265"/>
      <c r="D3" s="265"/>
      <c r="E3" s="265" t="s">
        <v>419</v>
      </c>
      <c r="F3" s="270"/>
    </row>
    <row r="4" spans="1:8">
      <c r="A4" s="271"/>
      <c r="B4" s="264"/>
      <c r="C4" s="265"/>
      <c r="D4" s="265"/>
      <c r="E4" s="265"/>
      <c r="F4" s="270"/>
      <c r="G4" s="269"/>
    </row>
    <row r="5" spans="1:8">
      <c r="B5" s="264"/>
      <c r="C5" s="264"/>
      <c r="D5" s="264"/>
      <c r="E5" s="264"/>
      <c r="F5" s="266"/>
      <c r="G5" s="266"/>
    </row>
    <row r="6" spans="1:8">
      <c r="A6" s="271"/>
      <c r="B6" s="264"/>
      <c r="C6" s="264"/>
      <c r="D6" s="264"/>
      <c r="E6" s="264"/>
      <c r="F6" s="272"/>
      <c r="G6" s="271"/>
      <c r="H6" s="273"/>
    </row>
    <row r="7" spans="1:8">
      <c r="A7" s="271"/>
      <c r="B7" s="355" t="s">
        <v>269</v>
      </c>
      <c r="C7" s="355"/>
      <c r="D7" s="355"/>
      <c r="E7" s="355"/>
      <c r="F7" s="264"/>
      <c r="G7" s="264"/>
      <c r="H7" s="269"/>
    </row>
    <row r="8" spans="1:8" ht="32.25" customHeight="1">
      <c r="A8" s="271"/>
      <c r="B8" s="356" t="s">
        <v>412</v>
      </c>
      <c r="C8" s="356"/>
      <c r="D8" s="356"/>
      <c r="E8" s="356"/>
      <c r="F8" s="264"/>
      <c r="G8" s="264"/>
      <c r="H8" s="269"/>
    </row>
    <row r="9" spans="1:8">
      <c r="A9" s="271"/>
      <c r="B9" s="264"/>
      <c r="C9" s="264"/>
      <c r="D9" s="264"/>
      <c r="E9" s="264"/>
      <c r="F9" s="274"/>
      <c r="G9" s="264"/>
      <c r="H9" s="269"/>
    </row>
    <row r="10" spans="1:8" ht="51" customHeight="1">
      <c r="B10" s="275" t="s">
        <v>83</v>
      </c>
      <c r="C10" s="276" t="s">
        <v>183</v>
      </c>
      <c r="D10" s="276" t="s">
        <v>270</v>
      </c>
      <c r="E10" s="276" t="s">
        <v>271</v>
      </c>
      <c r="F10" s="266"/>
      <c r="G10" s="266"/>
    </row>
    <row r="11" spans="1:8">
      <c r="B11" s="277"/>
      <c r="C11" s="278">
        <v>1</v>
      </c>
      <c r="D11" s="279">
        <v>2</v>
      </c>
      <c r="E11" s="278">
        <v>3</v>
      </c>
      <c r="F11" s="266"/>
      <c r="G11" s="266"/>
    </row>
    <row r="12" spans="1:8">
      <c r="B12" s="278">
        <v>1</v>
      </c>
      <c r="C12" s="280" t="s">
        <v>155</v>
      </c>
      <c r="D12" s="280"/>
      <c r="E12" s="277"/>
      <c r="F12" s="266"/>
      <c r="G12" s="266"/>
    </row>
    <row r="13" spans="1:8" ht="40.5" customHeight="1">
      <c r="B13" s="279">
        <v>2</v>
      </c>
      <c r="C13" s="281" t="s">
        <v>219</v>
      </c>
      <c r="D13" s="276" t="s">
        <v>272</v>
      </c>
      <c r="E13" s="275" t="s">
        <v>64</v>
      </c>
      <c r="F13" s="282"/>
      <c r="G13" s="282"/>
    </row>
    <row r="14" spans="1:8" ht="37.5" customHeight="1">
      <c r="B14" s="279">
        <v>3</v>
      </c>
      <c r="C14" s="281" t="s">
        <v>219</v>
      </c>
      <c r="D14" s="276" t="s">
        <v>273</v>
      </c>
      <c r="E14" s="275" t="s">
        <v>274</v>
      </c>
      <c r="F14" s="282"/>
      <c r="G14" s="282"/>
    </row>
  </sheetData>
  <mergeCells count="2">
    <mergeCell ref="B7:E7"/>
    <mergeCell ref="B8:E8"/>
  </mergeCells>
  <pageMargins left="0.7" right="0.7" top="0.75" bottom="0.75" header="0.3" footer="0.3"/>
  <pageSetup paperSize="9" scale="91" orientation="portrait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SheetLayoutView="100" workbookViewId="0">
      <selection activeCell="J7" sqref="J7:J8"/>
    </sheetView>
  </sheetViews>
  <sheetFormatPr defaultRowHeight="12.75"/>
  <cols>
    <col min="1" max="1" width="2.7109375" style="158" customWidth="1"/>
    <col min="2" max="2" width="4.5703125" style="158" customWidth="1"/>
    <col min="3" max="4" width="3.7109375" style="158" customWidth="1"/>
    <col min="5" max="5" width="4" style="158" customWidth="1"/>
    <col min="6" max="6" width="4.140625" style="158" customWidth="1"/>
    <col min="7" max="7" width="3.85546875" style="158" customWidth="1"/>
    <col min="8" max="8" width="5" style="158" customWidth="1"/>
    <col min="9" max="9" width="8.42578125" style="158" customWidth="1"/>
    <col min="10" max="10" width="56" style="158" customWidth="1"/>
    <col min="11" max="11" width="14.140625" style="159" customWidth="1"/>
    <col min="12" max="12" width="14.85546875" style="160" customWidth="1"/>
    <col min="13" max="13" width="13.5703125" style="316" bestFit="1" customWidth="1"/>
    <col min="14" max="16384" width="9.140625" style="161"/>
  </cols>
  <sheetData>
    <row r="1" spans="1:13" ht="15.75">
      <c r="K1" s="357" t="s">
        <v>261</v>
      </c>
      <c r="L1" s="357"/>
      <c r="M1" s="357"/>
    </row>
    <row r="2" spans="1:13" ht="15.75">
      <c r="J2" s="362" t="s">
        <v>79</v>
      </c>
      <c r="K2" s="362"/>
      <c r="L2" s="362"/>
      <c r="M2" s="362"/>
    </row>
    <row r="3" spans="1:13" ht="15.75">
      <c r="J3" s="363" t="s">
        <v>419</v>
      </c>
      <c r="K3" s="363"/>
      <c r="L3" s="363"/>
      <c r="M3" s="363"/>
    </row>
    <row r="4" spans="1:13">
      <c r="J4" s="161"/>
      <c r="K4" s="162"/>
    </row>
    <row r="5" spans="1:13" ht="12.75" customHeight="1">
      <c r="A5" s="358" t="s">
        <v>417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</row>
    <row r="6" spans="1:13" ht="15">
      <c r="A6" s="163" t="s">
        <v>177</v>
      </c>
      <c r="B6" s="163"/>
      <c r="C6" s="163"/>
      <c r="D6" s="163"/>
      <c r="E6" s="163"/>
      <c r="F6" s="163"/>
      <c r="G6" s="163"/>
      <c r="H6" s="163"/>
      <c r="I6" s="163"/>
      <c r="J6" s="164"/>
      <c r="L6" s="165"/>
      <c r="M6" s="317" t="s">
        <v>178</v>
      </c>
    </row>
    <row r="7" spans="1:13" ht="17.25" customHeight="1">
      <c r="A7" s="166" t="s">
        <v>179</v>
      </c>
      <c r="B7" s="167"/>
      <c r="C7" s="167" t="s">
        <v>180</v>
      </c>
      <c r="D7" s="168"/>
      <c r="E7" s="168"/>
      <c r="F7" s="168"/>
      <c r="G7" s="168"/>
      <c r="H7" s="168"/>
      <c r="I7" s="168"/>
      <c r="J7" s="359" t="s">
        <v>181</v>
      </c>
      <c r="K7" s="360" t="s">
        <v>182</v>
      </c>
      <c r="L7" s="360" t="s">
        <v>407</v>
      </c>
      <c r="M7" s="361" t="s">
        <v>408</v>
      </c>
    </row>
    <row r="8" spans="1:13" ht="249" customHeight="1">
      <c r="A8" s="166"/>
      <c r="B8" s="295" t="s">
        <v>183</v>
      </c>
      <c r="C8" s="295" t="s">
        <v>184</v>
      </c>
      <c r="D8" s="295" t="s">
        <v>185</v>
      </c>
      <c r="E8" s="295" t="s">
        <v>186</v>
      </c>
      <c r="F8" s="295" t="s">
        <v>187</v>
      </c>
      <c r="G8" s="295" t="s">
        <v>188</v>
      </c>
      <c r="H8" s="295" t="s">
        <v>189</v>
      </c>
      <c r="I8" s="295" t="s">
        <v>190</v>
      </c>
      <c r="J8" s="359"/>
      <c r="K8" s="360"/>
      <c r="L8" s="360"/>
      <c r="M8" s="361"/>
    </row>
    <row r="9" spans="1:13">
      <c r="A9" s="170"/>
      <c r="B9" s="171">
        <v>1</v>
      </c>
      <c r="C9" s="171">
        <v>2</v>
      </c>
      <c r="D9" s="171">
        <v>3</v>
      </c>
      <c r="E9" s="171">
        <v>4</v>
      </c>
      <c r="F9" s="171">
        <v>5</v>
      </c>
      <c r="G9" s="171">
        <v>6</v>
      </c>
      <c r="H9" s="171">
        <v>7</v>
      </c>
      <c r="I9" s="171">
        <v>8</v>
      </c>
      <c r="J9" s="171">
        <v>9</v>
      </c>
      <c r="K9" s="171">
        <v>10</v>
      </c>
      <c r="L9" s="171">
        <v>11</v>
      </c>
      <c r="M9" s="319">
        <v>12</v>
      </c>
    </row>
    <row r="10" spans="1:13" s="160" customFormat="1">
      <c r="A10" s="170"/>
      <c r="B10" s="172" t="s">
        <v>191</v>
      </c>
      <c r="C10" s="172">
        <v>1</v>
      </c>
      <c r="D10" s="172" t="s">
        <v>16</v>
      </c>
      <c r="E10" s="172" t="s">
        <v>16</v>
      </c>
      <c r="F10" s="172" t="s">
        <v>191</v>
      </c>
      <c r="G10" s="172" t="s">
        <v>16</v>
      </c>
      <c r="H10" s="172" t="s">
        <v>192</v>
      </c>
      <c r="I10" s="173" t="s">
        <v>191</v>
      </c>
      <c r="J10" s="174" t="s">
        <v>193</v>
      </c>
      <c r="K10" s="175">
        <f>K11+K21+K29+K16+K32+K33+K34+K35+K36</f>
        <v>1142.1329999999998</v>
      </c>
      <c r="L10" s="175">
        <f>L11+L21+L29+L16+L32+L33+L34+L35+L36</f>
        <v>1181.1569999999999</v>
      </c>
      <c r="M10" s="318">
        <f>L10/K10*100</f>
        <v>103.41676494768998</v>
      </c>
    </row>
    <row r="11" spans="1:13">
      <c r="A11" s="174"/>
      <c r="B11" s="176" t="s">
        <v>191</v>
      </c>
      <c r="C11" s="177" t="s">
        <v>194</v>
      </c>
      <c r="D11" s="176" t="s">
        <v>85</v>
      </c>
      <c r="E11" s="176" t="s">
        <v>16</v>
      </c>
      <c r="F11" s="176" t="s">
        <v>191</v>
      </c>
      <c r="G11" s="176" t="s">
        <v>16</v>
      </c>
      <c r="H11" s="176" t="s">
        <v>192</v>
      </c>
      <c r="I11" s="173" t="s">
        <v>191</v>
      </c>
      <c r="J11" s="174" t="s">
        <v>195</v>
      </c>
      <c r="K11" s="175">
        <f>K12</f>
        <v>957.14800000000002</v>
      </c>
      <c r="L11" s="175">
        <f>L12</f>
        <v>989.20600000000002</v>
      </c>
      <c r="M11" s="318">
        <f t="shared" ref="M11:M51" si="0">L11/K11*100</f>
        <v>103.34932528720742</v>
      </c>
    </row>
    <row r="12" spans="1:13" ht="13.5">
      <c r="A12" s="188"/>
      <c r="B12" s="176" t="s">
        <v>196</v>
      </c>
      <c r="C12" s="177" t="s">
        <v>194</v>
      </c>
      <c r="D12" s="176" t="s">
        <v>85</v>
      </c>
      <c r="E12" s="176" t="s">
        <v>86</v>
      </c>
      <c r="F12" s="176" t="s">
        <v>191</v>
      </c>
      <c r="G12" s="176" t="s">
        <v>85</v>
      </c>
      <c r="H12" s="176" t="s">
        <v>192</v>
      </c>
      <c r="I12" s="173" t="s">
        <v>80</v>
      </c>
      <c r="J12" s="174" t="s">
        <v>198</v>
      </c>
      <c r="K12" s="189">
        <f>K13+K14+K15</f>
        <v>957.14800000000002</v>
      </c>
      <c r="L12" s="189">
        <f>L13+L14+L15</f>
        <v>989.20600000000002</v>
      </c>
      <c r="M12" s="318">
        <f t="shared" si="0"/>
        <v>103.34932528720742</v>
      </c>
    </row>
    <row r="13" spans="1:13" ht="64.5">
      <c r="A13" s="188"/>
      <c r="B13" s="183" t="s">
        <v>196</v>
      </c>
      <c r="C13" s="184" t="s">
        <v>194</v>
      </c>
      <c r="D13" s="183" t="s">
        <v>85</v>
      </c>
      <c r="E13" s="183" t="s">
        <v>86</v>
      </c>
      <c r="F13" s="183" t="s">
        <v>197</v>
      </c>
      <c r="G13" s="183" t="s">
        <v>85</v>
      </c>
      <c r="H13" s="183" t="s">
        <v>192</v>
      </c>
      <c r="I13" s="185" t="s">
        <v>80</v>
      </c>
      <c r="J13" s="190" t="s">
        <v>199</v>
      </c>
      <c r="K13" s="191">
        <v>496.18</v>
      </c>
      <c r="L13" s="191">
        <v>528.23800000000006</v>
      </c>
      <c r="M13" s="318">
        <f t="shared" si="0"/>
        <v>106.46096174775283</v>
      </c>
    </row>
    <row r="14" spans="1:13" ht="90.75" customHeight="1">
      <c r="A14" s="188"/>
      <c r="B14" s="183" t="s">
        <v>196</v>
      </c>
      <c r="C14" s="184" t="s">
        <v>194</v>
      </c>
      <c r="D14" s="183" t="s">
        <v>85</v>
      </c>
      <c r="E14" s="183" t="s">
        <v>86</v>
      </c>
      <c r="F14" s="183" t="s">
        <v>200</v>
      </c>
      <c r="G14" s="183" t="s">
        <v>85</v>
      </c>
      <c r="H14" s="183" t="s">
        <v>192</v>
      </c>
      <c r="I14" s="185" t="s">
        <v>80</v>
      </c>
      <c r="J14" s="190" t="s">
        <v>201</v>
      </c>
      <c r="K14" s="191">
        <f>80+374.858</f>
        <v>454.858</v>
      </c>
      <c r="L14" s="191">
        <v>454.858</v>
      </c>
      <c r="M14" s="318">
        <f t="shared" si="0"/>
        <v>100</v>
      </c>
    </row>
    <row r="15" spans="1:13" ht="69" customHeight="1">
      <c r="A15" s="188"/>
      <c r="B15" s="183" t="s">
        <v>196</v>
      </c>
      <c r="C15" s="184" t="s">
        <v>194</v>
      </c>
      <c r="D15" s="183" t="s">
        <v>85</v>
      </c>
      <c r="E15" s="183" t="s">
        <v>86</v>
      </c>
      <c r="F15" s="183" t="s">
        <v>202</v>
      </c>
      <c r="G15" s="183" t="s">
        <v>85</v>
      </c>
      <c r="H15" s="183" t="s">
        <v>192</v>
      </c>
      <c r="I15" s="185" t="s">
        <v>80</v>
      </c>
      <c r="J15" s="190" t="s">
        <v>361</v>
      </c>
      <c r="K15" s="191">
        <f>5.8+0.31</f>
        <v>6.1099999999999994</v>
      </c>
      <c r="L15" s="191">
        <v>6.11</v>
      </c>
      <c r="M15" s="318">
        <f t="shared" si="0"/>
        <v>100.00000000000003</v>
      </c>
    </row>
    <row r="16" spans="1:13" ht="31.5">
      <c r="A16" s="192"/>
      <c r="B16" s="193" t="s">
        <v>108</v>
      </c>
      <c r="C16" s="193" t="s">
        <v>194</v>
      </c>
      <c r="D16" s="193" t="s">
        <v>90</v>
      </c>
      <c r="E16" s="193" t="s">
        <v>204</v>
      </c>
      <c r="F16" s="193" t="s">
        <v>16</v>
      </c>
      <c r="G16" s="193" t="s">
        <v>85</v>
      </c>
      <c r="H16" s="193" t="s">
        <v>192</v>
      </c>
      <c r="I16" s="193" t="s">
        <v>80</v>
      </c>
      <c r="J16" s="194" t="s">
        <v>305</v>
      </c>
      <c r="K16" s="195">
        <f>K17+K18+K19+K20</f>
        <v>72.400000000000006</v>
      </c>
      <c r="L16" s="195">
        <f>L17+L18+L19+L20</f>
        <v>84.024000000000001</v>
      </c>
      <c r="M16" s="318">
        <f t="shared" si="0"/>
        <v>116.05524861878452</v>
      </c>
    </row>
    <row r="17" spans="1:13" ht="54" customHeight="1">
      <c r="A17" s="192"/>
      <c r="B17" s="196" t="s">
        <v>108</v>
      </c>
      <c r="C17" s="196" t="s">
        <v>194</v>
      </c>
      <c r="D17" s="196" t="s">
        <v>90</v>
      </c>
      <c r="E17" s="196" t="s">
        <v>204</v>
      </c>
      <c r="F17" s="196" t="s">
        <v>205</v>
      </c>
      <c r="G17" s="196" t="s">
        <v>85</v>
      </c>
      <c r="H17" s="196" t="s">
        <v>192</v>
      </c>
      <c r="I17" s="196" t="s">
        <v>80</v>
      </c>
      <c r="J17" s="197" t="s">
        <v>306</v>
      </c>
      <c r="K17" s="191">
        <v>22.2</v>
      </c>
      <c r="L17" s="191">
        <v>29.291</v>
      </c>
      <c r="M17" s="318">
        <f t="shared" si="0"/>
        <v>131.94144144144144</v>
      </c>
    </row>
    <row r="18" spans="1:13" ht="68.25" customHeight="1">
      <c r="A18" s="192"/>
      <c r="B18" s="198" t="s">
        <v>108</v>
      </c>
      <c r="C18" s="198" t="s">
        <v>194</v>
      </c>
      <c r="D18" s="198" t="s">
        <v>90</v>
      </c>
      <c r="E18" s="198" t="s">
        <v>204</v>
      </c>
      <c r="F18" s="198" t="s">
        <v>206</v>
      </c>
      <c r="G18" s="198" t="s">
        <v>85</v>
      </c>
      <c r="H18" s="198" t="s">
        <v>192</v>
      </c>
      <c r="I18" s="198" t="s">
        <v>80</v>
      </c>
      <c r="J18" s="197" t="s">
        <v>307</v>
      </c>
      <c r="K18" s="191">
        <v>0.8</v>
      </c>
      <c r="L18" s="191">
        <v>0.79300000000000004</v>
      </c>
      <c r="M18" s="318">
        <f t="shared" si="0"/>
        <v>99.125</v>
      </c>
    </row>
    <row r="19" spans="1:13" ht="59.25" customHeight="1">
      <c r="A19" s="192"/>
      <c r="B19" s="198" t="s">
        <v>108</v>
      </c>
      <c r="C19" s="198" t="s">
        <v>194</v>
      </c>
      <c r="D19" s="198" t="s">
        <v>90</v>
      </c>
      <c r="E19" s="198" t="s">
        <v>204</v>
      </c>
      <c r="F19" s="198" t="s">
        <v>207</v>
      </c>
      <c r="G19" s="198" t="s">
        <v>85</v>
      </c>
      <c r="H19" s="198" t="s">
        <v>192</v>
      </c>
      <c r="I19" s="198" t="s">
        <v>80</v>
      </c>
      <c r="J19" s="197" t="s">
        <v>308</v>
      </c>
      <c r="K19" s="191">
        <v>48.5</v>
      </c>
      <c r="L19" s="191">
        <v>57.707000000000001</v>
      </c>
      <c r="M19" s="318">
        <f t="shared" si="0"/>
        <v>118.98350515463918</v>
      </c>
    </row>
    <row r="20" spans="1:13" ht="57" customHeight="1">
      <c r="A20" s="192"/>
      <c r="B20" s="198" t="s">
        <v>108</v>
      </c>
      <c r="C20" s="198" t="s">
        <v>194</v>
      </c>
      <c r="D20" s="198" t="s">
        <v>90</v>
      </c>
      <c r="E20" s="198" t="s">
        <v>204</v>
      </c>
      <c r="F20" s="198" t="s">
        <v>208</v>
      </c>
      <c r="G20" s="198" t="s">
        <v>85</v>
      </c>
      <c r="H20" s="198" t="s">
        <v>192</v>
      </c>
      <c r="I20" s="198" t="s">
        <v>80</v>
      </c>
      <c r="J20" s="197" t="s">
        <v>309</v>
      </c>
      <c r="K20" s="191">
        <v>0.9</v>
      </c>
      <c r="L20" s="191">
        <v>-3.7669999999999999</v>
      </c>
      <c r="M20" s="318">
        <f t="shared" si="0"/>
        <v>-418.55555555555554</v>
      </c>
    </row>
    <row r="21" spans="1:13">
      <c r="A21" s="174"/>
      <c r="B21" s="176" t="s">
        <v>196</v>
      </c>
      <c r="C21" s="177" t="s">
        <v>194</v>
      </c>
      <c r="D21" s="176" t="s">
        <v>72</v>
      </c>
      <c r="E21" s="176" t="s">
        <v>16</v>
      </c>
      <c r="F21" s="176" t="s">
        <v>191</v>
      </c>
      <c r="G21" s="176" t="s">
        <v>16</v>
      </c>
      <c r="H21" s="176" t="s">
        <v>192</v>
      </c>
      <c r="I21" s="173" t="s">
        <v>191</v>
      </c>
      <c r="J21" s="174" t="s">
        <v>209</v>
      </c>
      <c r="K21" s="175">
        <f>K24+K22</f>
        <v>52.295000000000002</v>
      </c>
      <c r="L21" s="175">
        <f>L24+L22</f>
        <v>46.042000000000002</v>
      </c>
      <c r="M21" s="318">
        <f t="shared" si="0"/>
        <v>88.042833922937177</v>
      </c>
    </row>
    <row r="22" spans="1:13">
      <c r="A22" s="174"/>
      <c r="B22" s="200">
        <v>182</v>
      </c>
      <c r="C22" s="200">
        <v>1</v>
      </c>
      <c r="D22" s="200" t="s">
        <v>72</v>
      </c>
      <c r="E22" s="200" t="s">
        <v>85</v>
      </c>
      <c r="F22" s="200" t="s">
        <v>191</v>
      </c>
      <c r="G22" s="200" t="s">
        <v>16</v>
      </c>
      <c r="H22" s="200" t="s">
        <v>192</v>
      </c>
      <c r="I22" s="200">
        <v>110</v>
      </c>
      <c r="J22" s="201" t="s">
        <v>210</v>
      </c>
      <c r="K22" s="175">
        <f>K23</f>
        <v>33.5</v>
      </c>
      <c r="L22" s="175">
        <f>L23</f>
        <v>36.515999999999998</v>
      </c>
      <c r="M22" s="318">
        <f t="shared" si="0"/>
        <v>109.00298507462686</v>
      </c>
    </row>
    <row r="23" spans="1:13" ht="38.25">
      <c r="A23" s="174"/>
      <c r="B23" s="198">
        <v>182</v>
      </c>
      <c r="C23" s="198">
        <v>1</v>
      </c>
      <c r="D23" s="198" t="s">
        <v>72</v>
      </c>
      <c r="E23" s="198" t="s">
        <v>85</v>
      </c>
      <c r="F23" s="198" t="s">
        <v>202</v>
      </c>
      <c r="G23" s="198" t="s">
        <v>87</v>
      </c>
      <c r="H23" s="198" t="s">
        <v>192</v>
      </c>
      <c r="I23" s="198">
        <v>110</v>
      </c>
      <c r="J23" s="197" t="s">
        <v>310</v>
      </c>
      <c r="K23" s="187">
        <v>33.5</v>
      </c>
      <c r="L23" s="187">
        <v>36.515999999999998</v>
      </c>
      <c r="M23" s="318">
        <f t="shared" si="0"/>
        <v>109.00298507462686</v>
      </c>
    </row>
    <row r="24" spans="1:13" ht="13.5">
      <c r="A24" s="174"/>
      <c r="B24" s="176" t="s">
        <v>191</v>
      </c>
      <c r="C24" s="177" t="s">
        <v>194</v>
      </c>
      <c r="D24" s="176" t="s">
        <v>72</v>
      </c>
      <c r="E24" s="176" t="s">
        <v>72</v>
      </c>
      <c r="F24" s="176" t="s">
        <v>191</v>
      </c>
      <c r="G24" s="176" t="s">
        <v>16</v>
      </c>
      <c r="H24" s="176" t="s">
        <v>192</v>
      </c>
      <c r="I24" s="173" t="s">
        <v>80</v>
      </c>
      <c r="J24" s="188" t="s">
        <v>211</v>
      </c>
      <c r="K24" s="189">
        <f>K25+K27</f>
        <v>18.794999999999998</v>
      </c>
      <c r="L24" s="189">
        <f>L25+L27</f>
        <v>9.5259999999999998</v>
      </c>
      <c r="M24" s="318">
        <f t="shared" si="0"/>
        <v>50.683692471401976</v>
      </c>
    </row>
    <row r="25" spans="1:13" ht="25.5">
      <c r="A25" s="186"/>
      <c r="B25" s="202" t="s">
        <v>196</v>
      </c>
      <c r="C25" s="203" t="s">
        <v>194</v>
      </c>
      <c r="D25" s="202" t="s">
        <v>72</v>
      </c>
      <c r="E25" s="202" t="s">
        <v>72</v>
      </c>
      <c r="F25" s="202" t="s">
        <v>202</v>
      </c>
      <c r="G25" s="202" t="s">
        <v>16</v>
      </c>
      <c r="H25" s="202" t="s">
        <v>192</v>
      </c>
      <c r="I25" s="204" t="s">
        <v>80</v>
      </c>
      <c r="J25" s="181" t="s">
        <v>232</v>
      </c>
      <c r="K25" s="205">
        <f>K26</f>
        <v>6.8</v>
      </c>
      <c r="L25" s="205">
        <f>L26</f>
        <v>0.54300000000000004</v>
      </c>
      <c r="M25" s="318">
        <f t="shared" si="0"/>
        <v>7.9852941176470598</v>
      </c>
    </row>
    <row r="26" spans="1:13" ht="51">
      <c r="A26" s="186"/>
      <c r="B26" s="183" t="s">
        <v>196</v>
      </c>
      <c r="C26" s="206" t="s">
        <v>194</v>
      </c>
      <c r="D26" s="207" t="s">
        <v>72</v>
      </c>
      <c r="E26" s="207" t="s">
        <v>72</v>
      </c>
      <c r="F26" s="207" t="s">
        <v>215</v>
      </c>
      <c r="G26" s="207" t="s">
        <v>87</v>
      </c>
      <c r="H26" s="207" t="s">
        <v>192</v>
      </c>
      <c r="I26" s="208" t="s">
        <v>80</v>
      </c>
      <c r="J26" s="186" t="s">
        <v>231</v>
      </c>
      <c r="K26" s="169">
        <f>6.8</f>
        <v>6.8</v>
      </c>
      <c r="L26" s="246">
        <v>0.54300000000000004</v>
      </c>
      <c r="M26" s="318">
        <f t="shared" si="0"/>
        <v>7.9852941176470598</v>
      </c>
    </row>
    <row r="27" spans="1:13" ht="25.5">
      <c r="A27" s="209"/>
      <c r="B27" s="178" t="s">
        <v>196</v>
      </c>
      <c r="C27" s="179" t="s">
        <v>194</v>
      </c>
      <c r="D27" s="178" t="s">
        <v>72</v>
      </c>
      <c r="E27" s="178" t="s">
        <v>72</v>
      </c>
      <c r="F27" s="178" t="s">
        <v>203</v>
      </c>
      <c r="G27" s="178" t="s">
        <v>16</v>
      </c>
      <c r="H27" s="178" t="s">
        <v>192</v>
      </c>
      <c r="I27" s="180" t="s">
        <v>80</v>
      </c>
      <c r="J27" s="181" t="s">
        <v>233</v>
      </c>
      <c r="K27" s="182">
        <f>K28</f>
        <v>11.994999999999999</v>
      </c>
      <c r="L27" s="182">
        <f>L28</f>
        <v>8.9830000000000005</v>
      </c>
      <c r="M27" s="318">
        <f t="shared" si="0"/>
        <v>74.889537307211356</v>
      </c>
    </row>
    <row r="28" spans="1:13" ht="51">
      <c r="A28" s="209"/>
      <c r="B28" s="183" t="s">
        <v>196</v>
      </c>
      <c r="C28" s="184" t="s">
        <v>194</v>
      </c>
      <c r="D28" s="183" t="s">
        <v>72</v>
      </c>
      <c r="E28" s="183" t="s">
        <v>72</v>
      </c>
      <c r="F28" s="183" t="s">
        <v>230</v>
      </c>
      <c r="G28" s="183" t="s">
        <v>87</v>
      </c>
      <c r="H28" s="183" t="s">
        <v>192</v>
      </c>
      <c r="I28" s="185" t="s">
        <v>80</v>
      </c>
      <c r="J28" s="186" t="s">
        <v>304</v>
      </c>
      <c r="K28" s="187">
        <f>0.17+11.825</f>
        <v>11.994999999999999</v>
      </c>
      <c r="L28" s="187">
        <v>8.9830000000000005</v>
      </c>
      <c r="M28" s="318">
        <f t="shared" si="0"/>
        <v>74.889537307211356</v>
      </c>
    </row>
    <row r="29" spans="1:13">
      <c r="A29" s="174"/>
      <c r="B29" s="176" t="s">
        <v>191</v>
      </c>
      <c r="C29" s="177" t="s">
        <v>194</v>
      </c>
      <c r="D29" s="176" t="s">
        <v>88</v>
      </c>
      <c r="E29" s="176" t="s">
        <v>16</v>
      </c>
      <c r="F29" s="176" t="s">
        <v>191</v>
      </c>
      <c r="G29" s="176" t="s">
        <v>16</v>
      </c>
      <c r="H29" s="176" t="s">
        <v>192</v>
      </c>
      <c r="I29" s="173" t="s">
        <v>191</v>
      </c>
      <c r="J29" s="174" t="s">
        <v>212</v>
      </c>
      <c r="K29" s="175">
        <f>K30</f>
        <v>24</v>
      </c>
      <c r="L29" s="175">
        <f>L30</f>
        <v>25.594999999999999</v>
      </c>
      <c r="M29" s="318">
        <f t="shared" si="0"/>
        <v>106.64583333333333</v>
      </c>
    </row>
    <row r="30" spans="1:13" ht="25.5">
      <c r="A30" s="199"/>
      <c r="B30" s="178" t="s">
        <v>191</v>
      </c>
      <c r="C30" s="179" t="s">
        <v>194</v>
      </c>
      <c r="D30" s="178" t="s">
        <v>88</v>
      </c>
      <c r="E30" s="178" t="s">
        <v>16</v>
      </c>
      <c r="F30" s="178" t="s">
        <v>191</v>
      </c>
      <c r="G30" s="178" t="s">
        <v>16</v>
      </c>
      <c r="H30" s="178" t="s">
        <v>192</v>
      </c>
      <c r="I30" s="180" t="s">
        <v>16</v>
      </c>
      <c r="J30" s="181" t="s">
        <v>213</v>
      </c>
      <c r="K30" s="182">
        <f>K31</f>
        <v>24</v>
      </c>
      <c r="L30" s="182">
        <f>L31</f>
        <v>25.594999999999999</v>
      </c>
      <c r="M30" s="318">
        <f t="shared" si="0"/>
        <v>106.64583333333333</v>
      </c>
    </row>
    <row r="31" spans="1:13" ht="57.75" customHeight="1">
      <c r="A31" s="210"/>
      <c r="B31" s="183" t="s">
        <v>191</v>
      </c>
      <c r="C31" s="184" t="s">
        <v>194</v>
      </c>
      <c r="D31" s="183" t="s">
        <v>88</v>
      </c>
      <c r="E31" s="183" t="s">
        <v>89</v>
      </c>
      <c r="F31" s="183" t="s">
        <v>200</v>
      </c>
      <c r="G31" s="183" t="s">
        <v>85</v>
      </c>
      <c r="H31" s="183" t="s">
        <v>192</v>
      </c>
      <c r="I31" s="185" t="s">
        <v>80</v>
      </c>
      <c r="J31" s="186" t="s">
        <v>39</v>
      </c>
      <c r="K31" s="187">
        <f>7+17</f>
        <v>24</v>
      </c>
      <c r="L31" s="187">
        <v>25.594999999999999</v>
      </c>
      <c r="M31" s="318">
        <f t="shared" si="0"/>
        <v>106.64583333333333</v>
      </c>
    </row>
    <row r="32" spans="1:13" ht="57.75" customHeight="1">
      <c r="A32" s="210"/>
      <c r="B32" s="183" t="s">
        <v>196</v>
      </c>
      <c r="C32" s="184" t="s">
        <v>194</v>
      </c>
      <c r="D32" s="183" t="s">
        <v>364</v>
      </c>
      <c r="E32" s="183" t="s">
        <v>89</v>
      </c>
      <c r="F32" s="183" t="s">
        <v>365</v>
      </c>
      <c r="G32" s="183" t="s">
        <v>87</v>
      </c>
      <c r="H32" s="183" t="s">
        <v>366</v>
      </c>
      <c r="I32" s="185" t="s">
        <v>80</v>
      </c>
      <c r="J32" s="292" t="s">
        <v>362</v>
      </c>
      <c r="K32" s="187">
        <v>1.605</v>
      </c>
      <c r="L32" s="187">
        <v>1.605</v>
      </c>
      <c r="M32" s="318">
        <f t="shared" si="0"/>
        <v>100</v>
      </c>
    </row>
    <row r="33" spans="1:13" ht="57.75" customHeight="1">
      <c r="A33" s="210"/>
      <c r="B33" s="183" t="s">
        <v>191</v>
      </c>
      <c r="C33" s="184" t="s">
        <v>194</v>
      </c>
      <c r="D33" s="183" t="s">
        <v>367</v>
      </c>
      <c r="E33" s="183" t="s">
        <v>368</v>
      </c>
      <c r="F33" s="183" t="s">
        <v>191</v>
      </c>
      <c r="G33" s="183" t="s">
        <v>87</v>
      </c>
      <c r="H33" s="183" t="s">
        <v>192</v>
      </c>
      <c r="I33" s="185" t="s">
        <v>369</v>
      </c>
      <c r="J33" s="292" t="s">
        <v>288</v>
      </c>
      <c r="K33" s="187">
        <v>3.34</v>
      </c>
      <c r="L33" s="187">
        <v>3.34</v>
      </c>
      <c r="M33" s="318">
        <f t="shared" si="0"/>
        <v>100</v>
      </c>
    </row>
    <row r="34" spans="1:13" ht="57.75" customHeight="1">
      <c r="A34" s="210"/>
      <c r="B34" s="183" t="s">
        <v>191</v>
      </c>
      <c r="C34" s="184" t="s">
        <v>194</v>
      </c>
      <c r="D34" s="183" t="s">
        <v>367</v>
      </c>
      <c r="E34" s="183" t="s">
        <v>370</v>
      </c>
      <c r="F34" s="183" t="s">
        <v>371</v>
      </c>
      <c r="G34" s="183" t="s">
        <v>87</v>
      </c>
      <c r="H34" s="183" t="s">
        <v>372</v>
      </c>
      <c r="I34" s="185" t="s">
        <v>369</v>
      </c>
      <c r="J34" s="292" t="s">
        <v>363</v>
      </c>
      <c r="K34" s="187">
        <v>10</v>
      </c>
      <c r="L34" s="187">
        <v>10</v>
      </c>
      <c r="M34" s="318">
        <f t="shared" si="0"/>
        <v>100</v>
      </c>
    </row>
    <row r="35" spans="1:13" ht="57.75" customHeight="1">
      <c r="A35" s="210"/>
      <c r="B35" s="183" t="s">
        <v>191</v>
      </c>
      <c r="C35" s="184" t="s">
        <v>194</v>
      </c>
      <c r="D35" s="183" t="s">
        <v>373</v>
      </c>
      <c r="E35" s="183" t="s">
        <v>374</v>
      </c>
      <c r="F35" s="183" t="s">
        <v>371</v>
      </c>
      <c r="G35" s="183" t="s">
        <v>85</v>
      </c>
      <c r="H35" s="183" t="s">
        <v>192</v>
      </c>
      <c r="I35" s="185" t="s">
        <v>375</v>
      </c>
      <c r="J35" s="293" t="s">
        <v>286</v>
      </c>
      <c r="K35" s="187">
        <v>3.6</v>
      </c>
      <c r="L35" s="187">
        <v>3.6</v>
      </c>
      <c r="M35" s="318">
        <f t="shared" si="0"/>
        <v>100</v>
      </c>
    </row>
    <row r="36" spans="1:13" ht="57.75" customHeight="1">
      <c r="A36" s="210"/>
      <c r="B36" s="183" t="s">
        <v>191</v>
      </c>
      <c r="C36" s="184" t="s">
        <v>194</v>
      </c>
      <c r="D36" s="183" t="s">
        <v>373</v>
      </c>
      <c r="E36" s="183" t="s">
        <v>377</v>
      </c>
      <c r="F36" s="183" t="s">
        <v>202</v>
      </c>
      <c r="G36" s="183" t="s">
        <v>85</v>
      </c>
      <c r="H36" s="183" t="s">
        <v>192</v>
      </c>
      <c r="I36" s="185" t="s">
        <v>375</v>
      </c>
      <c r="J36" s="293" t="s">
        <v>376</v>
      </c>
      <c r="K36" s="187">
        <v>17.745000000000001</v>
      </c>
      <c r="L36" s="187">
        <v>17.745000000000001</v>
      </c>
      <c r="M36" s="318">
        <f t="shared" si="0"/>
        <v>100</v>
      </c>
    </row>
    <row r="37" spans="1:13">
      <c r="A37" s="192"/>
      <c r="B37" s="176" t="s">
        <v>191</v>
      </c>
      <c r="C37" s="176" t="s">
        <v>216</v>
      </c>
      <c r="D37" s="176" t="s">
        <v>16</v>
      </c>
      <c r="E37" s="176" t="s">
        <v>16</v>
      </c>
      <c r="F37" s="176" t="s">
        <v>191</v>
      </c>
      <c r="G37" s="176" t="s">
        <v>16</v>
      </c>
      <c r="H37" s="176" t="s">
        <v>192</v>
      </c>
      <c r="I37" s="173" t="s">
        <v>191</v>
      </c>
      <c r="J37" s="213" t="s">
        <v>217</v>
      </c>
      <c r="K37" s="175">
        <f>K38</f>
        <v>8770.7430000000004</v>
      </c>
      <c r="L37" s="175">
        <f>L38</f>
        <v>8731.4930000000004</v>
      </c>
      <c r="M37" s="318">
        <f t="shared" si="0"/>
        <v>99.552489452717978</v>
      </c>
    </row>
    <row r="38" spans="1:13" ht="28.5" customHeight="1">
      <c r="A38" s="192"/>
      <c r="B38" s="211" t="s">
        <v>191</v>
      </c>
      <c r="C38" s="211" t="s">
        <v>216</v>
      </c>
      <c r="D38" s="211" t="s">
        <v>86</v>
      </c>
      <c r="E38" s="211" t="s">
        <v>16</v>
      </c>
      <c r="F38" s="211" t="s">
        <v>191</v>
      </c>
      <c r="G38" s="211" t="s">
        <v>16</v>
      </c>
      <c r="H38" s="211" t="s">
        <v>192</v>
      </c>
      <c r="I38" s="212" t="s">
        <v>191</v>
      </c>
      <c r="J38" s="213" t="s">
        <v>218</v>
      </c>
      <c r="K38" s="175">
        <f>K39+K42+K47</f>
        <v>8770.7430000000004</v>
      </c>
      <c r="L38" s="175">
        <f>L39+L42+L47</f>
        <v>8731.4930000000004</v>
      </c>
      <c r="M38" s="318">
        <f t="shared" si="0"/>
        <v>99.552489452717978</v>
      </c>
    </row>
    <row r="39" spans="1:13" s="220" customFormat="1" ht="27">
      <c r="A39" s="174"/>
      <c r="B39" s="217" t="s">
        <v>219</v>
      </c>
      <c r="C39" s="217" t="s">
        <v>216</v>
      </c>
      <c r="D39" s="217" t="s">
        <v>86</v>
      </c>
      <c r="E39" s="217" t="s">
        <v>85</v>
      </c>
      <c r="F39" s="217" t="s">
        <v>191</v>
      </c>
      <c r="G39" s="217" t="s">
        <v>16</v>
      </c>
      <c r="H39" s="217" t="s">
        <v>192</v>
      </c>
      <c r="I39" s="218" t="s">
        <v>220</v>
      </c>
      <c r="J39" s="219" t="s">
        <v>77</v>
      </c>
      <c r="K39" s="189">
        <f>K40</f>
        <v>461.142</v>
      </c>
      <c r="L39" s="189">
        <f>L40</f>
        <v>461.142</v>
      </c>
      <c r="M39" s="318">
        <f t="shared" si="0"/>
        <v>100</v>
      </c>
    </row>
    <row r="40" spans="1:13" s="221" customFormat="1" ht="25.5">
      <c r="A40" s="174"/>
      <c r="B40" s="211" t="s">
        <v>219</v>
      </c>
      <c r="C40" s="183" t="s">
        <v>216</v>
      </c>
      <c r="D40" s="183" t="s">
        <v>86</v>
      </c>
      <c r="E40" s="183" t="s">
        <v>85</v>
      </c>
      <c r="F40" s="183" t="s">
        <v>221</v>
      </c>
      <c r="G40" s="183" t="s">
        <v>87</v>
      </c>
      <c r="H40" s="183" t="s">
        <v>192</v>
      </c>
      <c r="I40" s="212" t="s">
        <v>220</v>
      </c>
      <c r="J40" s="186" t="s">
        <v>311</v>
      </c>
      <c r="K40" s="175">
        <f>K41</f>
        <v>461.142</v>
      </c>
      <c r="L40" s="175">
        <f>L41</f>
        <v>461.142</v>
      </c>
      <c r="M40" s="318">
        <f t="shared" si="0"/>
        <v>100</v>
      </c>
    </row>
    <row r="41" spans="1:13" s="221" customFormat="1" ht="25.5">
      <c r="A41" s="174"/>
      <c r="B41" s="211" t="s">
        <v>219</v>
      </c>
      <c r="C41" s="183" t="s">
        <v>216</v>
      </c>
      <c r="D41" s="183" t="s">
        <v>86</v>
      </c>
      <c r="E41" s="183" t="s">
        <v>85</v>
      </c>
      <c r="F41" s="183" t="s">
        <v>221</v>
      </c>
      <c r="G41" s="183" t="s">
        <v>87</v>
      </c>
      <c r="H41" s="183" t="s">
        <v>192</v>
      </c>
      <c r="I41" s="212" t="s">
        <v>220</v>
      </c>
      <c r="J41" s="186" t="s">
        <v>311</v>
      </c>
      <c r="K41" s="175">
        <v>461.142</v>
      </c>
      <c r="L41" s="175">
        <v>461.142</v>
      </c>
      <c r="M41" s="318">
        <f t="shared" si="0"/>
        <v>100</v>
      </c>
    </row>
    <row r="42" spans="1:13" s="221" customFormat="1" ht="20.25" customHeight="1">
      <c r="A42" s="174"/>
      <c r="B42" s="211" t="s">
        <v>219</v>
      </c>
      <c r="C42" s="183" t="s">
        <v>216</v>
      </c>
      <c r="D42" s="183" t="s">
        <v>86</v>
      </c>
      <c r="E42" s="183" t="s">
        <v>89</v>
      </c>
      <c r="F42" s="183" t="s">
        <v>222</v>
      </c>
      <c r="G42" s="183" t="s">
        <v>16</v>
      </c>
      <c r="H42" s="183" t="s">
        <v>192</v>
      </c>
      <c r="I42" s="185" t="s">
        <v>220</v>
      </c>
      <c r="J42" s="186" t="s">
        <v>402</v>
      </c>
      <c r="K42" s="175">
        <f>K43</f>
        <v>8205.969000000001</v>
      </c>
      <c r="L42" s="175">
        <f>L43</f>
        <v>8166.7190000000001</v>
      </c>
      <c r="M42" s="318">
        <f t="shared" si="0"/>
        <v>99.521689638359575</v>
      </c>
    </row>
    <row r="43" spans="1:13" s="215" customFormat="1" ht="31.5" customHeight="1">
      <c r="A43" s="192"/>
      <c r="B43" s="211" t="s">
        <v>219</v>
      </c>
      <c r="C43" s="183" t="s">
        <v>216</v>
      </c>
      <c r="D43" s="183" t="s">
        <v>86</v>
      </c>
      <c r="E43" s="183" t="s">
        <v>89</v>
      </c>
      <c r="F43" s="183" t="s">
        <v>222</v>
      </c>
      <c r="G43" s="183" t="s">
        <v>87</v>
      </c>
      <c r="H43" s="183" t="s">
        <v>192</v>
      </c>
      <c r="I43" s="185" t="s">
        <v>220</v>
      </c>
      <c r="J43" s="186" t="s">
        <v>379</v>
      </c>
      <c r="K43" s="175">
        <f>K44+K45+K46</f>
        <v>8205.969000000001</v>
      </c>
      <c r="L43" s="175">
        <f>L44+L45+L46</f>
        <v>8166.7190000000001</v>
      </c>
      <c r="M43" s="318">
        <f t="shared" si="0"/>
        <v>99.521689638359575</v>
      </c>
    </row>
    <row r="44" spans="1:13" s="214" customFormat="1" ht="103.5" customHeight="1">
      <c r="A44" s="216"/>
      <c r="B44" s="217" t="s">
        <v>219</v>
      </c>
      <c r="C44" s="178" t="s">
        <v>216</v>
      </c>
      <c r="D44" s="183" t="s">
        <v>86</v>
      </c>
      <c r="E44" s="183" t="s">
        <v>89</v>
      </c>
      <c r="F44" s="183" t="s">
        <v>222</v>
      </c>
      <c r="G44" s="183" t="s">
        <v>87</v>
      </c>
      <c r="H44" s="183" t="s">
        <v>400</v>
      </c>
      <c r="I44" s="180" t="s">
        <v>220</v>
      </c>
      <c r="J44" s="181" t="s">
        <v>397</v>
      </c>
      <c r="K44" s="182">
        <v>7700.5690000000004</v>
      </c>
      <c r="L44" s="182">
        <v>7700.5690000000004</v>
      </c>
      <c r="M44" s="318">
        <f t="shared" si="0"/>
        <v>100</v>
      </c>
    </row>
    <row r="45" spans="1:13" ht="89.25">
      <c r="A45" s="192"/>
      <c r="B45" s="217" t="s">
        <v>219</v>
      </c>
      <c r="C45" s="183" t="s">
        <v>216</v>
      </c>
      <c r="D45" s="183" t="s">
        <v>86</v>
      </c>
      <c r="E45" s="183" t="s">
        <v>89</v>
      </c>
      <c r="F45" s="183" t="s">
        <v>222</v>
      </c>
      <c r="G45" s="183" t="s">
        <v>87</v>
      </c>
      <c r="H45" s="183" t="s">
        <v>225</v>
      </c>
      <c r="I45" s="185" t="s">
        <v>220</v>
      </c>
      <c r="J45" s="223" t="s">
        <v>300</v>
      </c>
      <c r="K45" s="187">
        <v>394.4</v>
      </c>
      <c r="L45" s="187">
        <v>394.4</v>
      </c>
      <c r="M45" s="318">
        <f t="shared" si="0"/>
        <v>100</v>
      </c>
    </row>
    <row r="46" spans="1:13" ht="102">
      <c r="A46" s="192"/>
      <c r="B46" s="217" t="s">
        <v>219</v>
      </c>
      <c r="C46" s="183" t="s">
        <v>216</v>
      </c>
      <c r="D46" s="183" t="s">
        <v>86</v>
      </c>
      <c r="E46" s="183" t="s">
        <v>89</v>
      </c>
      <c r="F46" s="183" t="s">
        <v>222</v>
      </c>
      <c r="G46" s="183" t="s">
        <v>87</v>
      </c>
      <c r="H46" s="183" t="s">
        <v>401</v>
      </c>
      <c r="I46" s="185" t="s">
        <v>220</v>
      </c>
      <c r="J46" s="223" t="s">
        <v>303</v>
      </c>
      <c r="K46" s="187">
        <v>111</v>
      </c>
      <c r="L46" s="187">
        <v>71.75</v>
      </c>
      <c r="M46" s="318">
        <f t="shared" si="0"/>
        <v>64.63963963963964</v>
      </c>
    </row>
    <row r="47" spans="1:13" s="220" customFormat="1" ht="27">
      <c r="A47" s="174"/>
      <c r="B47" s="217" t="s">
        <v>219</v>
      </c>
      <c r="C47" s="211" t="s">
        <v>216</v>
      </c>
      <c r="D47" s="211" t="s">
        <v>86</v>
      </c>
      <c r="E47" s="211" t="s">
        <v>90</v>
      </c>
      <c r="F47" s="211" t="s">
        <v>191</v>
      </c>
      <c r="G47" s="211" t="s">
        <v>16</v>
      </c>
      <c r="H47" s="211" t="s">
        <v>192</v>
      </c>
      <c r="I47" s="212" t="s">
        <v>220</v>
      </c>
      <c r="J47" s="219" t="s">
        <v>223</v>
      </c>
      <c r="K47" s="187">
        <f>K48+K50</f>
        <v>103.63200000000001</v>
      </c>
      <c r="L47" s="187">
        <f t="shared" ref="L47" si="1">L48+L50</f>
        <v>103.63200000000001</v>
      </c>
      <c r="M47" s="318">
        <f t="shared" si="0"/>
        <v>100</v>
      </c>
    </row>
    <row r="48" spans="1:13" ht="38.25">
      <c r="A48" s="192"/>
      <c r="B48" s="217" t="s">
        <v>219</v>
      </c>
      <c r="C48" s="183" t="s">
        <v>216</v>
      </c>
      <c r="D48" s="183" t="s">
        <v>86</v>
      </c>
      <c r="E48" s="183" t="s">
        <v>90</v>
      </c>
      <c r="F48" s="183" t="s">
        <v>214</v>
      </c>
      <c r="G48" s="183" t="s">
        <v>16</v>
      </c>
      <c r="H48" s="183" t="s">
        <v>192</v>
      </c>
      <c r="I48" s="185" t="s">
        <v>220</v>
      </c>
      <c r="J48" s="223" t="s">
        <v>348</v>
      </c>
      <c r="K48" s="182">
        <f t="shared" ref="K48:L48" si="2">K49</f>
        <v>101.446</v>
      </c>
      <c r="L48" s="182">
        <f t="shared" si="2"/>
        <v>101.446</v>
      </c>
      <c r="M48" s="318">
        <f t="shared" si="0"/>
        <v>100</v>
      </c>
    </row>
    <row r="49" spans="1:13" ht="39.75" customHeight="1">
      <c r="A49" s="192"/>
      <c r="B49" s="217" t="s">
        <v>219</v>
      </c>
      <c r="C49" s="183" t="s">
        <v>216</v>
      </c>
      <c r="D49" s="183" t="s">
        <v>86</v>
      </c>
      <c r="E49" s="183" t="s">
        <v>90</v>
      </c>
      <c r="F49" s="183" t="s">
        <v>214</v>
      </c>
      <c r="G49" s="183" t="s">
        <v>87</v>
      </c>
      <c r="H49" s="183" t="s">
        <v>192</v>
      </c>
      <c r="I49" s="185" t="s">
        <v>220</v>
      </c>
      <c r="J49" s="223" t="s">
        <v>312</v>
      </c>
      <c r="K49" s="187">
        <f>83.5-7.054+25</f>
        <v>101.446</v>
      </c>
      <c r="L49" s="222">
        <v>101.446</v>
      </c>
      <c r="M49" s="318">
        <f t="shared" si="0"/>
        <v>100</v>
      </c>
    </row>
    <row r="50" spans="1:13" ht="39.75" customHeight="1">
      <c r="A50" s="192"/>
      <c r="B50" s="217" t="s">
        <v>219</v>
      </c>
      <c r="C50" s="183" t="s">
        <v>216</v>
      </c>
      <c r="D50" s="183" t="s">
        <v>86</v>
      </c>
      <c r="E50" s="183" t="s">
        <v>90</v>
      </c>
      <c r="F50" s="183" t="s">
        <v>380</v>
      </c>
      <c r="G50" s="183" t="s">
        <v>16</v>
      </c>
      <c r="H50" s="183" t="s">
        <v>192</v>
      </c>
      <c r="I50" s="185" t="s">
        <v>220</v>
      </c>
      <c r="J50" s="223" t="s">
        <v>381</v>
      </c>
      <c r="K50" s="187">
        <f>K51</f>
        <v>2.1859999999999999</v>
      </c>
      <c r="L50" s="187">
        <f t="shared" ref="L50" si="3">L51</f>
        <v>2.1859999999999999</v>
      </c>
      <c r="M50" s="318">
        <f t="shared" si="0"/>
        <v>100</v>
      </c>
    </row>
    <row r="51" spans="1:13" ht="45.75" customHeight="1">
      <c r="A51" s="192"/>
      <c r="B51" s="217" t="s">
        <v>219</v>
      </c>
      <c r="C51" s="183" t="s">
        <v>216</v>
      </c>
      <c r="D51" s="183" t="s">
        <v>86</v>
      </c>
      <c r="E51" s="183" t="s">
        <v>90</v>
      </c>
      <c r="F51" s="183" t="s">
        <v>380</v>
      </c>
      <c r="G51" s="183" t="s">
        <v>87</v>
      </c>
      <c r="H51" s="183" t="s">
        <v>403</v>
      </c>
      <c r="I51" s="185" t="s">
        <v>220</v>
      </c>
      <c r="J51" s="181" t="s">
        <v>399</v>
      </c>
      <c r="K51" s="182">
        <f>2.206-0.02</f>
        <v>2.1859999999999999</v>
      </c>
      <c r="L51" s="182">
        <v>2.1859999999999999</v>
      </c>
      <c r="M51" s="318">
        <f t="shared" si="0"/>
        <v>100</v>
      </c>
    </row>
    <row r="52" spans="1:13" s="229" customFormat="1" ht="15.75">
      <c r="A52" s="224"/>
      <c r="B52" s="225"/>
      <c r="C52" s="225"/>
      <c r="D52" s="225"/>
      <c r="E52" s="225"/>
      <c r="F52" s="225"/>
      <c r="G52" s="225"/>
      <c r="H52" s="225"/>
      <c r="I52" s="226"/>
      <c r="J52" s="227" t="s">
        <v>224</v>
      </c>
      <c r="K52" s="228">
        <f>K10+K37</f>
        <v>9912.8760000000002</v>
      </c>
      <c r="L52" s="228">
        <f>L10+L37</f>
        <v>9912.65</v>
      </c>
      <c r="M52" s="318">
        <f>L52/K52*100</f>
        <v>99.997720136920904</v>
      </c>
    </row>
  </sheetData>
  <mergeCells count="8">
    <mergeCell ref="K1:M1"/>
    <mergeCell ref="A5:M5"/>
    <mergeCell ref="J7:J8"/>
    <mergeCell ref="K7:K8"/>
    <mergeCell ref="L7:L8"/>
    <mergeCell ref="M7:M8"/>
    <mergeCell ref="J2:M2"/>
    <mergeCell ref="J3:M3"/>
  </mergeCells>
  <pageMargins left="0.7" right="0.7" top="0.75" bottom="0.75" header="0.3" footer="0.3"/>
  <pageSetup paperSize="9" scale="62" orientation="portrait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view="pageBreakPreview" zoomScaleSheetLayoutView="100" workbookViewId="0">
      <selection activeCell="B7" sqref="B7"/>
    </sheetView>
  </sheetViews>
  <sheetFormatPr defaultRowHeight="15"/>
  <cols>
    <col min="2" max="2" width="65.7109375" customWidth="1"/>
    <col min="4" max="6" width="12.7109375" customWidth="1"/>
    <col min="7" max="7" width="9.140625" hidden="1" customWidth="1"/>
  </cols>
  <sheetData>
    <row r="1" spans="1:6" ht="15.75">
      <c r="D1" s="49"/>
      <c r="E1" s="49"/>
      <c r="F1" s="81" t="s">
        <v>275</v>
      </c>
    </row>
    <row r="2" spans="1:6" ht="15.75">
      <c r="D2" s="49"/>
      <c r="E2" s="49"/>
      <c r="F2" s="82" t="s">
        <v>171</v>
      </c>
    </row>
    <row r="3" spans="1:6" ht="15.75">
      <c r="D3" s="49"/>
      <c r="E3" s="49"/>
      <c r="F3" s="330" t="s">
        <v>419</v>
      </c>
    </row>
    <row r="4" spans="1:6">
      <c r="B4" s="50"/>
      <c r="C4" s="51"/>
      <c r="D4" s="51"/>
      <c r="E4" s="51"/>
      <c r="F4" s="51"/>
    </row>
    <row r="5" spans="1:6" ht="26.25" customHeight="1">
      <c r="A5" s="364" t="s">
        <v>409</v>
      </c>
      <c r="B5" s="364"/>
      <c r="C5" s="364"/>
      <c r="D5" s="364"/>
      <c r="E5" s="364"/>
      <c r="F5" s="364"/>
    </row>
    <row r="6" spans="1:6" ht="15.75" customHeight="1">
      <c r="A6" s="52"/>
      <c r="B6" s="52"/>
      <c r="C6" s="52"/>
      <c r="D6" s="52"/>
      <c r="E6" s="52"/>
      <c r="F6" s="52"/>
    </row>
    <row r="7" spans="1:6">
      <c r="B7" s="10"/>
      <c r="C7" s="49"/>
      <c r="D7" s="49"/>
      <c r="E7" s="49"/>
      <c r="F7" s="49" t="s">
        <v>145</v>
      </c>
    </row>
    <row r="8" spans="1:6" ht="25.5">
      <c r="A8" s="53" t="s">
        <v>83</v>
      </c>
      <c r="B8" s="54" t="s">
        <v>84</v>
      </c>
      <c r="C8" s="59" t="s">
        <v>260</v>
      </c>
      <c r="D8" s="54" t="s">
        <v>13</v>
      </c>
      <c r="E8" s="54" t="s">
        <v>407</v>
      </c>
      <c r="F8" s="54" t="s">
        <v>408</v>
      </c>
    </row>
    <row r="9" spans="1:6">
      <c r="A9" s="53"/>
      <c r="B9" s="54">
        <v>1</v>
      </c>
      <c r="C9" s="55">
        <v>2</v>
      </c>
      <c r="D9" s="54">
        <v>3</v>
      </c>
      <c r="E9" s="55">
        <v>4</v>
      </c>
      <c r="F9" s="54">
        <v>5</v>
      </c>
    </row>
    <row r="10" spans="1:6">
      <c r="A10" s="53">
        <v>1</v>
      </c>
      <c r="B10" s="56" t="s">
        <v>91</v>
      </c>
      <c r="C10" s="57" t="s">
        <v>247</v>
      </c>
      <c r="D10" s="58">
        <f>D11+D12+D13+D15+D16+D14</f>
        <v>5531.1859999999997</v>
      </c>
      <c r="E10" s="58">
        <f>E11+E12+E13+E15+E16+E14</f>
        <v>5194.326</v>
      </c>
      <c r="F10" s="321">
        <f>E10/D10*100</f>
        <v>93.909805238876444</v>
      </c>
    </row>
    <row r="11" spans="1:6" ht="25.5">
      <c r="A11" s="53">
        <v>2</v>
      </c>
      <c r="B11" s="59" t="s">
        <v>69</v>
      </c>
      <c r="C11" s="60" t="s">
        <v>249</v>
      </c>
      <c r="D11" s="61">
        <v>864</v>
      </c>
      <c r="E11" s="61">
        <v>864</v>
      </c>
      <c r="F11" s="320">
        <f>E11/D11*100</f>
        <v>100</v>
      </c>
    </row>
    <row r="12" spans="1:6" ht="38.25">
      <c r="A12" s="53">
        <v>3</v>
      </c>
      <c r="B12" s="59" t="s">
        <v>70</v>
      </c>
      <c r="C12" s="62" t="s">
        <v>248</v>
      </c>
      <c r="D12" s="63">
        <v>4592.7619999999997</v>
      </c>
      <c r="E12" s="63">
        <v>4255.902</v>
      </c>
      <c r="F12" s="320">
        <f t="shared" ref="F12:F32" si="0">E12/D12*100</f>
        <v>92.665415712810727</v>
      </c>
    </row>
    <row r="13" spans="1:6" ht="25.5">
      <c r="A13" s="53">
        <v>4</v>
      </c>
      <c r="B13" s="59" t="s">
        <v>71</v>
      </c>
      <c r="C13" s="62" t="s">
        <v>250</v>
      </c>
      <c r="D13" s="63">
        <v>5.4020000000000001</v>
      </c>
      <c r="E13" s="63">
        <v>5.4020000000000001</v>
      </c>
      <c r="F13" s="320">
        <f t="shared" si="0"/>
        <v>100</v>
      </c>
    </row>
    <row r="14" spans="1:6">
      <c r="A14" s="53">
        <v>5</v>
      </c>
      <c r="B14" s="59" t="s">
        <v>355</v>
      </c>
      <c r="C14" s="62" t="s">
        <v>354</v>
      </c>
      <c r="D14" s="63">
        <v>66.835999999999999</v>
      </c>
      <c r="E14" s="63">
        <v>66.835999999999999</v>
      </c>
      <c r="F14" s="320">
        <f t="shared" si="0"/>
        <v>100</v>
      </c>
    </row>
    <row r="15" spans="1:6">
      <c r="A15" s="53">
        <v>6</v>
      </c>
      <c r="B15" s="59" t="s">
        <v>73</v>
      </c>
      <c r="C15" s="62" t="s">
        <v>251</v>
      </c>
      <c r="D15" s="63">
        <v>0</v>
      </c>
      <c r="E15" s="63">
        <v>0</v>
      </c>
      <c r="F15" s="320">
        <v>0</v>
      </c>
    </row>
    <row r="16" spans="1:6">
      <c r="A16" s="53">
        <v>7</v>
      </c>
      <c r="B16" s="59" t="s">
        <v>127</v>
      </c>
      <c r="C16" s="62" t="s">
        <v>252</v>
      </c>
      <c r="D16" s="63">
        <f>2.206-0.02</f>
        <v>2.1859999999999999</v>
      </c>
      <c r="E16" s="63">
        <f>2.206-0.02</f>
        <v>2.1859999999999999</v>
      </c>
      <c r="F16" s="320">
        <f t="shared" si="0"/>
        <v>100</v>
      </c>
    </row>
    <row r="17" spans="1:6">
      <c r="A17" s="53">
        <v>8</v>
      </c>
      <c r="B17" s="56" t="s">
        <v>137</v>
      </c>
      <c r="C17" s="64" t="s">
        <v>253</v>
      </c>
      <c r="D17" s="65">
        <f>D18</f>
        <v>101.446</v>
      </c>
      <c r="E17" s="65">
        <f>E18</f>
        <v>101.446</v>
      </c>
      <c r="F17" s="322">
        <f>F18</f>
        <v>100</v>
      </c>
    </row>
    <row r="18" spans="1:6">
      <c r="A18" s="53">
        <v>9</v>
      </c>
      <c r="B18" s="59" t="s">
        <v>138</v>
      </c>
      <c r="C18" s="62" t="s">
        <v>254</v>
      </c>
      <c r="D18" s="63">
        <f>25+76.446</f>
        <v>101.446</v>
      </c>
      <c r="E18" s="63">
        <v>101.446</v>
      </c>
      <c r="F18" s="320">
        <f t="shared" si="0"/>
        <v>100</v>
      </c>
    </row>
    <row r="19" spans="1:6">
      <c r="A19" s="53">
        <v>10</v>
      </c>
      <c r="B19" s="66" t="s">
        <v>97</v>
      </c>
      <c r="C19" s="67" t="s">
        <v>241</v>
      </c>
      <c r="D19" s="68">
        <f>D20</f>
        <v>7.7210000000000001</v>
      </c>
      <c r="E19" s="68">
        <f>E20</f>
        <v>0</v>
      </c>
      <c r="F19" s="68">
        <f>F20</f>
        <v>0</v>
      </c>
    </row>
    <row r="20" spans="1:6" ht="25.5">
      <c r="A20" s="53">
        <v>11</v>
      </c>
      <c r="B20" s="69" t="s">
        <v>74</v>
      </c>
      <c r="C20" s="60" t="s">
        <v>242</v>
      </c>
      <c r="D20" s="70">
        <v>7.7210000000000001</v>
      </c>
      <c r="E20" s="70">
        <v>0</v>
      </c>
      <c r="F20" s="320">
        <f t="shared" si="0"/>
        <v>0</v>
      </c>
    </row>
    <row r="21" spans="1:6">
      <c r="A21" s="53">
        <v>12</v>
      </c>
      <c r="B21" s="56" t="s">
        <v>9</v>
      </c>
      <c r="C21" s="64" t="s">
        <v>243</v>
      </c>
      <c r="D21" s="65">
        <f>D22</f>
        <v>473.88299999999998</v>
      </c>
      <c r="E21" s="65">
        <f t="shared" ref="E21:F21" si="1">E22</f>
        <v>473.88299999999998</v>
      </c>
      <c r="F21" s="322">
        <f t="shared" si="1"/>
        <v>100</v>
      </c>
    </row>
    <row r="22" spans="1:6" s="74" customFormat="1">
      <c r="A22" s="53">
        <v>13</v>
      </c>
      <c r="B22" s="71" t="s">
        <v>133</v>
      </c>
      <c r="C22" s="72" t="s">
        <v>244</v>
      </c>
      <c r="D22" s="73">
        <v>473.88299999999998</v>
      </c>
      <c r="E22" s="73">
        <v>473.88299999999998</v>
      </c>
      <c r="F22" s="320">
        <f t="shared" si="0"/>
        <v>100</v>
      </c>
    </row>
    <row r="23" spans="1:6">
      <c r="A23" s="53">
        <v>14</v>
      </c>
      <c r="B23" s="56" t="s">
        <v>96</v>
      </c>
      <c r="C23" s="57" t="s">
        <v>245</v>
      </c>
      <c r="D23" s="58">
        <f>D25+D26+D24</f>
        <v>476.2</v>
      </c>
      <c r="E23" s="58">
        <f t="shared" ref="E23" si="2">E25+E26+E24</f>
        <v>457.37799999999999</v>
      </c>
      <c r="F23" s="320">
        <f t="shared" si="0"/>
        <v>96.047459050818986</v>
      </c>
    </row>
    <row r="24" spans="1:6">
      <c r="A24" s="53">
        <v>15</v>
      </c>
      <c r="B24" s="14" t="s">
        <v>382</v>
      </c>
      <c r="C24" s="62" t="s">
        <v>378</v>
      </c>
      <c r="D24" s="63">
        <v>9</v>
      </c>
      <c r="E24" s="63">
        <v>9</v>
      </c>
      <c r="F24" s="320">
        <f t="shared" si="0"/>
        <v>100</v>
      </c>
    </row>
    <row r="25" spans="1:6">
      <c r="A25" s="53">
        <v>16</v>
      </c>
      <c r="B25" s="14" t="s">
        <v>98</v>
      </c>
      <c r="C25" s="62" t="s">
        <v>246</v>
      </c>
      <c r="D25" s="63">
        <v>464.279</v>
      </c>
      <c r="E25" s="63">
        <v>445.45699999999999</v>
      </c>
      <c r="F25" s="320">
        <f t="shared" si="0"/>
        <v>95.945972141750971</v>
      </c>
    </row>
    <row r="26" spans="1:6">
      <c r="A26" s="53">
        <v>17</v>
      </c>
      <c r="B26" s="14" t="s">
        <v>350</v>
      </c>
      <c r="C26" s="62" t="s">
        <v>349</v>
      </c>
      <c r="D26" s="63">
        <v>2.9209999999999998</v>
      </c>
      <c r="E26" s="63">
        <v>2.9209999999999998</v>
      </c>
      <c r="F26" s="320">
        <f t="shared" si="0"/>
        <v>100</v>
      </c>
    </row>
    <row r="27" spans="1:6">
      <c r="A27" s="53">
        <v>18</v>
      </c>
      <c r="B27" s="56" t="s">
        <v>75</v>
      </c>
      <c r="C27" s="57" t="s">
        <v>236</v>
      </c>
      <c r="D27" s="58">
        <f>D28+D29</f>
        <v>3147.056</v>
      </c>
      <c r="E27" s="58">
        <f>E28+E29</f>
        <v>3065.9690000000001</v>
      </c>
      <c r="F27" s="320">
        <f t="shared" si="0"/>
        <v>97.423401426603149</v>
      </c>
    </row>
    <row r="28" spans="1:6">
      <c r="A28" s="53">
        <v>19</v>
      </c>
      <c r="B28" s="59" t="s">
        <v>95</v>
      </c>
      <c r="C28" s="62" t="s">
        <v>237</v>
      </c>
      <c r="D28" s="63">
        <v>2294.989</v>
      </c>
      <c r="E28" s="63">
        <v>2254.261</v>
      </c>
      <c r="F28" s="320">
        <f t="shared" si="0"/>
        <v>98.225350971181129</v>
      </c>
    </row>
    <row r="29" spans="1:6" ht="25.5">
      <c r="A29" s="53">
        <v>20</v>
      </c>
      <c r="B29" s="59" t="s">
        <v>76</v>
      </c>
      <c r="C29" s="62" t="s">
        <v>238</v>
      </c>
      <c r="D29" s="63">
        <v>852.06700000000001</v>
      </c>
      <c r="E29" s="63">
        <v>811.70799999999997</v>
      </c>
      <c r="F29" s="320">
        <f t="shared" si="0"/>
        <v>95.263400648071098</v>
      </c>
    </row>
    <row r="30" spans="1:6">
      <c r="A30" s="53">
        <v>21</v>
      </c>
      <c r="B30" s="56" t="s">
        <v>140</v>
      </c>
      <c r="C30" s="57" t="s">
        <v>239</v>
      </c>
      <c r="D30" s="58">
        <f>D31</f>
        <v>228.63499999999999</v>
      </c>
      <c r="E30" s="58">
        <f t="shared" ref="E30" si="3">E31</f>
        <v>228.63499999999999</v>
      </c>
      <c r="F30" s="320">
        <f t="shared" si="0"/>
        <v>100</v>
      </c>
    </row>
    <row r="31" spans="1:6">
      <c r="A31" s="53">
        <v>22</v>
      </c>
      <c r="B31" s="75" t="s">
        <v>141</v>
      </c>
      <c r="C31" s="60" t="s">
        <v>240</v>
      </c>
      <c r="D31" s="63">
        <v>228.63499999999999</v>
      </c>
      <c r="E31" s="63">
        <v>228.63499999999999</v>
      </c>
      <c r="F31" s="320">
        <f t="shared" si="0"/>
        <v>100</v>
      </c>
    </row>
    <row r="32" spans="1:6" s="77" customFormat="1" ht="13.5" thickBot="1">
      <c r="A32" s="365" t="s">
        <v>78</v>
      </c>
      <c r="B32" s="366"/>
      <c r="C32" s="366"/>
      <c r="D32" s="76">
        <f>D10+D17+D19+D21+D23+D27+D30</f>
        <v>9966.1269999999986</v>
      </c>
      <c r="E32" s="76">
        <f>E10+E17+E19+E21+E23+E27+E30</f>
        <v>9521.6370000000006</v>
      </c>
      <c r="F32" s="320">
        <f t="shared" si="0"/>
        <v>95.539992616991555</v>
      </c>
    </row>
    <row r="35" spans="4:6">
      <c r="D35" s="78"/>
      <c r="E35" s="49"/>
      <c r="F35" s="49"/>
    </row>
    <row r="37" spans="4:6">
      <c r="D37" s="79"/>
      <c r="E37" s="79"/>
      <c r="F37" s="79"/>
    </row>
    <row r="38" spans="4:6">
      <c r="D38" s="80"/>
      <c r="E38" s="80"/>
      <c r="F38" s="80"/>
    </row>
  </sheetData>
  <mergeCells count="2">
    <mergeCell ref="A5:F5"/>
    <mergeCell ref="A32:C32"/>
  </mergeCells>
  <phoneticPr fontId="5" type="noConversion"/>
  <pageMargins left="0.11811023622047245" right="0.11811023622047245" top="0.35433070866141736" bottom="0.15748031496062992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3"/>
  <sheetViews>
    <sheetView view="pageBreakPreview" zoomScale="75" zoomScaleSheetLayoutView="75" workbookViewId="0">
      <selection activeCell="D7" sqref="D7"/>
    </sheetView>
  </sheetViews>
  <sheetFormatPr defaultRowHeight="33" customHeight="1"/>
  <cols>
    <col min="1" max="1" width="9.140625" style="99" customWidth="1"/>
    <col min="2" max="2" width="44.5703125" style="99" customWidth="1"/>
    <col min="3" max="3" width="5.5703125" style="99" customWidth="1"/>
    <col min="4" max="4" width="10.85546875" style="99" customWidth="1"/>
    <col min="5" max="5" width="12.140625" style="99" customWidth="1"/>
    <col min="6" max="6" width="8" style="99" customWidth="1"/>
    <col min="7" max="7" width="12.5703125" style="99" customWidth="1"/>
    <col min="8" max="8" width="11.85546875" style="99" customWidth="1"/>
    <col min="9" max="9" width="16.42578125" style="323" customWidth="1"/>
    <col min="10" max="16384" width="9.140625" style="99"/>
  </cols>
  <sheetData>
    <row r="1" spans="1:10" s="97" customFormat="1" ht="33" customHeight="1">
      <c r="D1" s="98"/>
      <c r="E1" s="368" t="s">
        <v>276</v>
      </c>
      <c r="F1" s="368"/>
      <c r="G1" s="368"/>
      <c r="H1" s="368"/>
      <c r="I1" s="368"/>
    </row>
    <row r="2" spans="1:10" s="97" customFormat="1" ht="19.5" customHeight="1">
      <c r="D2" s="368" t="s">
        <v>79</v>
      </c>
      <c r="E2" s="368"/>
      <c r="F2" s="368"/>
      <c r="G2" s="368"/>
      <c r="H2" s="368"/>
      <c r="I2" s="368"/>
    </row>
    <row r="3" spans="1:10" ht="20.25" customHeight="1">
      <c r="D3" s="100"/>
      <c r="E3" s="97"/>
      <c r="F3" s="100"/>
      <c r="G3" s="370" t="s">
        <v>419</v>
      </c>
      <c r="H3" s="370"/>
      <c r="I3" s="370"/>
    </row>
    <row r="4" spans="1:10" ht="12.75" customHeight="1">
      <c r="D4" s="100"/>
      <c r="E4" s="102"/>
      <c r="F4" s="100"/>
      <c r="G4" s="100"/>
    </row>
    <row r="5" spans="1:10" ht="42" customHeight="1">
      <c r="B5" s="369" t="s">
        <v>410</v>
      </c>
      <c r="C5" s="369"/>
      <c r="D5" s="369"/>
      <c r="E5" s="369"/>
      <c r="F5" s="369"/>
      <c r="G5" s="369"/>
      <c r="H5" s="369"/>
      <c r="I5" s="369"/>
    </row>
    <row r="6" spans="1:10" ht="22.5" customHeight="1">
      <c r="I6" s="324" t="s">
        <v>145</v>
      </c>
    </row>
    <row r="7" spans="1:10" ht="67.5" customHeight="1">
      <c r="A7" s="103" t="s">
        <v>83</v>
      </c>
      <c r="B7" s="146" t="s">
        <v>84</v>
      </c>
      <c r="C7" s="147" t="s">
        <v>112</v>
      </c>
      <c r="D7" s="262" t="s">
        <v>259</v>
      </c>
      <c r="E7" s="148" t="s">
        <v>113</v>
      </c>
      <c r="F7" s="148" t="s">
        <v>114</v>
      </c>
      <c r="G7" s="311" t="s">
        <v>13</v>
      </c>
      <c r="H7" s="311" t="s">
        <v>407</v>
      </c>
      <c r="I7" s="325" t="s">
        <v>408</v>
      </c>
    </row>
    <row r="8" spans="1:10" s="106" customFormat="1" ht="21.75" customHeight="1">
      <c r="A8" s="104">
        <v>1</v>
      </c>
      <c r="B8" s="104">
        <v>2</v>
      </c>
      <c r="C8" s="104">
        <v>3</v>
      </c>
      <c r="D8" s="104">
        <v>4</v>
      </c>
      <c r="E8" s="104">
        <v>5</v>
      </c>
      <c r="F8" s="104">
        <v>6</v>
      </c>
      <c r="G8" s="104">
        <v>7</v>
      </c>
      <c r="H8" s="104">
        <v>8</v>
      </c>
      <c r="I8" s="326">
        <v>9</v>
      </c>
    </row>
    <row r="9" spans="1:10" s="149" customFormat="1" ht="24.75" customHeight="1">
      <c r="A9" s="107">
        <v>1</v>
      </c>
      <c r="B9" s="108" t="s">
        <v>155</v>
      </c>
      <c r="C9" s="108">
        <v>807</v>
      </c>
      <c r="D9" s="108"/>
      <c r="E9" s="108"/>
      <c r="F9" s="108"/>
      <c r="G9" s="110">
        <f>G10+G46+G55+G62+G75+G96+G122</f>
        <v>9966.1269999999986</v>
      </c>
      <c r="H9" s="110">
        <f>H10+H46+H55+H62+H75+H96+H122</f>
        <v>9521.6369999999988</v>
      </c>
      <c r="I9" s="327">
        <f>H9/G9*100</f>
        <v>95.539992616991526</v>
      </c>
    </row>
    <row r="10" spans="1:10" ht="15" customHeight="1">
      <c r="A10" s="107">
        <v>2</v>
      </c>
      <c r="B10" s="108" t="s">
        <v>91</v>
      </c>
      <c r="C10" s="111">
        <v>807</v>
      </c>
      <c r="D10" s="109" t="s">
        <v>247</v>
      </c>
      <c r="E10" s="109"/>
      <c r="F10" s="109"/>
      <c r="G10" s="110">
        <f>G11+G17+G40+G30+G35</f>
        <v>5531.1859999999997</v>
      </c>
      <c r="H10" s="110">
        <f>H11+H17+H40+H30+H35</f>
        <v>5194.3259999999991</v>
      </c>
      <c r="I10" s="327">
        <f t="shared" ref="I10:I59" si="0">H10/G10*100</f>
        <v>93.909805238876416</v>
      </c>
    </row>
    <row r="11" spans="1:10" ht="50.25" customHeight="1">
      <c r="A11" s="107">
        <v>3</v>
      </c>
      <c r="B11" s="111" t="s">
        <v>115</v>
      </c>
      <c r="C11" s="111">
        <v>807</v>
      </c>
      <c r="D11" s="112" t="s">
        <v>249</v>
      </c>
      <c r="E11" s="112"/>
      <c r="F11" s="112"/>
      <c r="G11" s="113">
        <f>G16</f>
        <v>864</v>
      </c>
      <c r="H11" s="113">
        <f>H16</f>
        <v>864</v>
      </c>
      <c r="I11" s="327">
        <f t="shared" si="0"/>
        <v>100</v>
      </c>
      <c r="J11" s="114"/>
    </row>
    <row r="12" spans="1:10" ht="18" customHeight="1">
      <c r="A12" s="107">
        <v>4</v>
      </c>
      <c r="B12" s="111" t="s">
        <v>107</v>
      </c>
      <c r="C12" s="111">
        <v>807</v>
      </c>
      <c r="D12" s="112" t="s">
        <v>249</v>
      </c>
      <c r="E12" s="112" t="s">
        <v>143</v>
      </c>
      <c r="F12" s="261"/>
      <c r="G12" s="113">
        <f>G13</f>
        <v>864</v>
      </c>
      <c r="H12" s="113">
        <f>H13</f>
        <v>864</v>
      </c>
      <c r="I12" s="327">
        <f t="shared" si="0"/>
        <v>100</v>
      </c>
      <c r="J12" s="114"/>
    </row>
    <row r="13" spans="1:10" ht="33" customHeight="1">
      <c r="A13" s="107">
        <v>5</v>
      </c>
      <c r="B13" s="111" t="s">
        <v>116</v>
      </c>
      <c r="C13" s="111">
        <v>807</v>
      </c>
      <c r="D13" s="112" t="s">
        <v>249</v>
      </c>
      <c r="E13" s="112" t="s">
        <v>144</v>
      </c>
      <c r="F13" s="112"/>
      <c r="G13" s="113">
        <f>G14</f>
        <v>864</v>
      </c>
      <c r="H13" s="113">
        <f>H14</f>
        <v>864</v>
      </c>
      <c r="I13" s="327">
        <f t="shared" si="0"/>
        <v>100</v>
      </c>
      <c r="J13" s="114"/>
    </row>
    <row r="14" spans="1:10" ht="23.25" customHeight="1">
      <c r="A14" s="107">
        <v>6</v>
      </c>
      <c r="B14" s="111" t="s">
        <v>92</v>
      </c>
      <c r="C14" s="111">
        <v>807</v>
      </c>
      <c r="D14" s="112" t="s">
        <v>249</v>
      </c>
      <c r="E14" s="112" t="s">
        <v>41</v>
      </c>
      <c r="F14" s="112"/>
      <c r="G14" s="113">
        <f>G16</f>
        <v>864</v>
      </c>
      <c r="H14" s="113">
        <f>H16</f>
        <v>864</v>
      </c>
      <c r="I14" s="327">
        <f t="shared" si="0"/>
        <v>100</v>
      </c>
      <c r="J14" s="114"/>
    </row>
    <row r="15" spans="1:10" ht="91.5" customHeight="1">
      <c r="A15" s="107">
        <v>7</v>
      </c>
      <c r="B15" s="111" t="s">
        <v>121</v>
      </c>
      <c r="C15" s="111">
        <v>807</v>
      </c>
      <c r="D15" s="112" t="s">
        <v>249</v>
      </c>
      <c r="E15" s="112" t="s">
        <v>41</v>
      </c>
      <c r="F15" s="115" t="s">
        <v>108</v>
      </c>
      <c r="G15" s="113">
        <f>G14</f>
        <v>864</v>
      </c>
      <c r="H15" s="113">
        <f>H14</f>
        <v>864</v>
      </c>
      <c r="I15" s="327">
        <f t="shared" si="0"/>
        <v>100</v>
      </c>
      <c r="J15" s="114"/>
    </row>
    <row r="16" spans="1:10" ht="33" customHeight="1">
      <c r="A16" s="107">
        <v>8</v>
      </c>
      <c r="B16" s="111" t="s">
        <v>117</v>
      </c>
      <c r="C16" s="111">
        <v>807</v>
      </c>
      <c r="D16" s="112" t="s">
        <v>249</v>
      </c>
      <c r="E16" s="112" t="s">
        <v>42</v>
      </c>
      <c r="F16" s="112" t="s">
        <v>105</v>
      </c>
      <c r="G16" s="113">
        <v>864</v>
      </c>
      <c r="H16" s="113">
        <v>864</v>
      </c>
      <c r="I16" s="327">
        <f t="shared" si="0"/>
        <v>100</v>
      </c>
      <c r="J16" s="114"/>
    </row>
    <row r="17" spans="1:10" ht="77.25" customHeight="1">
      <c r="A17" s="107">
        <v>9</v>
      </c>
      <c r="B17" s="108" t="s">
        <v>118</v>
      </c>
      <c r="C17" s="111">
        <v>807</v>
      </c>
      <c r="D17" s="109" t="s">
        <v>248</v>
      </c>
      <c r="E17" s="109"/>
      <c r="F17" s="109"/>
      <c r="G17" s="116">
        <f>G18</f>
        <v>4592.7619999999997</v>
      </c>
      <c r="H17" s="116">
        <f>H18</f>
        <v>4255.9019999999991</v>
      </c>
      <c r="I17" s="327">
        <f t="shared" si="0"/>
        <v>92.665415712810699</v>
      </c>
      <c r="J17" s="114"/>
    </row>
    <row r="18" spans="1:10" ht="20.25" customHeight="1">
      <c r="A18" s="107">
        <v>10</v>
      </c>
      <c r="B18" s="117" t="s">
        <v>119</v>
      </c>
      <c r="C18" s="111">
        <v>807</v>
      </c>
      <c r="D18" s="118" t="s">
        <v>248</v>
      </c>
      <c r="E18" s="118" t="s">
        <v>157</v>
      </c>
      <c r="F18" s="118"/>
      <c r="G18" s="119">
        <f t="shared" ref="G18:H18" si="1">G19</f>
        <v>4592.7619999999997</v>
      </c>
      <c r="H18" s="119">
        <f t="shared" si="1"/>
        <v>4255.9019999999991</v>
      </c>
      <c r="I18" s="327">
        <f t="shared" si="0"/>
        <v>92.665415712810699</v>
      </c>
      <c r="J18" s="114"/>
    </row>
    <row r="19" spans="1:10" ht="33" customHeight="1">
      <c r="A19" s="107">
        <v>11</v>
      </c>
      <c r="B19" s="117" t="s">
        <v>116</v>
      </c>
      <c r="C19" s="111">
        <v>807</v>
      </c>
      <c r="D19" s="118" t="s">
        <v>248</v>
      </c>
      <c r="E19" s="118" t="s">
        <v>158</v>
      </c>
      <c r="F19" s="118"/>
      <c r="G19" s="119">
        <f>G20+G28</f>
        <v>4592.7619999999997</v>
      </c>
      <c r="H19" s="119">
        <f>H20+H28</f>
        <v>4255.9019999999991</v>
      </c>
      <c r="I19" s="327">
        <f t="shared" si="0"/>
        <v>92.665415712810699</v>
      </c>
      <c r="J19" s="114"/>
    </row>
    <row r="20" spans="1:10" ht="63.75" customHeight="1">
      <c r="A20" s="107">
        <v>12</v>
      </c>
      <c r="B20" s="120" t="s">
        <v>120</v>
      </c>
      <c r="C20" s="111">
        <v>807</v>
      </c>
      <c r="D20" s="118" t="s">
        <v>248</v>
      </c>
      <c r="E20" s="118" t="s">
        <v>0</v>
      </c>
      <c r="F20" s="118"/>
      <c r="G20" s="119">
        <f>G22+G24+G25</f>
        <v>4480.6859999999997</v>
      </c>
      <c r="H20" s="119">
        <f>H22+H24+H25</f>
        <v>4143.8259999999991</v>
      </c>
      <c r="I20" s="327">
        <f t="shared" si="0"/>
        <v>92.481954772104075</v>
      </c>
      <c r="J20" s="114"/>
    </row>
    <row r="21" spans="1:10" ht="96.75" customHeight="1">
      <c r="A21" s="107">
        <v>13</v>
      </c>
      <c r="B21" s="120" t="s">
        <v>121</v>
      </c>
      <c r="C21" s="111">
        <v>807</v>
      </c>
      <c r="D21" s="118" t="s">
        <v>248</v>
      </c>
      <c r="E21" s="118" t="s">
        <v>0</v>
      </c>
      <c r="F21" s="118" t="s">
        <v>108</v>
      </c>
      <c r="G21" s="119">
        <f>G22</f>
        <v>2482.5889999999999</v>
      </c>
      <c r="H21" s="119">
        <f>H22</f>
        <v>2476.4609999999998</v>
      </c>
      <c r="I21" s="327">
        <f t="shared" si="0"/>
        <v>99.753160913868541</v>
      </c>
      <c r="J21" s="114"/>
    </row>
    <row r="22" spans="1:10" ht="32.25" customHeight="1">
      <c r="A22" s="107">
        <v>14</v>
      </c>
      <c r="B22" s="120" t="s">
        <v>117</v>
      </c>
      <c r="C22" s="111">
        <v>807</v>
      </c>
      <c r="D22" s="118" t="s">
        <v>248</v>
      </c>
      <c r="E22" s="118" t="s">
        <v>0</v>
      </c>
      <c r="F22" s="118" t="s">
        <v>105</v>
      </c>
      <c r="G22" s="119">
        <v>2482.5889999999999</v>
      </c>
      <c r="H22" s="119">
        <v>2476.4609999999998</v>
      </c>
      <c r="I22" s="327">
        <f t="shared" si="0"/>
        <v>99.753160913868541</v>
      </c>
      <c r="J22" s="114"/>
    </row>
    <row r="23" spans="1:10" ht="48.75" customHeight="1">
      <c r="A23" s="107">
        <v>15</v>
      </c>
      <c r="B23" s="117" t="s">
        <v>265</v>
      </c>
      <c r="C23" s="111">
        <v>807</v>
      </c>
      <c r="D23" s="118" t="s">
        <v>248</v>
      </c>
      <c r="E23" s="118" t="s">
        <v>0</v>
      </c>
      <c r="F23" s="118" t="s">
        <v>109</v>
      </c>
      <c r="G23" s="119">
        <f>G24</f>
        <v>1974.114</v>
      </c>
      <c r="H23" s="119">
        <f>H24</f>
        <v>1646.0809999999999</v>
      </c>
      <c r="I23" s="327">
        <f t="shared" si="0"/>
        <v>83.383279790326185</v>
      </c>
      <c r="J23" s="114"/>
    </row>
    <row r="24" spans="1:10" ht="53.25" customHeight="1">
      <c r="A24" s="107">
        <v>16</v>
      </c>
      <c r="B24" s="117" t="s">
        <v>266</v>
      </c>
      <c r="C24" s="111">
        <v>807</v>
      </c>
      <c r="D24" s="118" t="s">
        <v>248</v>
      </c>
      <c r="E24" s="118" t="s">
        <v>0</v>
      </c>
      <c r="F24" s="118" t="s">
        <v>100</v>
      </c>
      <c r="G24" s="119">
        <v>1974.114</v>
      </c>
      <c r="H24" s="119">
        <v>1646.0809999999999</v>
      </c>
      <c r="I24" s="327">
        <f t="shared" si="0"/>
        <v>83.383279790326185</v>
      </c>
      <c r="J24" s="114"/>
    </row>
    <row r="25" spans="1:10" ht="19.5" customHeight="1">
      <c r="A25" s="107">
        <v>17</v>
      </c>
      <c r="B25" s="120" t="s">
        <v>124</v>
      </c>
      <c r="C25" s="111">
        <v>807</v>
      </c>
      <c r="D25" s="118" t="s">
        <v>248</v>
      </c>
      <c r="E25" s="118" t="s">
        <v>0</v>
      </c>
      <c r="F25" s="118" t="s">
        <v>125</v>
      </c>
      <c r="G25" s="119">
        <f>G27+G26</f>
        <v>23.982999999999997</v>
      </c>
      <c r="H25" s="119">
        <f>H27+H26</f>
        <v>21.283999999999999</v>
      </c>
      <c r="I25" s="327">
        <f t="shared" si="0"/>
        <v>88.746195221615324</v>
      </c>
      <c r="J25" s="114"/>
    </row>
    <row r="26" spans="1:10" ht="33" customHeight="1">
      <c r="A26" s="107">
        <v>18</v>
      </c>
      <c r="B26" s="120" t="s">
        <v>264</v>
      </c>
      <c r="C26" s="111">
        <v>807</v>
      </c>
      <c r="D26" s="118" t="s">
        <v>248</v>
      </c>
      <c r="E26" s="118" t="s">
        <v>0</v>
      </c>
      <c r="F26" s="118" t="s">
        <v>263</v>
      </c>
      <c r="G26" s="119">
        <v>19.588999999999999</v>
      </c>
      <c r="H26" s="119">
        <v>19.588999999999999</v>
      </c>
      <c r="I26" s="327">
        <f t="shared" si="0"/>
        <v>100</v>
      </c>
      <c r="J26" s="114"/>
    </row>
    <row r="27" spans="1:10" ht="33" customHeight="1">
      <c r="A27" s="107">
        <v>19</v>
      </c>
      <c r="B27" s="120" t="s">
        <v>126</v>
      </c>
      <c r="C27" s="111">
        <v>807</v>
      </c>
      <c r="D27" s="118" t="s">
        <v>248</v>
      </c>
      <c r="E27" s="118" t="s">
        <v>0</v>
      </c>
      <c r="F27" s="118" t="s">
        <v>106</v>
      </c>
      <c r="G27" s="119">
        <v>4.3940000000000001</v>
      </c>
      <c r="H27" s="119">
        <v>1.6950000000000001</v>
      </c>
      <c r="I27" s="327">
        <f t="shared" si="0"/>
        <v>38.575329995448335</v>
      </c>
      <c r="J27" s="114"/>
    </row>
    <row r="28" spans="1:10" ht="96.75" customHeight="1">
      <c r="A28" s="107">
        <v>20</v>
      </c>
      <c r="B28" s="120" t="s">
        <v>121</v>
      </c>
      <c r="C28" s="111">
        <v>807</v>
      </c>
      <c r="D28" s="118" t="s">
        <v>248</v>
      </c>
      <c r="E28" s="118" t="s">
        <v>383</v>
      </c>
      <c r="F28" s="118" t="s">
        <v>108</v>
      </c>
      <c r="G28" s="119">
        <f>G29</f>
        <v>112.07599999999999</v>
      </c>
      <c r="H28" s="119">
        <f>H29</f>
        <v>112.07599999999999</v>
      </c>
      <c r="I28" s="327">
        <f t="shared" si="0"/>
        <v>100</v>
      </c>
      <c r="J28" s="114"/>
    </row>
    <row r="29" spans="1:10" ht="32.25" customHeight="1">
      <c r="A29" s="107">
        <v>21</v>
      </c>
      <c r="B29" s="120" t="s">
        <v>117</v>
      </c>
      <c r="C29" s="111">
        <v>807</v>
      </c>
      <c r="D29" s="118" t="s">
        <v>248</v>
      </c>
      <c r="E29" s="118" t="s">
        <v>383</v>
      </c>
      <c r="F29" s="118" t="s">
        <v>105</v>
      </c>
      <c r="G29" s="119">
        <v>112.07599999999999</v>
      </c>
      <c r="H29" s="119">
        <v>112.07599999999999</v>
      </c>
      <c r="I29" s="327">
        <f t="shared" si="0"/>
        <v>100</v>
      </c>
      <c r="J29" s="114"/>
    </row>
    <row r="30" spans="1:10" ht="65.25" customHeight="1">
      <c r="A30" s="107">
        <v>22</v>
      </c>
      <c r="B30" s="126" t="s">
        <v>71</v>
      </c>
      <c r="C30" s="111">
        <v>807</v>
      </c>
      <c r="D30" s="125" t="s">
        <v>250</v>
      </c>
      <c r="E30" s="125"/>
      <c r="F30" s="125"/>
      <c r="G30" s="119">
        <v>5.4020000000000001</v>
      </c>
      <c r="H30" s="119">
        <v>5.4020000000000001</v>
      </c>
      <c r="I30" s="327">
        <f t="shared" si="0"/>
        <v>100</v>
      </c>
      <c r="J30" s="114"/>
    </row>
    <row r="31" spans="1:10" ht="17.25" customHeight="1">
      <c r="A31" s="107">
        <v>23</v>
      </c>
      <c r="B31" s="120" t="s">
        <v>154</v>
      </c>
      <c r="C31" s="111">
        <v>807</v>
      </c>
      <c r="D31" s="125" t="s">
        <v>250</v>
      </c>
      <c r="E31" s="118" t="s">
        <v>229</v>
      </c>
      <c r="F31" s="125"/>
      <c r="G31" s="119">
        <v>5.4020000000000001</v>
      </c>
      <c r="H31" s="119">
        <v>5.4020000000000001</v>
      </c>
      <c r="I31" s="327">
        <f t="shared" si="0"/>
        <v>100</v>
      </c>
      <c r="J31" s="114"/>
    </row>
    <row r="32" spans="1:10" ht="84" customHeight="1">
      <c r="A32" s="107">
        <v>24</v>
      </c>
      <c r="B32" s="126" t="s">
        <v>228</v>
      </c>
      <c r="C32" s="111">
        <v>807</v>
      </c>
      <c r="D32" s="125" t="s">
        <v>250</v>
      </c>
      <c r="E32" s="125" t="s">
        <v>227</v>
      </c>
      <c r="F32" s="125"/>
      <c r="G32" s="119">
        <v>5.4020000000000001</v>
      </c>
      <c r="H32" s="119">
        <v>5.4020000000000001</v>
      </c>
      <c r="I32" s="327">
        <f t="shared" si="0"/>
        <v>100</v>
      </c>
      <c r="J32" s="114"/>
    </row>
    <row r="33" spans="1:10" ht="17.25" customHeight="1">
      <c r="A33" s="107">
        <v>25</v>
      </c>
      <c r="B33" s="126" t="s">
        <v>93</v>
      </c>
      <c r="C33" s="111">
        <v>807</v>
      </c>
      <c r="D33" s="125" t="s">
        <v>250</v>
      </c>
      <c r="E33" s="125" t="s">
        <v>227</v>
      </c>
      <c r="F33" s="125" t="s">
        <v>128</v>
      </c>
      <c r="G33" s="119">
        <v>5.4020000000000001</v>
      </c>
      <c r="H33" s="119">
        <v>5.4020000000000001</v>
      </c>
      <c r="I33" s="327">
        <f t="shared" si="0"/>
        <v>100</v>
      </c>
      <c r="J33" s="114"/>
    </row>
    <row r="34" spans="1:10" ht="17.25" customHeight="1">
      <c r="A34" s="107">
        <v>26</v>
      </c>
      <c r="B34" s="126" t="s">
        <v>99</v>
      </c>
      <c r="C34" s="111">
        <v>807</v>
      </c>
      <c r="D34" s="125" t="s">
        <v>250</v>
      </c>
      <c r="E34" s="125" t="s">
        <v>227</v>
      </c>
      <c r="F34" s="125" t="s">
        <v>101</v>
      </c>
      <c r="G34" s="119">
        <v>5.4020000000000001</v>
      </c>
      <c r="H34" s="119">
        <v>5.4020000000000001</v>
      </c>
      <c r="I34" s="327">
        <f t="shared" si="0"/>
        <v>100</v>
      </c>
      <c r="J34" s="114"/>
    </row>
    <row r="35" spans="1:10" ht="51" customHeight="1">
      <c r="A35" s="107">
        <v>27</v>
      </c>
      <c r="B35" s="126" t="s">
        <v>356</v>
      </c>
      <c r="C35" s="111">
        <v>807</v>
      </c>
      <c r="D35" s="125" t="s">
        <v>354</v>
      </c>
      <c r="E35" s="125"/>
      <c r="F35" s="125"/>
      <c r="G35" s="119">
        <f t="shared" ref="G35:H38" si="2">G36</f>
        <v>66.835999999999999</v>
      </c>
      <c r="H35" s="119">
        <f t="shared" si="2"/>
        <v>66.835999999999999</v>
      </c>
      <c r="I35" s="327">
        <f t="shared" si="0"/>
        <v>100</v>
      </c>
      <c r="J35" s="114"/>
    </row>
    <row r="36" spans="1:10" ht="17.25" customHeight="1">
      <c r="A36" s="107">
        <v>28</v>
      </c>
      <c r="B36" s="120" t="s">
        <v>154</v>
      </c>
      <c r="C36" s="111">
        <v>807</v>
      </c>
      <c r="D36" s="125" t="s">
        <v>354</v>
      </c>
      <c r="E36" s="118" t="s">
        <v>360</v>
      </c>
      <c r="F36" s="125"/>
      <c r="G36" s="119">
        <f t="shared" si="2"/>
        <v>66.835999999999999</v>
      </c>
      <c r="H36" s="119">
        <f t="shared" si="2"/>
        <v>66.835999999999999</v>
      </c>
      <c r="I36" s="327">
        <f t="shared" si="0"/>
        <v>100</v>
      </c>
      <c r="J36" s="114"/>
    </row>
    <row r="37" spans="1:10" ht="48" customHeight="1">
      <c r="A37" s="107">
        <v>29</v>
      </c>
      <c r="B37" s="126" t="s">
        <v>356</v>
      </c>
      <c r="C37" s="111">
        <v>807</v>
      </c>
      <c r="D37" s="125" t="s">
        <v>354</v>
      </c>
      <c r="E37" s="118" t="s">
        <v>357</v>
      </c>
      <c r="F37" s="125"/>
      <c r="G37" s="119">
        <f t="shared" si="2"/>
        <v>66.835999999999999</v>
      </c>
      <c r="H37" s="119">
        <f t="shared" si="2"/>
        <v>66.835999999999999</v>
      </c>
      <c r="I37" s="327">
        <f t="shared" si="0"/>
        <v>100</v>
      </c>
      <c r="J37" s="114"/>
    </row>
    <row r="38" spans="1:10" ht="17.25" customHeight="1">
      <c r="A38" s="107">
        <v>30</v>
      </c>
      <c r="B38" s="126" t="s">
        <v>124</v>
      </c>
      <c r="C38" s="111">
        <v>807</v>
      </c>
      <c r="D38" s="125" t="s">
        <v>354</v>
      </c>
      <c r="E38" s="118" t="s">
        <v>357</v>
      </c>
      <c r="F38" s="125" t="s">
        <v>125</v>
      </c>
      <c r="G38" s="119">
        <f t="shared" si="2"/>
        <v>66.835999999999999</v>
      </c>
      <c r="H38" s="119">
        <f t="shared" si="2"/>
        <v>66.835999999999999</v>
      </c>
      <c r="I38" s="327">
        <f t="shared" si="0"/>
        <v>100</v>
      </c>
      <c r="J38" s="114"/>
    </row>
    <row r="39" spans="1:10" ht="17.25" customHeight="1">
      <c r="A39" s="107">
        <v>31</v>
      </c>
      <c r="B39" s="126" t="s">
        <v>359</v>
      </c>
      <c r="C39" s="111">
        <v>807</v>
      </c>
      <c r="D39" s="125" t="s">
        <v>354</v>
      </c>
      <c r="E39" s="118" t="s">
        <v>357</v>
      </c>
      <c r="F39" s="125" t="s">
        <v>358</v>
      </c>
      <c r="G39" s="119">
        <v>66.835999999999999</v>
      </c>
      <c r="H39" s="119">
        <v>66.835999999999999</v>
      </c>
      <c r="I39" s="327">
        <f t="shared" si="0"/>
        <v>100</v>
      </c>
      <c r="J39" s="114"/>
    </row>
    <row r="40" spans="1:10" ht="15" customHeight="1">
      <c r="A40" s="107">
        <v>32</v>
      </c>
      <c r="B40" s="128" t="s">
        <v>127</v>
      </c>
      <c r="C40" s="111">
        <v>807</v>
      </c>
      <c r="D40" s="129" t="s">
        <v>252</v>
      </c>
      <c r="E40" s="129"/>
      <c r="F40" s="129"/>
      <c r="G40" s="130">
        <f>G41</f>
        <v>2.1859999999999999</v>
      </c>
      <c r="H40" s="130">
        <f t="shared" ref="H40:H44" si="3">H41</f>
        <v>2.1859999999999999</v>
      </c>
      <c r="I40" s="327">
        <f t="shared" si="0"/>
        <v>100</v>
      </c>
      <c r="J40" s="114"/>
    </row>
    <row r="41" spans="1:10" ht="13.5" customHeight="1">
      <c r="A41" s="107">
        <v>33</v>
      </c>
      <c r="B41" s="152" t="s">
        <v>119</v>
      </c>
      <c r="C41" s="111">
        <v>807</v>
      </c>
      <c r="D41" s="153" t="s">
        <v>252</v>
      </c>
      <c r="E41" s="153" t="s">
        <v>143</v>
      </c>
      <c r="F41" s="153"/>
      <c r="G41" s="119">
        <f>G42</f>
        <v>2.1859999999999999</v>
      </c>
      <c r="H41" s="119">
        <f t="shared" si="3"/>
        <v>2.1859999999999999</v>
      </c>
      <c r="I41" s="327">
        <f t="shared" si="0"/>
        <v>100</v>
      </c>
      <c r="J41" s="114"/>
    </row>
    <row r="42" spans="1:10" ht="66" customHeight="1">
      <c r="A42" s="107">
        <v>34</v>
      </c>
      <c r="B42" s="151" t="s">
        <v>3</v>
      </c>
      <c r="C42" s="111">
        <v>807</v>
      </c>
      <c r="D42" s="153" t="s">
        <v>252</v>
      </c>
      <c r="E42" s="153" t="s">
        <v>1</v>
      </c>
      <c r="F42" s="153"/>
      <c r="G42" s="119">
        <f>G43</f>
        <v>2.1859999999999999</v>
      </c>
      <c r="H42" s="119">
        <f t="shared" si="3"/>
        <v>2.1859999999999999</v>
      </c>
      <c r="I42" s="327">
        <f t="shared" si="0"/>
        <v>100</v>
      </c>
      <c r="J42" s="114"/>
    </row>
    <row r="43" spans="1:10" ht="83.25" customHeight="1">
      <c r="A43" s="107">
        <v>35</v>
      </c>
      <c r="B43" s="151" t="s">
        <v>169</v>
      </c>
      <c r="C43" s="111">
        <v>807</v>
      </c>
      <c r="D43" s="153" t="s">
        <v>252</v>
      </c>
      <c r="E43" s="153" t="s">
        <v>2</v>
      </c>
      <c r="F43" s="153"/>
      <c r="G43" s="119">
        <f>G44</f>
        <v>2.1859999999999999</v>
      </c>
      <c r="H43" s="119">
        <f t="shared" si="3"/>
        <v>2.1859999999999999</v>
      </c>
      <c r="I43" s="327">
        <f t="shared" si="0"/>
        <v>100</v>
      </c>
      <c r="J43" s="114"/>
    </row>
    <row r="44" spans="1:10" ht="33" customHeight="1">
      <c r="A44" s="107">
        <v>36</v>
      </c>
      <c r="B44" s="120" t="s">
        <v>267</v>
      </c>
      <c r="C44" s="111">
        <v>807</v>
      </c>
      <c r="D44" s="153" t="s">
        <v>252</v>
      </c>
      <c r="E44" s="153" t="s">
        <v>2</v>
      </c>
      <c r="F44" s="154" t="s">
        <v>109</v>
      </c>
      <c r="G44" s="119">
        <f>G45</f>
        <v>2.1859999999999999</v>
      </c>
      <c r="H44" s="119">
        <f t="shared" si="3"/>
        <v>2.1859999999999999</v>
      </c>
      <c r="I44" s="327">
        <f t="shared" si="0"/>
        <v>100</v>
      </c>
      <c r="J44" s="114"/>
    </row>
    <row r="45" spans="1:10" ht="50.25" customHeight="1">
      <c r="A45" s="107">
        <v>37</v>
      </c>
      <c r="B45" s="120" t="s">
        <v>266</v>
      </c>
      <c r="C45" s="111">
        <v>807</v>
      </c>
      <c r="D45" s="153" t="s">
        <v>252</v>
      </c>
      <c r="E45" s="155" t="s">
        <v>2</v>
      </c>
      <c r="F45" s="155" t="s">
        <v>100</v>
      </c>
      <c r="G45" s="123">
        <v>2.1859999999999999</v>
      </c>
      <c r="H45" s="123">
        <v>2.1859999999999999</v>
      </c>
      <c r="I45" s="327">
        <f t="shared" si="0"/>
        <v>100</v>
      </c>
      <c r="J45" s="114"/>
    </row>
    <row r="46" spans="1:10" ht="26.25" customHeight="1">
      <c r="A46" s="107">
        <v>38</v>
      </c>
      <c r="B46" s="132" t="s">
        <v>137</v>
      </c>
      <c r="C46" s="108">
        <v>807</v>
      </c>
      <c r="D46" s="129" t="s">
        <v>253</v>
      </c>
      <c r="E46" s="129"/>
      <c r="F46" s="129"/>
      <c r="G46" s="130">
        <f>G47</f>
        <v>101.446</v>
      </c>
      <c r="H46" s="130">
        <f>H47</f>
        <v>101.446</v>
      </c>
      <c r="I46" s="327">
        <f t="shared" si="0"/>
        <v>100</v>
      </c>
      <c r="J46" s="114"/>
    </row>
    <row r="47" spans="1:10" ht="20.25" customHeight="1">
      <c r="A47" s="107">
        <v>39</v>
      </c>
      <c r="B47" s="120" t="s">
        <v>138</v>
      </c>
      <c r="C47" s="111">
        <v>807</v>
      </c>
      <c r="D47" s="118" t="s">
        <v>254</v>
      </c>
      <c r="E47" s="129"/>
      <c r="F47" s="129"/>
      <c r="G47" s="119">
        <f>G49</f>
        <v>101.446</v>
      </c>
      <c r="H47" s="119">
        <f>H49</f>
        <v>101.446</v>
      </c>
      <c r="I47" s="327">
        <f t="shared" si="0"/>
        <v>100</v>
      </c>
      <c r="J47" s="114"/>
    </row>
    <row r="48" spans="1:10" ht="15.75" customHeight="1">
      <c r="A48" s="107">
        <v>40</v>
      </c>
      <c r="B48" s="120" t="s">
        <v>151</v>
      </c>
      <c r="C48" s="111">
        <v>807</v>
      </c>
      <c r="D48" s="118" t="s">
        <v>254</v>
      </c>
      <c r="E48" s="118" t="s">
        <v>143</v>
      </c>
      <c r="F48" s="129"/>
      <c r="G48" s="133">
        <f>G49</f>
        <v>101.446</v>
      </c>
      <c r="H48" s="133">
        <f>H49</f>
        <v>101.446</v>
      </c>
      <c r="I48" s="327">
        <f t="shared" si="0"/>
        <v>100</v>
      </c>
      <c r="J48" s="114"/>
    </row>
    <row r="49" spans="1:10" ht="83.25" customHeight="1">
      <c r="A49" s="107">
        <v>41</v>
      </c>
      <c r="B49" s="151" t="s">
        <v>3</v>
      </c>
      <c r="C49" s="111">
        <v>807</v>
      </c>
      <c r="D49" s="118" t="s">
        <v>254</v>
      </c>
      <c r="E49" s="118" t="s">
        <v>1</v>
      </c>
      <c r="F49" s="129"/>
      <c r="G49" s="119">
        <f>G50</f>
        <v>101.446</v>
      </c>
      <c r="H49" s="119">
        <f>H50</f>
        <v>101.446</v>
      </c>
      <c r="I49" s="327">
        <f t="shared" si="0"/>
        <v>100</v>
      </c>
      <c r="J49" s="114"/>
    </row>
    <row r="50" spans="1:10" ht="69.75" customHeight="1">
      <c r="A50" s="107">
        <v>42</v>
      </c>
      <c r="B50" s="120" t="s">
        <v>139</v>
      </c>
      <c r="C50" s="111">
        <v>807</v>
      </c>
      <c r="D50" s="118" t="s">
        <v>254</v>
      </c>
      <c r="E50" s="118" t="s">
        <v>4</v>
      </c>
      <c r="F50" s="129"/>
      <c r="G50" s="119">
        <f>G51+G53</f>
        <v>101.446</v>
      </c>
      <c r="H50" s="119">
        <f>H51+H53</f>
        <v>101.446</v>
      </c>
      <c r="I50" s="327">
        <f t="shared" si="0"/>
        <v>100</v>
      </c>
      <c r="J50" s="114"/>
    </row>
    <row r="51" spans="1:10" ht="98.25" customHeight="1">
      <c r="A51" s="107">
        <v>43</v>
      </c>
      <c r="B51" s="120" t="s">
        <v>121</v>
      </c>
      <c r="C51" s="111">
        <v>807</v>
      </c>
      <c r="D51" s="118" t="s">
        <v>254</v>
      </c>
      <c r="E51" s="118" t="s">
        <v>4</v>
      </c>
      <c r="F51" s="118" t="s">
        <v>108</v>
      </c>
      <c r="G51" s="119">
        <f>G52</f>
        <v>52.671999999999997</v>
      </c>
      <c r="H51" s="119">
        <f t="shared" ref="H51" si="4">H52</f>
        <v>52.671999999999997</v>
      </c>
      <c r="I51" s="327">
        <f t="shared" si="0"/>
        <v>100</v>
      </c>
      <c r="J51" s="114"/>
    </row>
    <row r="52" spans="1:10" ht="40.5" customHeight="1">
      <c r="A52" s="107">
        <v>44</v>
      </c>
      <c r="B52" s="120" t="s">
        <v>117</v>
      </c>
      <c r="C52" s="111">
        <v>807</v>
      </c>
      <c r="D52" s="118" t="s">
        <v>254</v>
      </c>
      <c r="E52" s="118" t="s">
        <v>4</v>
      </c>
      <c r="F52" s="118" t="s">
        <v>105</v>
      </c>
      <c r="G52" s="133">
        <v>52.671999999999997</v>
      </c>
      <c r="H52" s="133">
        <v>52.671999999999997</v>
      </c>
      <c r="I52" s="327">
        <f t="shared" si="0"/>
        <v>100</v>
      </c>
      <c r="J52" s="114"/>
    </row>
    <row r="53" spans="1:10" ht="40.5" customHeight="1">
      <c r="A53" s="107">
        <v>45</v>
      </c>
      <c r="B53" s="120" t="s">
        <v>267</v>
      </c>
      <c r="C53" s="150">
        <v>807</v>
      </c>
      <c r="D53" s="118" t="s">
        <v>254</v>
      </c>
      <c r="E53" s="118" t="s">
        <v>4</v>
      </c>
      <c r="F53" s="122" t="s">
        <v>109</v>
      </c>
      <c r="G53" s="133">
        <f>G54</f>
        <v>48.774000000000001</v>
      </c>
      <c r="H53" s="133">
        <f>H54</f>
        <v>48.774000000000001</v>
      </c>
      <c r="I53" s="327">
        <f t="shared" si="0"/>
        <v>100</v>
      </c>
      <c r="J53" s="114"/>
    </row>
    <row r="54" spans="1:10" ht="40.5" customHeight="1">
      <c r="A54" s="107">
        <v>46</v>
      </c>
      <c r="B54" s="120" t="s">
        <v>266</v>
      </c>
      <c r="C54" s="150">
        <v>807</v>
      </c>
      <c r="D54" s="118" t="s">
        <v>254</v>
      </c>
      <c r="E54" s="118" t="s">
        <v>4</v>
      </c>
      <c r="F54" s="122" t="s">
        <v>100</v>
      </c>
      <c r="G54" s="133">
        <v>48.774000000000001</v>
      </c>
      <c r="H54" s="133">
        <v>48.774000000000001</v>
      </c>
      <c r="I54" s="327">
        <f t="shared" si="0"/>
        <v>100</v>
      </c>
      <c r="J54" s="114"/>
    </row>
    <row r="55" spans="1:10" ht="33" customHeight="1">
      <c r="A55" s="107">
        <v>47</v>
      </c>
      <c r="B55" s="132" t="s">
        <v>97</v>
      </c>
      <c r="C55" s="108">
        <v>807</v>
      </c>
      <c r="D55" s="129" t="s">
        <v>241</v>
      </c>
      <c r="E55" s="118"/>
      <c r="F55" s="118"/>
      <c r="G55" s="130">
        <f>G58</f>
        <v>7.7210000000000001</v>
      </c>
      <c r="H55" s="130">
        <f>H58</f>
        <v>0</v>
      </c>
      <c r="I55" s="327">
        <f t="shared" si="0"/>
        <v>0</v>
      </c>
      <c r="J55" s="114"/>
    </row>
    <row r="56" spans="1:10" ht="33" customHeight="1">
      <c r="A56" s="107">
        <v>48</v>
      </c>
      <c r="B56" s="120" t="s">
        <v>153</v>
      </c>
      <c r="C56" s="111">
        <v>807</v>
      </c>
      <c r="D56" s="118" t="s">
        <v>242</v>
      </c>
      <c r="E56" s="118"/>
      <c r="F56" s="118"/>
      <c r="G56" s="119">
        <f t="shared" ref="G56:H57" si="5">G57</f>
        <v>7.7210000000000001</v>
      </c>
      <c r="H56" s="119">
        <f t="shared" si="5"/>
        <v>0</v>
      </c>
      <c r="I56" s="327">
        <f t="shared" si="0"/>
        <v>0</v>
      </c>
      <c r="J56" s="114"/>
    </row>
    <row r="57" spans="1:10" ht="48.75" customHeight="1">
      <c r="A57" s="107">
        <v>49</v>
      </c>
      <c r="B57" s="120" t="s">
        <v>44</v>
      </c>
      <c r="C57" s="111">
        <v>807</v>
      </c>
      <c r="D57" s="118" t="s">
        <v>242</v>
      </c>
      <c r="E57" s="118" t="s">
        <v>134</v>
      </c>
      <c r="F57" s="118"/>
      <c r="G57" s="119">
        <f t="shared" si="5"/>
        <v>7.7210000000000001</v>
      </c>
      <c r="H57" s="119">
        <f t="shared" si="5"/>
        <v>0</v>
      </c>
      <c r="I57" s="327">
        <f t="shared" si="0"/>
        <v>0</v>
      </c>
      <c r="J57" s="114"/>
    </row>
    <row r="58" spans="1:10" ht="53.25" customHeight="1">
      <c r="A58" s="107">
        <v>50</v>
      </c>
      <c r="B58" s="120" t="s">
        <v>43</v>
      </c>
      <c r="C58" s="111">
        <v>807</v>
      </c>
      <c r="D58" s="118" t="s">
        <v>242</v>
      </c>
      <c r="E58" s="118" t="s">
        <v>135</v>
      </c>
      <c r="F58" s="118"/>
      <c r="G58" s="119">
        <f>G59</f>
        <v>7.7210000000000001</v>
      </c>
      <c r="H58" s="119">
        <f>H59</f>
        <v>0</v>
      </c>
      <c r="I58" s="327">
        <f t="shared" si="0"/>
        <v>0</v>
      </c>
      <c r="J58" s="114"/>
    </row>
    <row r="59" spans="1:10" s="136" customFormat="1" ht="153.75" customHeight="1">
      <c r="A59" s="107">
        <v>51</v>
      </c>
      <c r="B59" s="134" t="s">
        <v>45</v>
      </c>
      <c r="C59" s="156">
        <v>807</v>
      </c>
      <c r="D59" s="118" t="s">
        <v>242</v>
      </c>
      <c r="E59" s="125" t="s">
        <v>14</v>
      </c>
      <c r="F59" s="125"/>
      <c r="G59" s="119">
        <f t="shared" ref="G59:H60" si="6">G60</f>
        <v>7.7210000000000001</v>
      </c>
      <c r="H59" s="119">
        <f t="shared" si="6"/>
        <v>0</v>
      </c>
      <c r="I59" s="327">
        <f t="shared" si="0"/>
        <v>0</v>
      </c>
      <c r="J59" s="135"/>
    </row>
    <row r="60" spans="1:10" s="136" customFormat="1" ht="33" customHeight="1">
      <c r="A60" s="107">
        <v>52</v>
      </c>
      <c r="B60" s="126" t="s">
        <v>267</v>
      </c>
      <c r="C60" s="156">
        <v>807</v>
      </c>
      <c r="D60" s="118" t="s">
        <v>242</v>
      </c>
      <c r="E60" s="125" t="s">
        <v>14</v>
      </c>
      <c r="F60" s="125" t="s">
        <v>109</v>
      </c>
      <c r="G60" s="119">
        <f t="shared" si="6"/>
        <v>7.7210000000000001</v>
      </c>
      <c r="H60" s="119">
        <f t="shared" si="6"/>
        <v>0</v>
      </c>
      <c r="I60" s="327">
        <f t="shared" ref="I60:I120" si="7">H60/G60*100</f>
        <v>0</v>
      </c>
      <c r="J60" s="135"/>
    </row>
    <row r="61" spans="1:10" s="136" customFormat="1" ht="33" customHeight="1">
      <c r="A61" s="107">
        <v>53</v>
      </c>
      <c r="B61" s="126" t="s">
        <v>5</v>
      </c>
      <c r="C61" s="156">
        <v>807</v>
      </c>
      <c r="D61" s="118" t="s">
        <v>242</v>
      </c>
      <c r="E61" s="125" t="s">
        <v>14</v>
      </c>
      <c r="F61" s="125" t="s">
        <v>100</v>
      </c>
      <c r="G61" s="119">
        <f>7.241+0.48</f>
        <v>7.7210000000000001</v>
      </c>
      <c r="H61" s="119">
        <v>0</v>
      </c>
      <c r="I61" s="327">
        <f t="shared" si="7"/>
        <v>0</v>
      </c>
      <c r="J61" s="135"/>
    </row>
    <row r="62" spans="1:10" ht="17.25" customHeight="1">
      <c r="A62" s="107">
        <v>54</v>
      </c>
      <c r="B62" s="132" t="s">
        <v>9</v>
      </c>
      <c r="C62" s="108">
        <v>807</v>
      </c>
      <c r="D62" s="129" t="s">
        <v>243</v>
      </c>
      <c r="E62" s="118"/>
      <c r="F62" s="118"/>
      <c r="G62" s="130">
        <f t="shared" ref="G62:H64" si="8">G63</f>
        <v>473.88299999999998</v>
      </c>
      <c r="H62" s="130">
        <f t="shared" si="8"/>
        <v>473.88299999999998</v>
      </c>
      <c r="I62" s="327">
        <f t="shared" si="7"/>
        <v>100</v>
      </c>
      <c r="J62" s="114"/>
    </row>
    <row r="63" spans="1:10" ht="23.25" customHeight="1">
      <c r="A63" s="107">
        <v>55</v>
      </c>
      <c r="B63" s="137" t="s">
        <v>133</v>
      </c>
      <c r="C63" s="111">
        <v>807</v>
      </c>
      <c r="D63" s="118" t="s">
        <v>244</v>
      </c>
      <c r="E63" s="129"/>
      <c r="F63" s="129"/>
      <c r="G63" s="130">
        <f>G64</f>
        <v>473.88299999999998</v>
      </c>
      <c r="H63" s="130">
        <f t="shared" si="8"/>
        <v>473.88299999999998</v>
      </c>
      <c r="I63" s="327">
        <f t="shared" si="7"/>
        <v>100</v>
      </c>
      <c r="J63" s="114"/>
    </row>
    <row r="64" spans="1:10" ht="52.5" customHeight="1">
      <c r="A64" s="107">
        <v>56</v>
      </c>
      <c r="B64" s="120" t="s">
        <v>280</v>
      </c>
      <c r="C64" s="111">
        <v>807</v>
      </c>
      <c r="D64" s="118" t="s">
        <v>244</v>
      </c>
      <c r="E64" s="118" t="s">
        <v>134</v>
      </c>
      <c r="F64" s="118"/>
      <c r="G64" s="119">
        <f t="shared" si="8"/>
        <v>473.88299999999998</v>
      </c>
      <c r="H64" s="119">
        <f t="shared" si="8"/>
        <v>473.88299999999998</v>
      </c>
      <c r="I64" s="327">
        <f t="shared" si="7"/>
        <v>100</v>
      </c>
      <c r="J64" s="114"/>
    </row>
    <row r="65" spans="1:10" ht="53.25" customHeight="1">
      <c r="A65" s="107">
        <v>57</v>
      </c>
      <c r="B65" s="117" t="s">
        <v>279</v>
      </c>
      <c r="C65" s="111">
        <v>807</v>
      </c>
      <c r="D65" s="118" t="s">
        <v>244</v>
      </c>
      <c r="E65" s="118" t="s">
        <v>136</v>
      </c>
      <c r="F65" s="118"/>
      <c r="G65" s="119">
        <f>G69+G66+G72</f>
        <v>473.88299999999998</v>
      </c>
      <c r="H65" s="119">
        <f>H69+H66+H72</f>
        <v>473.88299999999998</v>
      </c>
      <c r="I65" s="327">
        <f t="shared" si="7"/>
        <v>100</v>
      </c>
      <c r="J65" s="114"/>
    </row>
    <row r="66" spans="1:10" s="136" customFormat="1" ht="156" customHeight="1">
      <c r="A66" s="107">
        <v>58</v>
      </c>
      <c r="B66" s="134" t="s">
        <v>46</v>
      </c>
      <c r="C66" s="156">
        <v>807</v>
      </c>
      <c r="D66" s="118" t="s">
        <v>244</v>
      </c>
      <c r="E66" s="125" t="s">
        <v>173</v>
      </c>
      <c r="F66" s="125"/>
      <c r="G66" s="119">
        <f t="shared" ref="G66:H67" si="9">G67</f>
        <v>0.39500000000000002</v>
      </c>
      <c r="H66" s="119">
        <f t="shared" si="9"/>
        <v>0.39500000000000002</v>
      </c>
      <c r="I66" s="327">
        <f t="shared" si="7"/>
        <v>100</v>
      </c>
      <c r="J66" s="135"/>
    </row>
    <row r="67" spans="1:10" s="136" customFormat="1" ht="34.5" customHeight="1">
      <c r="A67" s="107">
        <v>59</v>
      </c>
      <c r="B67" s="126" t="s">
        <v>267</v>
      </c>
      <c r="C67" s="156">
        <v>807</v>
      </c>
      <c r="D67" s="118" t="s">
        <v>244</v>
      </c>
      <c r="E67" s="125" t="s">
        <v>173</v>
      </c>
      <c r="F67" s="125" t="s">
        <v>109</v>
      </c>
      <c r="G67" s="119">
        <f t="shared" si="9"/>
        <v>0.39500000000000002</v>
      </c>
      <c r="H67" s="119">
        <f t="shared" si="9"/>
        <v>0.39500000000000002</v>
      </c>
      <c r="I67" s="327">
        <f t="shared" si="7"/>
        <v>100</v>
      </c>
      <c r="J67" s="135"/>
    </row>
    <row r="68" spans="1:10" s="136" customFormat="1" ht="50.25" customHeight="1">
      <c r="A68" s="107">
        <v>60</v>
      </c>
      <c r="B68" s="126" t="s">
        <v>266</v>
      </c>
      <c r="C68" s="156">
        <v>807</v>
      </c>
      <c r="D68" s="118" t="s">
        <v>244</v>
      </c>
      <c r="E68" s="125" t="s">
        <v>173</v>
      </c>
      <c r="F68" s="125" t="s">
        <v>100</v>
      </c>
      <c r="G68" s="119">
        <f>0.376+0.019</f>
        <v>0.39500000000000002</v>
      </c>
      <c r="H68" s="119">
        <f>0.376+0.019</f>
        <v>0.39500000000000002</v>
      </c>
      <c r="I68" s="327">
        <f t="shared" si="7"/>
        <v>100</v>
      </c>
      <c r="J68" s="135"/>
    </row>
    <row r="69" spans="1:10" ht="156.75" customHeight="1">
      <c r="A69" s="107">
        <v>61</v>
      </c>
      <c r="B69" s="117" t="s">
        <v>47</v>
      </c>
      <c r="C69" s="111">
        <v>807</v>
      </c>
      <c r="D69" s="118" t="s">
        <v>244</v>
      </c>
      <c r="E69" s="118" t="s">
        <v>174</v>
      </c>
      <c r="F69" s="118"/>
      <c r="G69" s="119">
        <f t="shared" ref="G69:H70" si="10">G70</f>
        <v>79.087999999999994</v>
      </c>
      <c r="H69" s="119">
        <f t="shared" si="10"/>
        <v>79.087999999999994</v>
      </c>
      <c r="I69" s="327">
        <f t="shared" si="7"/>
        <v>100</v>
      </c>
      <c r="J69" s="114"/>
    </row>
    <row r="70" spans="1:10" ht="38.25" customHeight="1">
      <c r="A70" s="107">
        <v>62</v>
      </c>
      <c r="B70" s="126" t="s">
        <v>267</v>
      </c>
      <c r="C70" s="156">
        <v>807</v>
      </c>
      <c r="D70" s="118" t="s">
        <v>244</v>
      </c>
      <c r="E70" s="118" t="s">
        <v>174</v>
      </c>
      <c r="F70" s="125" t="s">
        <v>109</v>
      </c>
      <c r="G70" s="119">
        <f t="shared" si="10"/>
        <v>79.087999999999994</v>
      </c>
      <c r="H70" s="119">
        <f t="shared" si="10"/>
        <v>79.087999999999994</v>
      </c>
      <c r="I70" s="327">
        <f t="shared" si="7"/>
        <v>100</v>
      </c>
      <c r="J70" s="114"/>
    </row>
    <row r="71" spans="1:10" ht="48.75" customHeight="1">
      <c r="A71" s="107">
        <v>63</v>
      </c>
      <c r="B71" s="120" t="s">
        <v>266</v>
      </c>
      <c r="C71" s="111">
        <v>807</v>
      </c>
      <c r="D71" s="118" t="s">
        <v>244</v>
      </c>
      <c r="E71" s="118" t="s">
        <v>174</v>
      </c>
      <c r="F71" s="118" t="s">
        <v>100</v>
      </c>
      <c r="G71" s="119">
        <v>79.087999999999994</v>
      </c>
      <c r="H71" s="119">
        <v>79.087999999999994</v>
      </c>
      <c r="I71" s="327">
        <f t="shared" si="7"/>
        <v>100</v>
      </c>
      <c r="J71" s="114"/>
    </row>
    <row r="72" spans="1:10" s="240" customFormat="1" ht="165.75" customHeight="1">
      <c r="A72" s="107">
        <v>64</v>
      </c>
      <c r="B72" s="236" t="s">
        <v>281</v>
      </c>
      <c r="C72" s="237">
        <v>807</v>
      </c>
      <c r="D72" s="118" t="s">
        <v>244</v>
      </c>
      <c r="E72" s="238" t="s">
        <v>226</v>
      </c>
      <c r="F72" s="238"/>
      <c r="G72" s="239">
        <f t="shared" ref="G72:H73" si="11">G73</f>
        <v>394.4</v>
      </c>
      <c r="H72" s="239">
        <f t="shared" si="11"/>
        <v>394.4</v>
      </c>
      <c r="I72" s="327">
        <f t="shared" si="7"/>
        <v>100</v>
      </c>
    </row>
    <row r="73" spans="1:10" s="240" customFormat="1" ht="38.25" customHeight="1">
      <c r="A73" s="107">
        <v>65</v>
      </c>
      <c r="B73" s="241" t="s">
        <v>267</v>
      </c>
      <c r="C73" s="242">
        <v>807</v>
      </c>
      <c r="D73" s="118" t="s">
        <v>244</v>
      </c>
      <c r="E73" s="238" t="s">
        <v>226</v>
      </c>
      <c r="F73" s="243" t="s">
        <v>109</v>
      </c>
      <c r="G73" s="239">
        <f t="shared" si="11"/>
        <v>394.4</v>
      </c>
      <c r="H73" s="239">
        <f t="shared" si="11"/>
        <v>394.4</v>
      </c>
      <c r="I73" s="327">
        <f t="shared" si="7"/>
        <v>100</v>
      </c>
    </row>
    <row r="74" spans="1:10" s="240" customFormat="1" ht="53.25" customHeight="1">
      <c r="A74" s="107">
        <v>66</v>
      </c>
      <c r="B74" s="244" t="s">
        <v>266</v>
      </c>
      <c r="C74" s="237">
        <v>807</v>
      </c>
      <c r="D74" s="118" t="s">
        <v>244</v>
      </c>
      <c r="E74" s="238" t="s">
        <v>226</v>
      </c>
      <c r="F74" s="238" t="s">
        <v>100</v>
      </c>
      <c r="G74" s="239">
        <f>394.4</f>
        <v>394.4</v>
      </c>
      <c r="H74" s="239">
        <v>394.4</v>
      </c>
      <c r="I74" s="327">
        <f t="shared" si="7"/>
        <v>100</v>
      </c>
    </row>
    <row r="75" spans="1:10" ht="18.75" customHeight="1">
      <c r="A75" s="107">
        <v>67</v>
      </c>
      <c r="B75" s="132" t="s">
        <v>96</v>
      </c>
      <c r="C75" s="111">
        <v>807</v>
      </c>
      <c r="D75" s="129" t="s">
        <v>245</v>
      </c>
      <c r="E75" s="129"/>
      <c r="F75" s="129"/>
      <c r="G75" s="130">
        <f>G81+G90+G76</f>
        <v>476.2</v>
      </c>
      <c r="H75" s="130">
        <f>H81+H90+H76</f>
        <v>457.37799999999999</v>
      </c>
      <c r="I75" s="327">
        <f t="shared" si="7"/>
        <v>96.047459050818986</v>
      </c>
      <c r="J75" s="114"/>
    </row>
    <row r="76" spans="1:10" ht="33" customHeight="1">
      <c r="A76" s="107">
        <v>68</v>
      </c>
      <c r="B76" s="120" t="s">
        <v>119</v>
      </c>
      <c r="C76" s="111">
        <v>807</v>
      </c>
      <c r="D76" s="118" t="s">
        <v>378</v>
      </c>
      <c r="E76" s="118" t="s">
        <v>143</v>
      </c>
      <c r="F76" s="118"/>
      <c r="G76" s="119">
        <f>G77</f>
        <v>9</v>
      </c>
      <c r="H76" s="119">
        <f t="shared" ref="H76:H77" si="12">H77</f>
        <v>9</v>
      </c>
      <c r="I76" s="327">
        <f t="shared" si="7"/>
        <v>100</v>
      </c>
      <c r="J76" s="114"/>
    </row>
    <row r="77" spans="1:10" ht="44.25" customHeight="1">
      <c r="A77" s="107">
        <v>69</v>
      </c>
      <c r="B77" s="117" t="s">
        <v>386</v>
      </c>
      <c r="C77" s="111">
        <v>807</v>
      </c>
      <c r="D77" s="118" t="s">
        <v>378</v>
      </c>
      <c r="E77" s="118" t="s">
        <v>360</v>
      </c>
      <c r="F77" s="118"/>
      <c r="G77" s="119">
        <f>G78</f>
        <v>9</v>
      </c>
      <c r="H77" s="119">
        <f t="shared" si="12"/>
        <v>9</v>
      </c>
      <c r="I77" s="327">
        <f t="shared" si="7"/>
        <v>100</v>
      </c>
      <c r="J77" s="114"/>
    </row>
    <row r="78" spans="1:10" ht="36.75" customHeight="1">
      <c r="A78" s="107">
        <v>70</v>
      </c>
      <c r="B78" s="157" t="s">
        <v>387</v>
      </c>
      <c r="C78" s="111">
        <v>807</v>
      </c>
      <c r="D78" s="118" t="s">
        <v>378</v>
      </c>
      <c r="E78" s="118" t="s">
        <v>390</v>
      </c>
      <c r="F78" s="118"/>
      <c r="G78" s="119">
        <f t="shared" ref="G78:H79" si="13">G79</f>
        <v>9</v>
      </c>
      <c r="H78" s="119">
        <f t="shared" si="13"/>
        <v>9</v>
      </c>
      <c r="I78" s="327">
        <f t="shared" si="7"/>
        <v>100</v>
      </c>
      <c r="J78" s="114"/>
    </row>
    <row r="79" spans="1:10" ht="45.75" customHeight="1">
      <c r="A79" s="107">
        <v>71</v>
      </c>
      <c r="B79" s="120" t="s">
        <v>388</v>
      </c>
      <c r="C79" s="111">
        <v>807</v>
      </c>
      <c r="D79" s="118" t="s">
        <v>378</v>
      </c>
      <c r="E79" s="118" t="s">
        <v>390</v>
      </c>
      <c r="F79" s="118" t="s">
        <v>385</v>
      </c>
      <c r="G79" s="119">
        <f t="shared" si="13"/>
        <v>9</v>
      </c>
      <c r="H79" s="119">
        <f t="shared" si="13"/>
        <v>9</v>
      </c>
      <c r="I79" s="327">
        <f t="shared" si="7"/>
        <v>100</v>
      </c>
      <c r="J79" s="114"/>
    </row>
    <row r="80" spans="1:10" s="299" customFormat="1" ht="91.5" customHeight="1">
      <c r="A80" s="107">
        <v>72</v>
      </c>
      <c r="B80" s="310" t="s">
        <v>389</v>
      </c>
      <c r="C80" s="297">
        <v>807</v>
      </c>
      <c r="D80" s="298" t="s">
        <v>378</v>
      </c>
      <c r="E80" s="118" t="s">
        <v>390</v>
      </c>
      <c r="F80" s="298" t="s">
        <v>384</v>
      </c>
      <c r="G80" s="123">
        <v>9</v>
      </c>
      <c r="H80" s="123">
        <v>9</v>
      </c>
      <c r="I80" s="327">
        <f t="shared" si="7"/>
        <v>100</v>
      </c>
    </row>
    <row r="81" spans="1:10" ht="19.5" customHeight="1">
      <c r="A81" s="107">
        <v>73</v>
      </c>
      <c r="B81" s="120" t="s">
        <v>98</v>
      </c>
      <c r="C81" s="111">
        <v>807</v>
      </c>
      <c r="D81" s="118" t="s">
        <v>246</v>
      </c>
      <c r="E81" s="118"/>
      <c r="F81" s="118"/>
      <c r="G81" s="119">
        <f t="shared" ref="G81:H81" si="14">G82</f>
        <v>464.279</v>
      </c>
      <c r="H81" s="119">
        <f t="shared" si="14"/>
        <v>445.45699999999999</v>
      </c>
      <c r="I81" s="327">
        <f t="shared" si="7"/>
        <v>95.945972141750971</v>
      </c>
      <c r="J81" s="114"/>
    </row>
    <row r="82" spans="1:10" ht="60.75" customHeight="1">
      <c r="A82" s="107">
        <v>74</v>
      </c>
      <c r="B82" s="120" t="s">
        <v>280</v>
      </c>
      <c r="C82" s="111">
        <v>807</v>
      </c>
      <c r="D82" s="118" t="s">
        <v>246</v>
      </c>
      <c r="E82" s="118" t="s">
        <v>134</v>
      </c>
      <c r="F82" s="118"/>
      <c r="G82" s="119">
        <f>G83</f>
        <v>464.279</v>
      </c>
      <c r="H82" s="119">
        <f>H83</f>
        <v>445.45699999999999</v>
      </c>
      <c r="I82" s="327">
        <f t="shared" si="7"/>
        <v>95.945972141750971</v>
      </c>
      <c r="J82" s="114"/>
    </row>
    <row r="83" spans="1:10" ht="44.25" customHeight="1">
      <c r="A83" s="107">
        <v>75</v>
      </c>
      <c r="B83" s="117" t="s">
        <v>48</v>
      </c>
      <c r="C83" s="111">
        <v>807</v>
      </c>
      <c r="D83" s="118" t="s">
        <v>246</v>
      </c>
      <c r="E83" s="118" t="s">
        <v>6</v>
      </c>
      <c r="F83" s="118"/>
      <c r="G83" s="119">
        <f>G84+G87</f>
        <v>464.279</v>
      </c>
      <c r="H83" s="119">
        <f>H84+H87</f>
        <v>445.45699999999999</v>
      </c>
      <c r="I83" s="327">
        <f t="shared" si="7"/>
        <v>95.945972141750971</v>
      </c>
      <c r="J83" s="114"/>
    </row>
    <row r="84" spans="1:10" ht="96" customHeight="1">
      <c r="A84" s="107">
        <v>76</v>
      </c>
      <c r="B84" s="157" t="s">
        <v>49</v>
      </c>
      <c r="C84" s="111">
        <v>807</v>
      </c>
      <c r="D84" s="118" t="s">
        <v>246</v>
      </c>
      <c r="E84" s="118" t="s">
        <v>7</v>
      </c>
      <c r="F84" s="118"/>
      <c r="G84" s="119">
        <f t="shared" ref="G84:H85" si="15">G85</f>
        <v>421.524</v>
      </c>
      <c r="H84" s="119">
        <f t="shared" si="15"/>
        <v>403.97500000000002</v>
      </c>
      <c r="I84" s="327">
        <f t="shared" si="7"/>
        <v>95.836773232366369</v>
      </c>
      <c r="J84" s="114"/>
    </row>
    <row r="85" spans="1:10" ht="47.25" customHeight="1">
      <c r="A85" s="107">
        <v>77</v>
      </c>
      <c r="B85" s="126" t="s">
        <v>267</v>
      </c>
      <c r="C85" s="111">
        <v>807</v>
      </c>
      <c r="D85" s="118" t="s">
        <v>246</v>
      </c>
      <c r="E85" s="118" t="s">
        <v>7</v>
      </c>
      <c r="F85" s="118" t="s">
        <v>109</v>
      </c>
      <c r="G85" s="119">
        <f t="shared" si="15"/>
        <v>421.524</v>
      </c>
      <c r="H85" s="119">
        <f t="shared" si="15"/>
        <v>403.97500000000002</v>
      </c>
      <c r="I85" s="327">
        <f t="shared" si="7"/>
        <v>95.836773232366369</v>
      </c>
      <c r="J85" s="114"/>
    </row>
    <row r="86" spans="1:10" ht="57" customHeight="1">
      <c r="A86" s="107">
        <v>78</v>
      </c>
      <c r="B86" s="120" t="s">
        <v>266</v>
      </c>
      <c r="C86" s="111">
        <v>807</v>
      </c>
      <c r="D86" s="118" t="s">
        <v>246</v>
      </c>
      <c r="E86" s="118" t="s">
        <v>7</v>
      </c>
      <c r="F86" s="118" t="s">
        <v>100</v>
      </c>
      <c r="G86" s="119">
        <v>421.524</v>
      </c>
      <c r="H86" s="119">
        <v>403.97500000000002</v>
      </c>
      <c r="I86" s="327">
        <f t="shared" si="7"/>
        <v>95.836773232366369</v>
      </c>
      <c r="J86" s="114"/>
    </row>
    <row r="87" spans="1:10" s="307" customFormat="1" ht="120" customHeight="1">
      <c r="A87" s="107">
        <v>79</v>
      </c>
      <c r="B87" s="121" t="s">
        <v>50</v>
      </c>
      <c r="C87" s="150">
        <v>807</v>
      </c>
      <c r="D87" s="298" t="s">
        <v>246</v>
      </c>
      <c r="E87" s="122" t="s">
        <v>175</v>
      </c>
      <c r="F87" s="122"/>
      <c r="G87" s="123">
        <f t="shared" ref="G87:H88" si="16">G88</f>
        <v>42.755000000000003</v>
      </c>
      <c r="H87" s="123">
        <f t="shared" si="16"/>
        <v>41.481999999999999</v>
      </c>
      <c r="I87" s="327">
        <f t="shared" si="7"/>
        <v>97.022570459595357</v>
      </c>
    </row>
    <row r="88" spans="1:10" s="307" customFormat="1" ht="39.75" customHeight="1">
      <c r="A88" s="107">
        <v>80</v>
      </c>
      <c r="B88" s="308" t="s">
        <v>267</v>
      </c>
      <c r="C88" s="150">
        <v>807</v>
      </c>
      <c r="D88" s="298" t="s">
        <v>246</v>
      </c>
      <c r="E88" s="122" t="s">
        <v>175</v>
      </c>
      <c r="F88" s="298" t="s">
        <v>109</v>
      </c>
      <c r="G88" s="123">
        <f t="shared" si="16"/>
        <v>42.755000000000003</v>
      </c>
      <c r="H88" s="123">
        <f t="shared" si="16"/>
        <v>41.481999999999999</v>
      </c>
      <c r="I88" s="327">
        <f t="shared" si="7"/>
        <v>97.022570459595357</v>
      </c>
    </row>
    <row r="89" spans="1:10" s="307" customFormat="1" ht="69" customHeight="1">
      <c r="A89" s="107">
        <v>81</v>
      </c>
      <c r="B89" s="309" t="s">
        <v>266</v>
      </c>
      <c r="C89" s="150">
        <v>807</v>
      </c>
      <c r="D89" s="298" t="s">
        <v>246</v>
      </c>
      <c r="E89" s="122" t="s">
        <v>175</v>
      </c>
      <c r="F89" s="298" t="s">
        <v>100</v>
      </c>
      <c r="G89" s="123">
        <f>1.273+41.482</f>
        <v>42.755000000000003</v>
      </c>
      <c r="H89" s="123">
        <v>41.481999999999999</v>
      </c>
      <c r="I89" s="327">
        <f t="shared" si="7"/>
        <v>97.022570459595357</v>
      </c>
    </row>
    <row r="90" spans="1:10" ht="45.75" customHeight="1">
      <c r="A90" s="107">
        <v>82</v>
      </c>
      <c r="B90" s="120" t="s">
        <v>350</v>
      </c>
      <c r="C90" s="111">
        <v>807</v>
      </c>
      <c r="D90" s="118" t="s">
        <v>349</v>
      </c>
      <c r="E90" s="118"/>
      <c r="F90" s="118"/>
      <c r="G90" s="119">
        <f t="shared" ref="G90:H90" si="17">G91</f>
        <v>2.9209999999999998</v>
      </c>
      <c r="H90" s="119">
        <f t="shared" si="17"/>
        <v>2.9209999999999998</v>
      </c>
      <c r="I90" s="327">
        <f t="shared" si="7"/>
        <v>100</v>
      </c>
      <c r="J90" s="114"/>
    </row>
    <row r="91" spans="1:10" ht="33" customHeight="1">
      <c r="A91" s="107">
        <v>83</v>
      </c>
      <c r="B91" s="120" t="s">
        <v>107</v>
      </c>
      <c r="C91" s="111">
        <v>807</v>
      </c>
      <c r="D91" s="118" t="s">
        <v>349</v>
      </c>
      <c r="E91" s="118" t="s">
        <v>143</v>
      </c>
      <c r="F91" s="118"/>
      <c r="G91" s="119">
        <f>G92</f>
        <v>2.9209999999999998</v>
      </c>
      <c r="H91" s="119">
        <f>H92</f>
        <v>2.9209999999999998</v>
      </c>
      <c r="I91" s="327">
        <f t="shared" si="7"/>
        <v>100</v>
      </c>
      <c r="J91" s="114"/>
    </row>
    <row r="92" spans="1:10" ht="34.5" customHeight="1">
      <c r="A92" s="107">
        <v>84</v>
      </c>
      <c r="B92" s="120" t="s">
        <v>154</v>
      </c>
      <c r="C92" s="111">
        <v>807</v>
      </c>
      <c r="D92" s="118" t="s">
        <v>349</v>
      </c>
      <c r="E92" s="118" t="s">
        <v>352</v>
      </c>
      <c r="F92" s="118"/>
      <c r="G92" s="119">
        <f>G93</f>
        <v>2.9209999999999998</v>
      </c>
      <c r="H92" s="119">
        <f>H93</f>
        <v>2.9209999999999998</v>
      </c>
      <c r="I92" s="327">
        <f t="shared" si="7"/>
        <v>100</v>
      </c>
      <c r="J92" s="114"/>
    </row>
    <row r="93" spans="1:10" ht="48" customHeight="1">
      <c r="A93" s="107">
        <v>85</v>
      </c>
      <c r="B93" s="157" t="s">
        <v>351</v>
      </c>
      <c r="C93" s="111">
        <v>807</v>
      </c>
      <c r="D93" s="118" t="s">
        <v>349</v>
      </c>
      <c r="E93" s="118" t="s">
        <v>353</v>
      </c>
      <c r="F93" s="118"/>
      <c r="G93" s="119">
        <f t="shared" ref="G93:H94" si="18">G94</f>
        <v>2.9209999999999998</v>
      </c>
      <c r="H93" s="119">
        <f t="shared" si="18"/>
        <v>2.9209999999999998</v>
      </c>
      <c r="I93" s="327">
        <f t="shared" si="7"/>
        <v>100</v>
      </c>
      <c r="J93" s="114"/>
    </row>
    <row r="94" spans="1:10" ht="49.5" customHeight="1">
      <c r="A94" s="107">
        <v>86</v>
      </c>
      <c r="B94" s="120" t="s">
        <v>267</v>
      </c>
      <c r="C94" s="111">
        <v>807</v>
      </c>
      <c r="D94" s="118" t="s">
        <v>349</v>
      </c>
      <c r="E94" s="118" t="s">
        <v>353</v>
      </c>
      <c r="F94" s="118" t="s">
        <v>109</v>
      </c>
      <c r="G94" s="119">
        <f t="shared" si="18"/>
        <v>2.9209999999999998</v>
      </c>
      <c r="H94" s="119">
        <f t="shared" si="18"/>
        <v>2.9209999999999998</v>
      </c>
      <c r="I94" s="327">
        <f t="shared" si="7"/>
        <v>100</v>
      </c>
      <c r="J94" s="114"/>
    </row>
    <row r="95" spans="1:10" ht="60.75" customHeight="1">
      <c r="A95" s="107">
        <v>87</v>
      </c>
      <c r="B95" s="117" t="s">
        <v>266</v>
      </c>
      <c r="C95" s="111">
        <v>807</v>
      </c>
      <c r="D95" s="118" t="s">
        <v>349</v>
      </c>
      <c r="E95" s="118" t="s">
        <v>353</v>
      </c>
      <c r="F95" s="118" t="s">
        <v>100</v>
      </c>
      <c r="G95" s="119">
        <v>2.9209999999999998</v>
      </c>
      <c r="H95" s="119">
        <v>2.9209999999999998</v>
      </c>
      <c r="I95" s="327">
        <f t="shared" si="7"/>
        <v>100</v>
      </c>
      <c r="J95" s="114"/>
    </row>
    <row r="96" spans="1:10" ht="33" customHeight="1">
      <c r="A96" s="107">
        <v>88</v>
      </c>
      <c r="B96" s="137" t="s">
        <v>94</v>
      </c>
      <c r="C96" s="111">
        <v>807</v>
      </c>
      <c r="D96" s="129" t="s">
        <v>236</v>
      </c>
      <c r="E96" s="129"/>
      <c r="F96" s="129"/>
      <c r="G96" s="130">
        <f>G97+G115</f>
        <v>3147.056</v>
      </c>
      <c r="H96" s="130">
        <f>H97+H115</f>
        <v>3065.9690000000001</v>
      </c>
      <c r="I96" s="327">
        <f t="shared" si="7"/>
        <v>97.423401426603149</v>
      </c>
      <c r="J96" s="114"/>
    </row>
    <row r="97" spans="1:10" ht="13.5" customHeight="1">
      <c r="A97" s="107">
        <v>89</v>
      </c>
      <c r="B97" s="120" t="s">
        <v>95</v>
      </c>
      <c r="C97" s="111">
        <v>807</v>
      </c>
      <c r="D97" s="118" t="s">
        <v>237</v>
      </c>
      <c r="E97" s="118"/>
      <c r="F97" s="118"/>
      <c r="G97" s="119">
        <f>G98+G105</f>
        <v>2294.989</v>
      </c>
      <c r="H97" s="119">
        <f>H98+H105</f>
        <v>2254.261</v>
      </c>
      <c r="I97" s="327">
        <f t="shared" si="7"/>
        <v>98.225350971181129</v>
      </c>
      <c r="J97" s="114"/>
    </row>
    <row r="98" spans="1:10" ht="46.5" customHeight="1">
      <c r="A98" s="107">
        <v>90</v>
      </c>
      <c r="B98" s="138" t="s">
        <v>167</v>
      </c>
      <c r="C98" s="111">
        <v>807</v>
      </c>
      <c r="D98" s="118" t="s">
        <v>237</v>
      </c>
      <c r="E98" s="125" t="s">
        <v>110</v>
      </c>
      <c r="F98" s="125"/>
      <c r="G98" s="119">
        <f>G99</f>
        <v>1744.6120000000001</v>
      </c>
      <c r="H98" s="119">
        <f>H99</f>
        <v>1743.134</v>
      </c>
      <c r="I98" s="327">
        <f t="shared" si="7"/>
        <v>99.91528202259299</v>
      </c>
      <c r="J98" s="114"/>
    </row>
    <row r="99" spans="1:10" ht="47.25" customHeight="1">
      <c r="A99" s="107">
        <v>91</v>
      </c>
      <c r="B99" s="126" t="s">
        <v>8</v>
      </c>
      <c r="C99" s="111">
        <v>807</v>
      </c>
      <c r="D99" s="118" t="s">
        <v>237</v>
      </c>
      <c r="E99" s="125" t="s">
        <v>111</v>
      </c>
      <c r="F99" s="125"/>
      <c r="G99" s="119">
        <f>G100+G103</f>
        <v>1744.6120000000001</v>
      </c>
      <c r="H99" s="119">
        <f>H100+H103</f>
        <v>1743.134</v>
      </c>
      <c r="I99" s="327">
        <f t="shared" si="7"/>
        <v>99.91528202259299</v>
      </c>
      <c r="J99" s="114"/>
    </row>
    <row r="100" spans="1:10" ht="120">
      <c r="A100" s="107">
        <v>92</v>
      </c>
      <c r="B100" s="138" t="s">
        <v>51</v>
      </c>
      <c r="C100" s="111">
        <v>807</v>
      </c>
      <c r="D100" s="118" t="s">
        <v>237</v>
      </c>
      <c r="E100" s="125" t="s">
        <v>102</v>
      </c>
      <c r="F100" s="125"/>
      <c r="G100" s="119">
        <f>G101</f>
        <v>1707.4010000000001</v>
      </c>
      <c r="H100" s="119">
        <f>H101</f>
        <v>1705.923</v>
      </c>
      <c r="I100" s="327">
        <f t="shared" si="7"/>
        <v>99.913435683825881</v>
      </c>
      <c r="J100" s="114"/>
    </row>
    <row r="101" spans="1:10" ht="52.5" customHeight="1">
      <c r="A101" s="107">
        <v>93</v>
      </c>
      <c r="B101" s="134" t="s">
        <v>11</v>
      </c>
      <c r="C101" s="111">
        <v>807</v>
      </c>
      <c r="D101" s="118" t="s">
        <v>237</v>
      </c>
      <c r="E101" s="125" t="s">
        <v>102</v>
      </c>
      <c r="F101" s="125" t="s">
        <v>130</v>
      </c>
      <c r="G101" s="119">
        <f>G102</f>
        <v>1707.4010000000001</v>
      </c>
      <c r="H101" s="119">
        <f>H102</f>
        <v>1705.923</v>
      </c>
      <c r="I101" s="327">
        <f t="shared" si="7"/>
        <v>99.913435683825881</v>
      </c>
      <c r="J101" s="114"/>
    </row>
    <row r="102" spans="1:10" ht="19.5" customHeight="1">
      <c r="A102" s="107">
        <v>94</v>
      </c>
      <c r="B102" s="134" t="s">
        <v>132</v>
      </c>
      <c r="C102" s="111">
        <v>807</v>
      </c>
      <c r="D102" s="118" t="s">
        <v>237</v>
      </c>
      <c r="E102" s="125" t="s">
        <v>102</v>
      </c>
      <c r="F102" s="125" t="s">
        <v>104</v>
      </c>
      <c r="G102" s="119">
        <v>1707.4010000000001</v>
      </c>
      <c r="H102" s="119">
        <v>1705.923</v>
      </c>
      <c r="I102" s="327">
        <f t="shared" si="7"/>
        <v>99.913435683825881</v>
      </c>
      <c r="J102" s="114"/>
    </row>
    <row r="103" spans="1:10" ht="52.5" customHeight="1">
      <c r="A103" s="107">
        <v>95</v>
      </c>
      <c r="B103" s="134" t="s">
        <v>11</v>
      </c>
      <c r="C103" s="111">
        <v>807</v>
      </c>
      <c r="D103" s="118" t="s">
        <v>237</v>
      </c>
      <c r="E103" s="125" t="s">
        <v>176</v>
      </c>
      <c r="F103" s="125" t="s">
        <v>130</v>
      </c>
      <c r="G103" s="119">
        <f>G104</f>
        <v>37.210999999999999</v>
      </c>
      <c r="H103" s="119">
        <f>H104</f>
        <v>37.210999999999999</v>
      </c>
      <c r="I103" s="327">
        <f t="shared" si="7"/>
        <v>100</v>
      </c>
      <c r="J103" s="114"/>
    </row>
    <row r="104" spans="1:10" ht="19.5" customHeight="1">
      <c r="A104" s="107">
        <v>96</v>
      </c>
      <c r="B104" s="134" t="s">
        <v>132</v>
      </c>
      <c r="C104" s="111">
        <v>807</v>
      </c>
      <c r="D104" s="118" t="s">
        <v>237</v>
      </c>
      <c r="E104" s="125" t="s">
        <v>176</v>
      </c>
      <c r="F104" s="125" t="s">
        <v>104</v>
      </c>
      <c r="G104" s="119">
        <f>17.007+20.204</f>
        <v>37.210999999999999</v>
      </c>
      <c r="H104" s="119">
        <f>17.007+20.204</f>
        <v>37.210999999999999</v>
      </c>
      <c r="I104" s="327">
        <f t="shared" si="7"/>
        <v>100</v>
      </c>
      <c r="J104" s="114"/>
    </row>
    <row r="105" spans="1:10" ht="62.25" customHeight="1">
      <c r="A105" s="107">
        <v>97</v>
      </c>
      <c r="B105" s="117" t="s">
        <v>10</v>
      </c>
      <c r="C105" s="111">
        <v>807</v>
      </c>
      <c r="D105" s="118" t="s">
        <v>237</v>
      </c>
      <c r="E105" s="118" t="s">
        <v>129</v>
      </c>
      <c r="F105" s="118"/>
      <c r="G105" s="119">
        <f>G106+G109+G112</f>
        <v>550.37699999999995</v>
      </c>
      <c r="H105" s="119">
        <f>H106+H109+H112</f>
        <v>511.12700000000001</v>
      </c>
      <c r="I105" s="327">
        <f t="shared" si="7"/>
        <v>92.86852466581999</v>
      </c>
      <c r="J105" s="114"/>
    </row>
    <row r="106" spans="1:10" ht="133.5" customHeight="1">
      <c r="A106" s="107">
        <v>98</v>
      </c>
      <c r="B106" s="134" t="s">
        <v>52</v>
      </c>
      <c r="C106" s="111">
        <v>807</v>
      </c>
      <c r="D106" s="118" t="s">
        <v>237</v>
      </c>
      <c r="E106" s="118" t="s">
        <v>103</v>
      </c>
      <c r="F106" s="118"/>
      <c r="G106" s="119">
        <f>G107</f>
        <v>432.64699999999999</v>
      </c>
      <c r="H106" s="119">
        <f>H107</f>
        <v>432.64699999999999</v>
      </c>
      <c r="I106" s="327">
        <f t="shared" si="7"/>
        <v>100</v>
      </c>
      <c r="J106" s="114"/>
    </row>
    <row r="107" spans="1:10" ht="51.75" customHeight="1">
      <c r="A107" s="107">
        <v>99</v>
      </c>
      <c r="B107" s="134" t="s">
        <v>11</v>
      </c>
      <c r="C107" s="111">
        <v>807</v>
      </c>
      <c r="D107" s="118" t="s">
        <v>237</v>
      </c>
      <c r="E107" s="118" t="s">
        <v>103</v>
      </c>
      <c r="F107" s="139" t="s">
        <v>130</v>
      </c>
      <c r="G107" s="119">
        <f>G108</f>
        <v>432.64699999999999</v>
      </c>
      <c r="H107" s="119">
        <f>H108</f>
        <v>432.64699999999999</v>
      </c>
      <c r="I107" s="327">
        <f t="shared" si="7"/>
        <v>100</v>
      </c>
      <c r="J107" s="114"/>
    </row>
    <row r="108" spans="1:10" ht="33" customHeight="1">
      <c r="A108" s="107">
        <v>100</v>
      </c>
      <c r="B108" s="134" t="s">
        <v>132</v>
      </c>
      <c r="C108" s="111">
        <v>807</v>
      </c>
      <c r="D108" s="118" t="s">
        <v>237</v>
      </c>
      <c r="E108" s="118" t="s">
        <v>103</v>
      </c>
      <c r="F108" s="139" t="s">
        <v>104</v>
      </c>
      <c r="G108" s="119">
        <v>432.64699999999999</v>
      </c>
      <c r="H108" s="119">
        <v>432.64699999999999</v>
      </c>
      <c r="I108" s="327">
        <f t="shared" si="7"/>
        <v>100</v>
      </c>
      <c r="J108" s="114"/>
    </row>
    <row r="109" spans="1:10" ht="207.75" customHeight="1">
      <c r="A109" s="107">
        <v>101</v>
      </c>
      <c r="B109" s="134" t="s">
        <v>262</v>
      </c>
      <c r="C109" s="111">
        <v>807</v>
      </c>
      <c r="D109" s="118" t="s">
        <v>237</v>
      </c>
      <c r="E109" s="118" t="s">
        <v>234</v>
      </c>
      <c r="F109" s="139"/>
      <c r="G109" s="119">
        <f>G110</f>
        <v>6.73</v>
      </c>
      <c r="H109" s="119">
        <f>H110</f>
        <v>6.73</v>
      </c>
      <c r="I109" s="327">
        <f t="shared" si="7"/>
        <v>100</v>
      </c>
      <c r="J109" s="114"/>
    </row>
    <row r="110" spans="1:10" ht="52.5" customHeight="1">
      <c r="A110" s="107">
        <v>102</v>
      </c>
      <c r="B110" s="134" t="s">
        <v>11</v>
      </c>
      <c r="C110" s="111">
        <v>807</v>
      </c>
      <c r="D110" s="118" t="s">
        <v>237</v>
      </c>
      <c r="E110" s="118" t="s">
        <v>234</v>
      </c>
      <c r="F110" s="139" t="s">
        <v>130</v>
      </c>
      <c r="G110" s="119">
        <f>G111</f>
        <v>6.73</v>
      </c>
      <c r="H110" s="119">
        <f>H111</f>
        <v>6.73</v>
      </c>
      <c r="I110" s="327">
        <f t="shared" si="7"/>
        <v>100</v>
      </c>
      <c r="J110" s="114"/>
    </row>
    <row r="111" spans="1:10" ht="33" customHeight="1">
      <c r="A111" s="107">
        <v>103</v>
      </c>
      <c r="B111" s="134" t="s">
        <v>406</v>
      </c>
      <c r="C111" s="111">
        <v>807</v>
      </c>
      <c r="D111" s="118" t="s">
        <v>237</v>
      </c>
      <c r="E111" s="118" t="s">
        <v>234</v>
      </c>
      <c r="F111" s="139" t="s">
        <v>104</v>
      </c>
      <c r="G111" s="119">
        <v>6.73</v>
      </c>
      <c r="H111" s="119">
        <v>6.73</v>
      </c>
      <c r="I111" s="327">
        <f t="shared" si="7"/>
        <v>100</v>
      </c>
      <c r="J111" s="114"/>
    </row>
    <row r="112" spans="1:10" ht="207.75" customHeight="1">
      <c r="A112" s="107">
        <v>104</v>
      </c>
      <c r="B112" s="134" t="s">
        <v>404</v>
      </c>
      <c r="C112" s="111">
        <v>807</v>
      </c>
      <c r="D112" s="118" t="s">
        <v>237</v>
      </c>
      <c r="E112" s="118" t="s">
        <v>405</v>
      </c>
      <c r="F112" s="139"/>
      <c r="G112" s="119">
        <f>G113</f>
        <v>111</v>
      </c>
      <c r="H112" s="119">
        <f>H113</f>
        <v>71.75</v>
      </c>
      <c r="I112" s="327">
        <f t="shared" si="7"/>
        <v>64.63963963963964</v>
      </c>
      <c r="J112" s="114"/>
    </row>
    <row r="113" spans="1:10" ht="52.5" customHeight="1">
      <c r="A113" s="107">
        <v>105</v>
      </c>
      <c r="B113" s="134" t="s">
        <v>11</v>
      </c>
      <c r="C113" s="111">
        <v>807</v>
      </c>
      <c r="D113" s="118" t="s">
        <v>237</v>
      </c>
      <c r="E113" s="118" t="s">
        <v>405</v>
      </c>
      <c r="F113" s="139" t="s">
        <v>130</v>
      </c>
      <c r="G113" s="119">
        <f>G114</f>
        <v>111</v>
      </c>
      <c r="H113" s="119">
        <f>H114</f>
        <v>71.75</v>
      </c>
      <c r="I113" s="327">
        <f t="shared" si="7"/>
        <v>64.63963963963964</v>
      </c>
      <c r="J113" s="114"/>
    </row>
    <row r="114" spans="1:10" ht="33" customHeight="1">
      <c r="A114" s="107">
        <v>106</v>
      </c>
      <c r="B114" s="134" t="s">
        <v>132</v>
      </c>
      <c r="C114" s="111">
        <v>807</v>
      </c>
      <c r="D114" s="118" t="s">
        <v>237</v>
      </c>
      <c r="E114" s="118" t="s">
        <v>405</v>
      </c>
      <c r="F114" s="139" t="s">
        <v>104</v>
      </c>
      <c r="G114" s="119">
        <v>111</v>
      </c>
      <c r="H114" s="119">
        <v>71.75</v>
      </c>
      <c r="I114" s="327">
        <f t="shared" si="7"/>
        <v>64.63963963963964</v>
      </c>
      <c r="J114" s="114"/>
    </row>
    <row r="115" spans="1:10" ht="51" customHeight="1">
      <c r="A115" s="107">
        <v>107</v>
      </c>
      <c r="B115" s="134" t="s">
        <v>76</v>
      </c>
      <c r="C115" s="111">
        <v>807</v>
      </c>
      <c r="D115" s="118" t="s">
        <v>238</v>
      </c>
      <c r="E115" s="118"/>
      <c r="F115" s="139"/>
      <c r="G115" s="119">
        <f t="shared" ref="G115:H116" si="19">G116</f>
        <v>852.06700000000001</v>
      </c>
      <c r="H115" s="119">
        <f t="shared" si="19"/>
        <v>811.70799999999997</v>
      </c>
      <c r="I115" s="327">
        <f t="shared" si="7"/>
        <v>95.263400648071098</v>
      </c>
      <c r="J115" s="114"/>
    </row>
    <row r="116" spans="1:10" ht="50.25" customHeight="1">
      <c r="A116" s="107">
        <v>108</v>
      </c>
      <c r="B116" s="134" t="s">
        <v>159</v>
      </c>
      <c r="C116" s="111">
        <v>807</v>
      </c>
      <c r="D116" s="118" t="s">
        <v>238</v>
      </c>
      <c r="E116" s="118" t="s">
        <v>160</v>
      </c>
      <c r="F116" s="139"/>
      <c r="G116" s="119">
        <f t="shared" si="19"/>
        <v>852.06700000000001</v>
      </c>
      <c r="H116" s="119">
        <f t="shared" si="19"/>
        <v>811.70799999999997</v>
      </c>
      <c r="I116" s="327">
        <f t="shared" si="7"/>
        <v>95.263400648071098</v>
      </c>
      <c r="J116" s="114"/>
    </row>
    <row r="117" spans="1:10" ht="105" customHeight="1">
      <c r="A117" s="107">
        <v>109</v>
      </c>
      <c r="B117" s="140" t="s">
        <v>166</v>
      </c>
      <c r="C117" s="111">
        <v>807</v>
      </c>
      <c r="D117" s="118" t="s">
        <v>238</v>
      </c>
      <c r="E117" s="118" t="s">
        <v>161</v>
      </c>
      <c r="F117" s="139"/>
      <c r="G117" s="119">
        <f>G118+G120</f>
        <v>852.06700000000001</v>
      </c>
      <c r="H117" s="119">
        <f>H118+H120</f>
        <v>811.70799999999997</v>
      </c>
      <c r="I117" s="327">
        <f t="shared" si="7"/>
        <v>95.263400648071098</v>
      </c>
      <c r="J117" s="114"/>
    </row>
    <row r="118" spans="1:10" ht="95.25" customHeight="1">
      <c r="A118" s="107">
        <v>110</v>
      </c>
      <c r="B118" s="134" t="s">
        <v>162</v>
      </c>
      <c r="C118" s="111">
        <v>807</v>
      </c>
      <c r="D118" s="118" t="s">
        <v>238</v>
      </c>
      <c r="E118" s="118" t="s">
        <v>161</v>
      </c>
      <c r="F118" s="139" t="s">
        <v>108</v>
      </c>
      <c r="G118" s="119">
        <f>G119</f>
        <v>781</v>
      </c>
      <c r="H118" s="119">
        <f>H119</f>
        <v>750.43200000000002</v>
      </c>
      <c r="I118" s="327">
        <f t="shared" si="7"/>
        <v>96.086043533930862</v>
      </c>
      <c r="J118" s="114"/>
    </row>
    <row r="119" spans="1:10" ht="33" customHeight="1">
      <c r="A119" s="107">
        <v>111</v>
      </c>
      <c r="B119" s="141" t="s">
        <v>163</v>
      </c>
      <c r="C119" s="111">
        <v>807</v>
      </c>
      <c r="D119" s="118" t="s">
        <v>238</v>
      </c>
      <c r="E119" s="118" t="s">
        <v>161</v>
      </c>
      <c r="F119" s="139" t="s">
        <v>80</v>
      </c>
      <c r="G119" s="119">
        <v>781</v>
      </c>
      <c r="H119" s="119">
        <v>750.43200000000002</v>
      </c>
      <c r="I119" s="327">
        <f t="shared" si="7"/>
        <v>96.086043533930862</v>
      </c>
      <c r="J119" s="114"/>
    </row>
    <row r="120" spans="1:10" ht="33" customHeight="1">
      <c r="A120" s="107">
        <v>112</v>
      </c>
      <c r="B120" s="126" t="s">
        <v>267</v>
      </c>
      <c r="C120" s="111">
        <v>807</v>
      </c>
      <c r="D120" s="118" t="s">
        <v>238</v>
      </c>
      <c r="E120" s="118" t="s">
        <v>161</v>
      </c>
      <c r="F120" s="139" t="s">
        <v>109</v>
      </c>
      <c r="G120" s="119">
        <f>G121</f>
        <v>71.066999999999993</v>
      </c>
      <c r="H120" s="119">
        <f>H121</f>
        <v>61.276000000000003</v>
      </c>
      <c r="I120" s="327">
        <f t="shared" si="7"/>
        <v>86.222860117916909</v>
      </c>
      <c r="J120" s="114"/>
    </row>
    <row r="121" spans="1:10" ht="47.25" customHeight="1">
      <c r="A121" s="107">
        <v>113</v>
      </c>
      <c r="B121" s="126" t="s">
        <v>266</v>
      </c>
      <c r="C121" s="111">
        <v>807</v>
      </c>
      <c r="D121" s="118" t="s">
        <v>238</v>
      </c>
      <c r="E121" s="118" t="s">
        <v>161</v>
      </c>
      <c r="F121" s="139" t="s">
        <v>100</v>
      </c>
      <c r="G121" s="119">
        <v>71.066999999999993</v>
      </c>
      <c r="H121" s="119">
        <v>61.276000000000003</v>
      </c>
      <c r="I121" s="327">
        <f t="shared" ref="I121:I128" si="20">H121/G121*100</f>
        <v>86.222860117916909</v>
      </c>
      <c r="J121" s="114"/>
    </row>
    <row r="122" spans="1:10" ht="21" customHeight="1">
      <c r="A122" s="107">
        <v>114</v>
      </c>
      <c r="B122" s="137" t="s">
        <v>140</v>
      </c>
      <c r="C122" s="111">
        <v>807</v>
      </c>
      <c r="D122" s="129" t="s">
        <v>239</v>
      </c>
      <c r="E122" s="129"/>
      <c r="F122" s="129"/>
      <c r="G122" s="130">
        <f>G126</f>
        <v>228.63499999999999</v>
      </c>
      <c r="H122" s="130">
        <f>H126</f>
        <v>228.63499999999999</v>
      </c>
      <c r="I122" s="327">
        <f t="shared" si="20"/>
        <v>100</v>
      </c>
      <c r="J122" s="142"/>
    </row>
    <row r="123" spans="1:10" ht="18" customHeight="1">
      <c r="A123" s="107">
        <v>115</v>
      </c>
      <c r="B123" s="117" t="s">
        <v>141</v>
      </c>
      <c r="C123" s="111">
        <v>807</v>
      </c>
      <c r="D123" s="118" t="s">
        <v>240</v>
      </c>
      <c r="E123" s="118"/>
      <c r="F123" s="118"/>
      <c r="G123" s="119">
        <f>G122</f>
        <v>228.63499999999999</v>
      </c>
      <c r="H123" s="119">
        <f>H122</f>
        <v>228.63499999999999</v>
      </c>
      <c r="I123" s="327">
        <f t="shared" si="20"/>
        <v>100</v>
      </c>
      <c r="J123" s="114"/>
    </row>
    <row r="124" spans="1:10" ht="63" customHeight="1">
      <c r="A124" s="107">
        <v>116</v>
      </c>
      <c r="B124" s="117" t="s">
        <v>53</v>
      </c>
      <c r="C124" s="111">
        <v>807</v>
      </c>
      <c r="D124" s="118" t="s">
        <v>240</v>
      </c>
      <c r="E124" s="118" t="s">
        <v>142</v>
      </c>
      <c r="F124" s="118"/>
      <c r="G124" s="119">
        <f>G126</f>
        <v>228.63499999999999</v>
      </c>
      <c r="H124" s="119">
        <f>H126</f>
        <v>228.63499999999999</v>
      </c>
      <c r="I124" s="327">
        <f t="shared" si="20"/>
        <v>100</v>
      </c>
      <c r="J124" s="114"/>
    </row>
    <row r="125" spans="1:10" ht="93.75" customHeight="1">
      <c r="A125" s="107">
        <v>117</v>
      </c>
      <c r="B125" s="134" t="s">
        <v>54</v>
      </c>
      <c r="C125" s="111">
        <v>807</v>
      </c>
      <c r="D125" s="118" t="s">
        <v>240</v>
      </c>
      <c r="E125" s="118" t="s">
        <v>156</v>
      </c>
      <c r="F125" s="118"/>
      <c r="G125" s="119">
        <f>G126</f>
        <v>228.63499999999999</v>
      </c>
      <c r="H125" s="119">
        <f>H126</f>
        <v>228.63499999999999</v>
      </c>
      <c r="I125" s="327">
        <f t="shared" si="20"/>
        <v>100</v>
      </c>
      <c r="J125" s="114"/>
    </row>
    <row r="126" spans="1:10" ht="45.75" customHeight="1">
      <c r="A126" s="107">
        <v>118</v>
      </c>
      <c r="B126" s="134" t="s">
        <v>11</v>
      </c>
      <c r="C126" s="111">
        <v>807</v>
      </c>
      <c r="D126" s="118" t="s">
        <v>240</v>
      </c>
      <c r="E126" s="118" t="s">
        <v>156</v>
      </c>
      <c r="F126" s="118" t="s">
        <v>130</v>
      </c>
      <c r="G126" s="119">
        <f>G127</f>
        <v>228.63499999999999</v>
      </c>
      <c r="H126" s="119">
        <f>H127</f>
        <v>228.63499999999999</v>
      </c>
      <c r="I126" s="327">
        <f t="shared" si="20"/>
        <v>100</v>
      </c>
      <c r="J126" s="114"/>
    </row>
    <row r="127" spans="1:10" ht="27" customHeight="1">
      <c r="A127" s="107">
        <v>119</v>
      </c>
      <c r="B127" s="134" t="s">
        <v>132</v>
      </c>
      <c r="C127" s="111">
        <v>807</v>
      </c>
      <c r="D127" s="118" t="s">
        <v>240</v>
      </c>
      <c r="E127" s="118" t="s">
        <v>156</v>
      </c>
      <c r="F127" s="139" t="s">
        <v>104</v>
      </c>
      <c r="G127" s="119">
        <f>228.128+0.507</f>
        <v>228.63499999999999</v>
      </c>
      <c r="H127" s="119">
        <f>228.128+0.507</f>
        <v>228.63499999999999</v>
      </c>
      <c r="I127" s="327">
        <f t="shared" si="20"/>
        <v>100</v>
      </c>
      <c r="J127" s="114"/>
    </row>
    <row r="128" spans="1:10" ht="19.5" customHeight="1">
      <c r="A128" s="367"/>
      <c r="B128" s="367"/>
      <c r="C128" s="367"/>
      <c r="D128" s="367"/>
      <c r="E128" s="367"/>
      <c r="F128" s="367"/>
      <c r="G128" s="143">
        <f>G10+G46+G55+G62+G75+G96+G122</f>
        <v>9966.1269999999986</v>
      </c>
      <c r="H128" s="143">
        <f>H10+H46+H55+H62+H75+H96+H122</f>
        <v>9521.6369999999988</v>
      </c>
      <c r="I128" s="327">
        <f t="shared" si="20"/>
        <v>95.539992616991526</v>
      </c>
      <c r="J128" s="114"/>
    </row>
    <row r="129" spans="8:10" ht="33" customHeight="1">
      <c r="J129" s="114"/>
    </row>
    <row r="130" spans="8:10" ht="33" customHeight="1">
      <c r="H130" s="145"/>
      <c r="J130" s="114"/>
    </row>
    <row r="131" spans="8:10" ht="33" customHeight="1">
      <c r="J131" s="114"/>
    </row>
    <row r="132" spans="8:10" ht="33" customHeight="1">
      <c r="J132" s="114"/>
    </row>
    <row r="133" spans="8:10" ht="33" customHeight="1">
      <c r="J133" s="114"/>
    </row>
  </sheetData>
  <mergeCells count="5">
    <mergeCell ref="A128:F128"/>
    <mergeCell ref="E1:I1"/>
    <mergeCell ref="D2:I2"/>
    <mergeCell ref="B5:I5"/>
    <mergeCell ref="G3:I3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75" orientation="portrait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I129"/>
  <sheetViews>
    <sheetView view="pageBreakPreview" zoomScale="75" zoomScaleSheetLayoutView="75" workbookViewId="0">
      <selection activeCell="B5" sqref="B5"/>
    </sheetView>
  </sheetViews>
  <sheetFormatPr defaultRowHeight="33" customHeight="1"/>
  <cols>
    <col min="1" max="1" width="9.140625" style="99" customWidth="1"/>
    <col min="2" max="2" width="44.5703125" style="99" customWidth="1"/>
    <col min="3" max="3" width="8.85546875" style="99" customWidth="1"/>
    <col min="4" max="4" width="12.140625" style="99" customWidth="1"/>
    <col min="5" max="5" width="8" style="99" customWidth="1"/>
    <col min="6" max="6" width="12.5703125" style="99" customWidth="1"/>
    <col min="7" max="7" width="11.85546875" style="99" customWidth="1"/>
    <col min="8" max="8" width="13" style="99" customWidth="1"/>
    <col min="9" max="16384" width="9.140625" style="99"/>
  </cols>
  <sheetData>
    <row r="1" spans="1:9" s="97" customFormat="1" ht="29.25" customHeight="1">
      <c r="C1" s="98"/>
      <c r="D1" s="368" t="s">
        <v>277</v>
      </c>
      <c r="E1" s="368"/>
      <c r="F1" s="368"/>
      <c r="G1" s="368"/>
      <c r="H1" s="368"/>
    </row>
    <row r="2" spans="1:9" s="97" customFormat="1" ht="19.5" customHeight="1">
      <c r="C2" s="368" t="s">
        <v>79</v>
      </c>
      <c r="D2" s="368"/>
      <c r="E2" s="368"/>
      <c r="F2" s="368"/>
      <c r="G2" s="368"/>
      <c r="H2" s="368"/>
    </row>
    <row r="3" spans="1:9" ht="20.25" customHeight="1">
      <c r="C3" s="100"/>
      <c r="E3" s="100"/>
      <c r="F3" s="331" t="s">
        <v>421</v>
      </c>
      <c r="H3" s="101"/>
    </row>
    <row r="4" spans="1:9" ht="20.25" customHeight="1">
      <c r="C4" s="100"/>
      <c r="D4" s="102"/>
      <c r="E4" s="100"/>
      <c r="F4" s="100"/>
    </row>
    <row r="5" spans="1:9" ht="12.75" customHeight="1">
      <c r="C5" s="100"/>
      <c r="D5" s="102"/>
      <c r="E5" s="100"/>
      <c r="F5" s="100"/>
    </row>
    <row r="6" spans="1:9" ht="54.75" customHeight="1">
      <c r="A6" s="369" t="s">
        <v>411</v>
      </c>
      <c r="B6" s="369"/>
      <c r="C6" s="369"/>
      <c r="D6" s="369"/>
      <c r="E6" s="369"/>
      <c r="F6" s="369"/>
      <c r="G6" s="369"/>
      <c r="H6" s="369"/>
    </row>
    <row r="7" spans="1:9" ht="22.5" customHeight="1">
      <c r="H7" s="101" t="s">
        <v>145</v>
      </c>
    </row>
    <row r="8" spans="1:9" ht="71.25" customHeight="1">
      <c r="A8" s="103" t="s">
        <v>83</v>
      </c>
      <c r="B8" s="104" t="s">
        <v>84</v>
      </c>
      <c r="C8" s="328" t="s">
        <v>255</v>
      </c>
      <c r="D8" s="105" t="s">
        <v>113</v>
      </c>
      <c r="E8" s="105" t="s">
        <v>114</v>
      </c>
      <c r="F8" s="314" t="s">
        <v>13</v>
      </c>
      <c r="G8" s="314" t="s">
        <v>407</v>
      </c>
      <c r="H8" s="314" t="s">
        <v>408</v>
      </c>
    </row>
    <row r="9" spans="1:9" s="106" customFormat="1" ht="21.75" customHeight="1">
      <c r="A9" s="104">
        <v>1</v>
      </c>
      <c r="B9" s="104">
        <v>2</v>
      </c>
      <c r="C9" s="104">
        <v>3</v>
      </c>
      <c r="D9" s="104">
        <v>4</v>
      </c>
      <c r="E9" s="104">
        <v>5</v>
      </c>
      <c r="F9" s="104">
        <v>6</v>
      </c>
      <c r="G9" s="104">
        <v>7</v>
      </c>
      <c r="H9" s="104">
        <v>8</v>
      </c>
    </row>
    <row r="10" spans="1:9" ht="29.25" customHeight="1">
      <c r="A10" s="107">
        <v>1</v>
      </c>
      <c r="B10" s="108" t="s">
        <v>91</v>
      </c>
      <c r="C10" s="109" t="s">
        <v>247</v>
      </c>
      <c r="D10" s="109"/>
      <c r="E10" s="109"/>
      <c r="F10" s="110">
        <f>F11+F17+F30+F35+F40</f>
        <v>5531.1859999999997</v>
      </c>
      <c r="G10" s="110">
        <f>G11+G17+G30+G35+G40</f>
        <v>5194.3259999999991</v>
      </c>
      <c r="H10" s="327">
        <f>G10/F10*100</f>
        <v>93.909805238876416</v>
      </c>
    </row>
    <row r="11" spans="1:9" ht="48" customHeight="1">
      <c r="A11" s="107">
        <v>2</v>
      </c>
      <c r="B11" s="108" t="s">
        <v>115</v>
      </c>
      <c r="C11" s="109" t="s">
        <v>249</v>
      </c>
      <c r="D11" s="109"/>
      <c r="E11" s="109"/>
      <c r="F11" s="116">
        <f>F16</f>
        <v>864</v>
      </c>
      <c r="G11" s="116">
        <f>G16</f>
        <v>864</v>
      </c>
      <c r="H11" s="327">
        <f t="shared" ref="H11:H60" si="0">G11/F11*100</f>
        <v>100</v>
      </c>
      <c r="I11" s="114"/>
    </row>
    <row r="12" spans="1:9" ht="18" customHeight="1">
      <c r="A12" s="107">
        <v>3</v>
      </c>
      <c r="B12" s="111" t="s">
        <v>107</v>
      </c>
      <c r="C12" s="112" t="s">
        <v>249</v>
      </c>
      <c r="D12" s="112" t="s">
        <v>143</v>
      </c>
      <c r="E12" s="112"/>
      <c r="F12" s="113">
        <f>F13</f>
        <v>864</v>
      </c>
      <c r="G12" s="113">
        <f>G13</f>
        <v>864</v>
      </c>
      <c r="H12" s="327">
        <f t="shared" si="0"/>
        <v>100</v>
      </c>
      <c r="I12" s="114"/>
    </row>
    <row r="13" spans="1:9" ht="33" customHeight="1">
      <c r="A13" s="107">
        <v>4</v>
      </c>
      <c r="B13" s="111" t="s">
        <v>116</v>
      </c>
      <c r="C13" s="112" t="s">
        <v>249</v>
      </c>
      <c r="D13" s="112" t="s">
        <v>144</v>
      </c>
      <c r="E13" s="112"/>
      <c r="F13" s="113">
        <f>F14</f>
        <v>864</v>
      </c>
      <c r="G13" s="113">
        <f>G14</f>
        <v>864</v>
      </c>
      <c r="H13" s="327">
        <f t="shared" si="0"/>
        <v>100</v>
      </c>
      <c r="I13" s="114"/>
    </row>
    <row r="14" spans="1:9" ht="23.25" customHeight="1">
      <c r="A14" s="107">
        <v>5</v>
      </c>
      <c r="B14" s="111" t="s">
        <v>92</v>
      </c>
      <c r="C14" s="112" t="s">
        <v>249</v>
      </c>
      <c r="D14" s="112" t="s">
        <v>41</v>
      </c>
      <c r="E14" s="112"/>
      <c r="F14" s="113">
        <f>F16</f>
        <v>864</v>
      </c>
      <c r="G14" s="113">
        <f>G16</f>
        <v>864</v>
      </c>
      <c r="H14" s="327">
        <f t="shared" si="0"/>
        <v>100</v>
      </c>
      <c r="I14" s="114"/>
    </row>
    <row r="15" spans="1:9" ht="90" customHeight="1">
      <c r="A15" s="107">
        <v>6</v>
      </c>
      <c r="B15" s="111" t="s">
        <v>121</v>
      </c>
      <c r="C15" s="112" t="s">
        <v>249</v>
      </c>
      <c r="D15" s="112" t="s">
        <v>41</v>
      </c>
      <c r="E15" s="115" t="s">
        <v>108</v>
      </c>
      <c r="F15" s="113">
        <f>F14</f>
        <v>864</v>
      </c>
      <c r="G15" s="113">
        <f>G14</f>
        <v>864</v>
      </c>
      <c r="H15" s="327">
        <f t="shared" si="0"/>
        <v>100</v>
      </c>
      <c r="I15" s="114"/>
    </row>
    <row r="16" spans="1:9" ht="33" customHeight="1">
      <c r="A16" s="107">
        <v>7</v>
      </c>
      <c r="B16" s="111" t="s">
        <v>117</v>
      </c>
      <c r="C16" s="112" t="s">
        <v>249</v>
      </c>
      <c r="D16" s="112" t="s">
        <v>41</v>
      </c>
      <c r="E16" s="112" t="s">
        <v>105</v>
      </c>
      <c r="F16" s="113">
        <v>864</v>
      </c>
      <c r="G16" s="113">
        <v>864</v>
      </c>
      <c r="H16" s="327">
        <f t="shared" si="0"/>
        <v>100</v>
      </c>
      <c r="I16" s="114"/>
    </row>
    <row r="17" spans="1:9" ht="74.25" customHeight="1">
      <c r="A17" s="107">
        <v>8</v>
      </c>
      <c r="B17" s="108" t="s">
        <v>118</v>
      </c>
      <c r="C17" s="109" t="s">
        <v>248</v>
      </c>
      <c r="D17" s="109"/>
      <c r="E17" s="109"/>
      <c r="F17" s="116">
        <f>F18</f>
        <v>4592.7619999999997</v>
      </c>
      <c r="G17" s="116">
        <f>G18</f>
        <v>4255.9019999999991</v>
      </c>
      <c r="H17" s="327">
        <f t="shared" si="0"/>
        <v>92.665415712810699</v>
      </c>
      <c r="I17" s="114"/>
    </row>
    <row r="18" spans="1:9" ht="20.25" customHeight="1">
      <c r="A18" s="107">
        <v>9</v>
      </c>
      <c r="B18" s="117" t="s">
        <v>119</v>
      </c>
      <c r="C18" s="118" t="s">
        <v>248</v>
      </c>
      <c r="D18" s="118" t="s">
        <v>157</v>
      </c>
      <c r="E18" s="118"/>
      <c r="F18" s="119">
        <f t="shared" ref="F18:G18" si="1">F19</f>
        <v>4592.7619999999997</v>
      </c>
      <c r="G18" s="119">
        <f t="shared" si="1"/>
        <v>4255.9019999999991</v>
      </c>
      <c r="H18" s="327">
        <f t="shared" si="0"/>
        <v>92.665415712810699</v>
      </c>
      <c r="I18" s="114"/>
    </row>
    <row r="19" spans="1:9" ht="33" customHeight="1">
      <c r="A19" s="107">
        <v>10</v>
      </c>
      <c r="B19" s="117" t="s">
        <v>116</v>
      </c>
      <c r="C19" s="118" t="s">
        <v>248</v>
      </c>
      <c r="D19" s="118" t="s">
        <v>158</v>
      </c>
      <c r="E19" s="118"/>
      <c r="F19" s="119">
        <f>F20+F28</f>
        <v>4592.7619999999997</v>
      </c>
      <c r="G19" s="119">
        <f>G20+G28</f>
        <v>4255.9019999999991</v>
      </c>
      <c r="H19" s="327">
        <f t="shared" si="0"/>
        <v>92.665415712810699</v>
      </c>
      <c r="I19" s="114"/>
    </row>
    <row r="20" spans="1:9" ht="63.75" customHeight="1">
      <c r="A20" s="107">
        <v>11</v>
      </c>
      <c r="B20" s="120" t="s">
        <v>120</v>
      </c>
      <c r="C20" s="118" t="s">
        <v>248</v>
      </c>
      <c r="D20" s="118" t="s">
        <v>0</v>
      </c>
      <c r="E20" s="118"/>
      <c r="F20" s="119">
        <f>F22+F24+F25</f>
        <v>4480.6859999999997</v>
      </c>
      <c r="G20" s="119">
        <f>G22+G24+G25</f>
        <v>4143.8259999999991</v>
      </c>
      <c r="H20" s="327">
        <f t="shared" si="0"/>
        <v>92.481954772104075</v>
      </c>
      <c r="I20" s="114"/>
    </row>
    <row r="21" spans="1:9" ht="96.75" customHeight="1">
      <c r="A21" s="107">
        <v>12</v>
      </c>
      <c r="B21" s="120" t="s">
        <v>121</v>
      </c>
      <c r="C21" s="118" t="s">
        <v>248</v>
      </c>
      <c r="D21" s="118" t="s">
        <v>0</v>
      </c>
      <c r="E21" s="118" t="s">
        <v>108</v>
      </c>
      <c r="F21" s="119">
        <f>F22</f>
        <v>2482.5889999999999</v>
      </c>
      <c r="G21" s="119">
        <f>G22</f>
        <v>2476.4609999999998</v>
      </c>
      <c r="H21" s="327">
        <f t="shared" si="0"/>
        <v>99.753160913868541</v>
      </c>
      <c r="I21" s="114"/>
    </row>
    <row r="22" spans="1:9" ht="32.25" customHeight="1">
      <c r="A22" s="107">
        <v>13</v>
      </c>
      <c r="B22" s="120" t="s">
        <v>117</v>
      </c>
      <c r="C22" s="118" t="s">
        <v>248</v>
      </c>
      <c r="D22" s="118" t="s">
        <v>0</v>
      </c>
      <c r="E22" s="118" t="s">
        <v>105</v>
      </c>
      <c r="F22" s="119">
        <v>2482.5889999999999</v>
      </c>
      <c r="G22" s="119">
        <v>2476.4609999999998</v>
      </c>
      <c r="H22" s="327">
        <f t="shared" si="0"/>
        <v>99.753160913868541</v>
      </c>
      <c r="I22" s="114"/>
    </row>
    <row r="23" spans="1:9" ht="33" customHeight="1">
      <c r="A23" s="107">
        <v>14</v>
      </c>
      <c r="B23" s="120" t="s">
        <v>267</v>
      </c>
      <c r="C23" s="118" t="s">
        <v>248</v>
      </c>
      <c r="D23" s="118" t="s">
        <v>0</v>
      </c>
      <c r="E23" s="118" t="s">
        <v>109</v>
      </c>
      <c r="F23" s="119">
        <f>F24</f>
        <v>1974.114</v>
      </c>
      <c r="G23" s="119">
        <f>G24</f>
        <v>1646.0809999999999</v>
      </c>
      <c r="H23" s="327">
        <f t="shared" si="0"/>
        <v>83.383279790326185</v>
      </c>
      <c r="I23" s="114"/>
    </row>
    <row r="24" spans="1:9" ht="48.75" customHeight="1">
      <c r="A24" s="107">
        <v>15</v>
      </c>
      <c r="B24" s="120" t="s">
        <v>266</v>
      </c>
      <c r="C24" s="118" t="s">
        <v>248</v>
      </c>
      <c r="D24" s="118" t="s">
        <v>0</v>
      </c>
      <c r="E24" s="118" t="s">
        <v>100</v>
      </c>
      <c r="F24" s="119">
        <v>1974.114</v>
      </c>
      <c r="G24" s="119">
        <v>1646.0809999999999</v>
      </c>
      <c r="H24" s="327">
        <f t="shared" si="0"/>
        <v>83.383279790326185</v>
      </c>
      <c r="I24" s="114"/>
    </row>
    <row r="25" spans="1:9" ht="19.5" customHeight="1">
      <c r="A25" s="107">
        <v>16</v>
      </c>
      <c r="B25" s="120" t="s">
        <v>124</v>
      </c>
      <c r="C25" s="118" t="s">
        <v>248</v>
      </c>
      <c r="D25" s="118" t="s">
        <v>0</v>
      </c>
      <c r="E25" s="118" t="s">
        <v>125</v>
      </c>
      <c r="F25" s="119">
        <f>F27+F26</f>
        <v>23.982999999999997</v>
      </c>
      <c r="G25" s="119">
        <f>G27+G26</f>
        <v>21.283999999999999</v>
      </c>
      <c r="H25" s="327">
        <f t="shared" si="0"/>
        <v>88.746195221615324</v>
      </c>
      <c r="I25" s="114"/>
    </row>
    <row r="26" spans="1:9" ht="19.5" customHeight="1">
      <c r="A26" s="107">
        <v>17</v>
      </c>
      <c r="B26" s="120" t="s">
        <v>264</v>
      </c>
      <c r="C26" s="118" t="s">
        <v>248</v>
      </c>
      <c r="D26" s="118" t="s">
        <v>0</v>
      </c>
      <c r="E26" s="118" t="s">
        <v>263</v>
      </c>
      <c r="F26" s="119">
        <v>19.588999999999999</v>
      </c>
      <c r="G26" s="119">
        <v>19.588999999999999</v>
      </c>
      <c r="H26" s="327">
        <f t="shared" si="0"/>
        <v>100</v>
      </c>
      <c r="I26" s="114"/>
    </row>
    <row r="27" spans="1:9" ht="33" customHeight="1">
      <c r="A27" s="107">
        <v>18</v>
      </c>
      <c r="B27" s="120" t="s">
        <v>126</v>
      </c>
      <c r="C27" s="118" t="s">
        <v>248</v>
      </c>
      <c r="D27" s="118" t="s">
        <v>0</v>
      </c>
      <c r="E27" s="118" t="s">
        <v>106</v>
      </c>
      <c r="F27" s="119">
        <v>4.3940000000000001</v>
      </c>
      <c r="G27" s="119">
        <v>1.6950000000000001</v>
      </c>
      <c r="H27" s="327">
        <f t="shared" si="0"/>
        <v>38.575329995448335</v>
      </c>
      <c r="I27" s="114"/>
    </row>
    <row r="28" spans="1:9" ht="96.75" customHeight="1">
      <c r="A28" s="107">
        <v>19</v>
      </c>
      <c r="B28" s="120" t="s">
        <v>121</v>
      </c>
      <c r="C28" s="118" t="s">
        <v>248</v>
      </c>
      <c r="D28" s="118" t="s">
        <v>0</v>
      </c>
      <c r="E28" s="118" t="s">
        <v>108</v>
      </c>
      <c r="F28" s="119">
        <f>F29</f>
        <v>112.07599999999999</v>
      </c>
      <c r="G28" s="119">
        <f>G29</f>
        <v>112.07599999999999</v>
      </c>
      <c r="H28" s="327">
        <f t="shared" si="0"/>
        <v>100</v>
      </c>
      <c r="I28" s="114"/>
    </row>
    <row r="29" spans="1:9" ht="32.25" customHeight="1">
      <c r="A29" s="107">
        <v>20</v>
      </c>
      <c r="B29" s="120" t="s">
        <v>117</v>
      </c>
      <c r="C29" s="118" t="s">
        <v>248</v>
      </c>
      <c r="D29" s="118" t="s">
        <v>0</v>
      </c>
      <c r="E29" s="118" t="s">
        <v>105</v>
      </c>
      <c r="F29" s="119">
        <v>112.07599999999999</v>
      </c>
      <c r="G29" s="119">
        <v>112.07599999999999</v>
      </c>
      <c r="H29" s="327">
        <f t="shared" si="0"/>
        <v>100</v>
      </c>
      <c r="I29" s="114"/>
    </row>
    <row r="30" spans="1:9" s="124" customFormat="1" ht="66" customHeight="1">
      <c r="A30" s="107">
        <v>21</v>
      </c>
      <c r="B30" s="126" t="s">
        <v>71</v>
      </c>
      <c r="C30" s="125" t="s">
        <v>250</v>
      </c>
      <c r="D30" s="122"/>
      <c r="E30" s="122"/>
      <c r="F30" s="123">
        <v>5.4020000000000001</v>
      </c>
      <c r="G30" s="123">
        <v>5.4020000000000001</v>
      </c>
      <c r="H30" s="327">
        <f t="shared" si="0"/>
        <v>100</v>
      </c>
    </row>
    <row r="31" spans="1:9" ht="20.25" customHeight="1">
      <c r="A31" s="107">
        <v>22</v>
      </c>
      <c r="B31" s="120" t="s">
        <v>154</v>
      </c>
      <c r="C31" s="125" t="s">
        <v>250</v>
      </c>
      <c r="D31" s="125" t="s">
        <v>229</v>
      </c>
      <c r="E31" s="125"/>
      <c r="F31" s="119">
        <f t="shared" ref="F31:G33" si="2">F32</f>
        <v>5.4020000000000001</v>
      </c>
      <c r="G31" s="119">
        <f t="shared" si="2"/>
        <v>5.4020000000000001</v>
      </c>
      <c r="H31" s="327">
        <f t="shared" si="0"/>
        <v>100</v>
      </c>
      <c r="I31" s="114"/>
    </row>
    <row r="32" spans="1:9" ht="79.5" customHeight="1">
      <c r="A32" s="107">
        <v>23</v>
      </c>
      <c r="B32" s="126" t="s">
        <v>228</v>
      </c>
      <c r="C32" s="125" t="s">
        <v>250</v>
      </c>
      <c r="D32" s="125" t="s">
        <v>227</v>
      </c>
      <c r="E32" s="125"/>
      <c r="F32" s="119">
        <f t="shared" si="2"/>
        <v>5.4020000000000001</v>
      </c>
      <c r="G32" s="119">
        <f t="shared" si="2"/>
        <v>5.4020000000000001</v>
      </c>
      <c r="H32" s="327">
        <f t="shared" si="0"/>
        <v>100</v>
      </c>
      <c r="I32" s="114"/>
    </row>
    <row r="33" spans="1:9" ht="18.75" customHeight="1">
      <c r="A33" s="107">
        <v>24</v>
      </c>
      <c r="B33" s="126" t="s">
        <v>93</v>
      </c>
      <c r="C33" s="125" t="s">
        <v>250</v>
      </c>
      <c r="D33" s="125" t="s">
        <v>227</v>
      </c>
      <c r="E33" s="125" t="s">
        <v>128</v>
      </c>
      <c r="F33" s="119">
        <f t="shared" si="2"/>
        <v>5.4020000000000001</v>
      </c>
      <c r="G33" s="119">
        <f t="shared" si="2"/>
        <v>5.4020000000000001</v>
      </c>
      <c r="H33" s="327">
        <f t="shared" si="0"/>
        <v>100</v>
      </c>
      <c r="I33" s="114"/>
    </row>
    <row r="34" spans="1:9" ht="17.25" customHeight="1">
      <c r="A34" s="107">
        <v>25</v>
      </c>
      <c r="B34" s="126" t="s">
        <v>99</v>
      </c>
      <c r="C34" s="125" t="s">
        <v>250</v>
      </c>
      <c r="D34" s="125" t="s">
        <v>227</v>
      </c>
      <c r="E34" s="125" t="s">
        <v>101</v>
      </c>
      <c r="F34" s="119">
        <v>5.4020000000000001</v>
      </c>
      <c r="G34" s="119">
        <v>5.4020000000000001</v>
      </c>
      <c r="H34" s="327">
        <f t="shared" si="0"/>
        <v>100</v>
      </c>
      <c r="I34" s="114"/>
    </row>
    <row r="35" spans="1:9" ht="50.25" customHeight="1">
      <c r="A35" s="107">
        <v>26</v>
      </c>
      <c r="B35" s="120" t="s">
        <v>356</v>
      </c>
      <c r="C35" s="125" t="s">
        <v>354</v>
      </c>
      <c r="D35" s="125"/>
      <c r="E35" s="125"/>
      <c r="F35" s="119">
        <f t="shared" ref="F35:G38" si="3">F36</f>
        <v>66.835999999999999</v>
      </c>
      <c r="G35" s="119">
        <f t="shared" si="3"/>
        <v>66.835999999999999</v>
      </c>
      <c r="H35" s="327">
        <f t="shared" si="0"/>
        <v>100</v>
      </c>
      <c r="I35" s="114"/>
    </row>
    <row r="36" spans="1:9" ht="15.75" customHeight="1">
      <c r="A36" s="107">
        <v>27</v>
      </c>
      <c r="B36" s="126" t="s">
        <v>154</v>
      </c>
      <c r="C36" s="125" t="s">
        <v>354</v>
      </c>
      <c r="D36" s="118" t="s">
        <v>360</v>
      </c>
      <c r="E36" s="125"/>
      <c r="F36" s="119">
        <f t="shared" si="3"/>
        <v>66.835999999999999</v>
      </c>
      <c r="G36" s="119">
        <f t="shared" si="3"/>
        <v>66.835999999999999</v>
      </c>
      <c r="H36" s="327">
        <f t="shared" si="0"/>
        <v>100</v>
      </c>
      <c r="I36" s="114"/>
    </row>
    <row r="37" spans="1:9" ht="35.25" customHeight="1">
      <c r="A37" s="107">
        <v>28</v>
      </c>
      <c r="B37" s="126" t="s">
        <v>356</v>
      </c>
      <c r="C37" s="125" t="s">
        <v>354</v>
      </c>
      <c r="D37" s="118" t="s">
        <v>357</v>
      </c>
      <c r="E37" s="125"/>
      <c r="F37" s="119">
        <f t="shared" si="3"/>
        <v>66.835999999999999</v>
      </c>
      <c r="G37" s="119">
        <f t="shared" si="3"/>
        <v>66.835999999999999</v>
      </c>
      <c r="H37" s="327">
        <f t="shared" si="0"/>
        <v>100</v>
      </c>
      <c r="I37" s="114"/>
    </row>
    <row r="38" spans="1:9" ht="33.75" customHeight="1">
      <c r="A38" s="107">
        <v>29</v>
      </c>
      <c r="B38" s="126" t="s">
        <v>124</v>
      </c>
      <c r="C38" s="125" t="s">
        <v>354</v>
      </c>
      <c r="D38" s="118" t="s">
        <v>357</v>
      </c>
      <c r="E38" s="125" t="s">
        <v>125</v>
      </c>
      <c r="F38" s="119">
        <f t="shared" si="3"/>
        <v>66.835999999999999</v>
      </c>
      <c r="G38" s="119">
        <f t="shared" si="3"/>
        <v>66.835999999999999</v>
      </c>
      <c r="H38" s="327">
        <f t="shared" si="0"/>
        <v>100</v>
      </c>
      <c r="I38" s="114"/>
    </row>
    <row r="39" spans="1:9" ht="16.5" customHeight="1">
      <c r="A39" s="107">
        <v>30</v>
      </c>
      <c r="B39" s="126" t="s">
        <v>359</v>
      </c>
      <c r="C39" s="125" t="s">
        <v>354</v>
      </c>
      <c r="D39" s="118" t="s">
        <v>357</v>
      </c>
      <c r="E39" s="125" t="s">
        <v>358</v>
      </c>
      <c r="F39" s="119">
        <v>66.835999999999999</v>
      </c>
      <c r="G39" s="119">
        <v>66.835999999999999</v>
      </c>
      <c r="H39" s="327">
        <f t="shared" si="0"/>
        <v>100</v>
      </c>
      <c r="I39" s="114"/>
    </row>
    <row r="40" spans="1:9" ht="15" customHeight="1">
      <c r="A40" s="107">
        <v>31</v>
      </c>
      <c r="B40" s="128" t="s">
        <v>127</v>
      </c>
      <c r="C40" s="129" t="s">
        <v>252</v>
      </c>
      <c r="D40" s="129"/>
      <c r="E40" s="129"/>
      <c r="F40" s="130">
        <f t="shared" ref="F40:G44" si="4">F41</f>
        <v>2.1859999999999999</v>
      </c>
      <c r="G40" s="130">
        <f t="shared" si="4"/>
        <v>2.1859999999999999</v>
      </c>
      <c r="H40" s="327">
        <f t="shared" si="0"/>
        <v>100</v>
      </c>
      <c r="I40" s="114"/>
    </row>
    <row r="41" spans="1:9" ht="13.5" customHeight="1">
      <c r="A41" s="107">
        <v>32</v>
      </c>
      <c r="B41" s="131" t="s">
        <v>119</v>
      </c>
      <c r="C41" s="118" t="s">
        <v>252</v>
      </c>
      <c r="D41" s="118" t="s">
        <v>143</v>
      </c>
      <c r="E41" s="118"/>
      <c r="F41" s="119">
        <f t="shared" si="4"/>
        <v>2.1859999999999999</v>
      </c>
      <c r="G41" s="119">
        <f t="shared" si="4"/>
        <v>2.1859999999999999</v>
      </c>
      <c r="H41" s="327">
        <f t="shared" si="0"/>
        <v>100</v>
      </c>
      <c r="I41" s="114"/>
    </row>
    <row r="42" spans="1:9" ht="66" customHeight="1">
      <c r="A42" s="107">
        <v>33</v>
      </c>
      <c r="B42" s="127" t="s">
        <v>3</v>
      </c>
      <c r="C42" s="118" t="s">
        <v>252</v>
      </c>
      <c r="D42" s="118" t="s">
        <v>1</v>
      </c>
      <c r="E42" s="118"/>
      <c r="F42" s="119">
        <f t="shared" si="4"/>
        <v>2.1859999999999999</v>
      </c>
      <c r="G42" s="119">
        <f t="shared" si="4"/>
        <v>2.1859999999999999</v>
      </c>
      <c r="H42" s="327">
        <f t="shared" si="0"/>
        <v>100</v>
      </c>
      <c r="I42" s="114"/>
    </row>
    <row r="43" spans="1:9" ht="79.5" customHeight="1">
      <c r="A43" s="107">
        <v>34</v>
      </c>
      <c r="B43" s="127" t="s">
        <v>169</v>
      </c>
      <c r="C43" s="118" t="s">
        <v>252</v>
      </c>
      <c r="D43" s="118" t="s">
        <v>2</v>
      </c>
      <c r="E43" s="118"/>
      <c r="F43" s="119">
        <f t="shared" si="4"/>
        <v>2.1859999999999999</v>
      </c>
      <c r="G43" s="119">
        <f t="shared" si="4"/>
        <v>2.1859999999999999</v>
      </c>
      <c r="H43" s="327">
        <f t="shared" si="0"/>
        <v>100</v>
      </c>
      <c r="I43" s="114"/>
    </row>
    <row r="44" spans="1:9" ht="33" customHeight="1">
      <c r="A44" s="107">
        <v>35</v>
      </c>
      <c r="B44" s="120" t="s">
        <v>267</v>
      </c>
      <c r="C44" s="118" t="s">
        <v>252</v>
      </c>
      <c r="D44" s="118" t="s">
        <v>2</v>
      </c>
      <c r="E44" s="118" t="s">
        <v>109</v>
      </c>
      <c r="F44" s="119">
        <f t="shared" si="4"/>
        <v>2.1859999999999999</v>
      </c>
      <c r="G44" s="119">
        <f t="shared" si="4"/>
        <v>2.1859999999999999</v>
      </c>
      <c r="H44" s="327">
        <f t="shared" si="0"/>
        <v>100</v>
      </c>
      <c r="I44" s="114"/>
    </row>
    <row r="45" spans="1:9" ht="45.75" customHeight="1">
      <c r="A45" s="107">
        <v>36</v>
      </c>
      <c r="B45" s="120" t="s">
        <v>266</v>
      </c>
      <c r="C45" s="118" t="s">
        <v>252</v>
      </c>
      <c r="D45" s="118" t="s">
        <v>2</v>
      </c>
      <c r="E45" s="118" t="s">
        <v>100</v>
      </c>
      <c r="F45" s="123">
        <v>2.1859999999999999</v>
      </c>
      <c r="G45" s="123">
        <v>2.1859999999999999</v>
      </c>
      <c r="H45" s="327">
        <f t="shared" si="0"/>
        <v>100</v>
      </c>
      <c r="I45" s="114"/>
    </row>
    <row r="46" spans="1:9" ht="26.25" customHeight="1">
      <c r="A46" s="107">
        <v>37</v>
      </c>
      <c r="B46" s="132" t="s">
        <v>137</v>
      </c>
      <c r="C46" s="129" t="s">
        <v>253</v>
      </c>
      <c r="D46" s="129"/>
      <c r="E46" s="129"/>
      <c r="F46" s="130">
        <f>F47</f>
        <v>101.446</v>
      </c>
      <c r="G46" s="130">
        <f>G47</f>
        <v>101.446</v>
      </c>
      <c r="H46" s="327">
        <f t="shared" si="0"/>
        <v>100</v>
      </c>
      <c r="I46" s="114"/>
    </row>
    <row r="47" spans="1:9" ht="33" customHeight="1">
      <c r="A47" s="107">
        <v>38</v>
      </c>
      <c r="B47" s="120" t="s">
        <v>138</v>
      </c>
      <c r="C47" s="118" t="s">
        <v>254</v>
      </c>
      <c r="D47" s="129"/>
      <c r="E47" s="129"/>
      <c r="F47" s="119">
        <f>F49</f>
        <v>101.446</v>
      </c>
      <c r="G47" s="119">
        <f>G49</f>
        <v>101.446</v>
      </c>
      <c r="H47" s="327">
        <f t="shared" si="0"/>
        <v>100</v>
      </c>
      <c r="I47" s="114"/>
    </row>
    <row r="48" spans="1:9" ht="24" customHeight="1">
      <c r="A48" s="107">
        <v>39</v>
      </c>
      <c r="B48" s="120" t="s">
        <v>151</v>
      </c>
      <c r="C48" s="118" t="s">
        <v>254</v>
      </c>
      <c r="D48" s="118" t="s">
        <v>143</v>
      </c>
      <c r="E48" s="129"/>
      <c r="F48" s="133">
        <f>F49</f>
        <v>101.446</v>
      </c>
      <c r="G48" s="133">
        <f>G49</f>
        <v>101.446</v>
      </c>
      <c r="H48" s="327">
        <f t="shared" si="0"/>
        <v>100</v>
      </c>
      <c r="I48" s="114"/>
    </row>
    <row r="49" spans="1:9" ht="65.25" customHeight="1">
      <c r="A49" s="107">
        <v>40</v>
      </c>
      <c r="B49" s="127" t="s">
        <v>3</v>
      </c>
      <c r="C49" s="118" t="s">
        <v>254</v>
      </c>
      <c r="D49" s="118" t="s">
        <v>1</v>
      </c>
      <c r="E49" s="129"/>
      <c r="F49" s="119">
        <f>F50+F53</f>
        <v>101.446</v>
      </c>
      <c r="G49" s="119">
        <f>G50+G53</f>
        <v>101.446</v>
      </c>
      <c r="H49" s="327">
        <f t="shared" si="0"/>
        <v>100</v>
      </c>
      <c r="I49" s="114"/>
    </row>
    <row r="50" spans="1:9" ht="63" customHeight="1">
      <c r="A50" s="107">
        <v>41</v>
      </c>
      <c r="B50" s="120" t="s">
        <v>139</v>
      </c>
      <c r="C50" s="118" t="s">
        <v>254</v>
      </c>
      <c r="D50" s="118" t="s">
        <v>4</v>
      </c>
      <c r="E50" s="129"/>
      <c r="F50" s="119">
        <f>F51</f>
        <v>52.671999999999997</v>
      </c>
      <c r="G50" s="119">
        <f>G51</f>
        <v>52.671999999999997</v>
      </c>
      <c r="H50" s="327">
        <f t="shared" si="0"/>
        <v>100</v>
      </c>
      <c r="I50" s="114"/>
    </row>
    <row r="51" spans="1:9" ht="98.25" customHeight="1">
      <c r="A51" s="107">
        <v>42</v>
      </c>
      <c r="B51" s="120" t="s">
        <v>121</v>
      </c>
      <c r="C51" s="118" t="s">
        <v>254</v>
      </c>
      <c r="D51" s="118" t="s">
        <v>4</v>
      </c>
      <c r="E51" s="118" t="s">
        <v>108</v>
      </c>
      <c r="F51" s="119">
        <f>F52</f>
        <v>52.671999999999997</v>
      </c>
      <c r="G51" s="119">
        <f>G52</f>
        <v>52.671999999999997</v>
      </c>
      <c r="H51" s="327">
        <f t="shared" si="0"/>
        <v>100</v>
      </c>
      <c r="I51" s="114"/>
    </row>
    <row r="52" spans="1:9" ht="40.5" customHeight="1">
      <c r="A52" s="107">
        <v>43</v>
      </c>
      <c r="B52" s="120" t="s">
        <v>117</v>
      </c>
      <c r="C52" s="118" t="s">
        <v>254</v>
      </c>
      <c r="D52" s="118" t="s">
        <v>4</v>
      </c>
      <c r="E52" s="118" t="s">
        <v>105</v>
      </c>
      <c r="F52" s="133">
        <v>52.671999999999997</v>
      </c>
      <c r="G52" s="133">
        <v>52.671999999999997</v>
      </c>
      <c r="H52" s="327">
        <f t="shared" si="0"/>
        <v>100</v>
      </c>
      <c r="I52" s="114"/>
    </row>
    <row r="53" spans="1:9" ht="40.5" customHeight="1">
      <c r="A53" s="107">
        <v>44</v>
      </c>
      <c r="B53" s="120" t="s">
        <v>267</v>
      </c>
      <c r="C53" s="118" t="s">
        <v>254</v>
      </c>
      <c r="D53" s="118" t="s">
        <v>4</v>
      </c>
      <c r="E53" s="118" t="s">
        <v>109</v>
      </c>
      <c r="F53" s="133">
        <f>F54</f>
        <v>48.774000000000001</v>
      </c>
      <c r="G53" s="133">
        <f>G54</f>
        <v>48.774000000000001</v>
      </c>
      <c r="H53" s="327">
        <f t="shared" si="0"/>
        <v>100</v>
      </c>
      <c r="I53" s="114"/>
    </row>
    <row r="54" spans="1:9" ht="40.5" customHeight="1">
      <c r="A54" s="107">
        <v>45</v>
      </c>
      <c r="B54" s="120" t="s">
        <v>266</v>
      </c>
      <c r="C54" s="118" t="s">
        <v>254</v>
      </c>
      <c r="D54" s="118" t="s">
        <v>4</v>
      </c>
      <c r="E54" s="118" t="s">
        <v>100</v>
      </c>
      <c r="F54" s="133">
        <v>48.774000000000001</v>
      </c>
      <c r="G54" s="133">
        <v>48.774000000000001</v>
      </c>
      <c r="H54" s="327">
        <f t="shared" si="0"/>
        <v>100</v>
      </c>
      <c r="I54" s="114"/>
    </row>
    <row r="55" spans="1:9" ht="33" customHeight="1">
      <c r="A55" s="107">
        <v>46</v>
      </c>
      <c r="B55" s="132" t="s">
        <v>97</v>
      </c>
      <c r="C55" s="129" t="s">
        <v>241</v>
      </c>
      <c r="D55" s="118"/>
      <c r="E55" s="118"/>
      <c r="F55" s="130">
        <f>F58</f>
        <v>7.7210000000000001</v>
      </c>
      <c r="G55" s="130">
        <f>G58</f>
        <v>0</v>
      </c>
      <c r="H55" s="327">
        <f t="shared" si="0"/>
        <v>0</v>
      </c>
      <c r="I55" s="114"/>
    </row>
    <row r="56" spans="1:9" ht="33" customHeight="1">
      <c r="A56" s="107">
        <v>47</v>
      </c>
      <c r="B56" s="120" t="s">
        <v>153</v>
      </c>
      <c r="C56" s="118" t="s">
        <v>242</v>
      </c>
      <c r="D56" s="118"/>
      <c r="E56" s="118"/>
      <c r="F56" s="119">
        <f t="shared" ref="F56:G57" si="5">F57</f>
        <v>7.7210000000000001</v>
      </c>
      <c r="G56" s="119">
        <f t="shared" si="5"/>
        <v>0</v>
      </c>
      <c r="H56" s="327">
        <f t="shared" si="0"/>
        <v>0</v>
      </c>
      <c r="I56" s="114"/>
    </row>
    <row r="57" spans="1:9" ht="69" customHeight="1">
      <c r="A57" s="107">
        <v>48</v>
      </c>
      <c r="B57" s="120" t="s">
        <v>44</v>
      </c>
      <c r="C57" s="118" t="s">
        <v>242</v>
      </c>
      <c r="D57" s="118" t="s">
        <v>134</v>
      </c>
      <c r="E57" s="118"/>
      <c r="F57" s="119">
        <f t="shared" si="5"/>
        <v>7.7210000000000001</v>
      </c>
      <c r="G57" s="119">
        <f t="shared" si="5"/>
        <v>0</v>
      </c>
      <c r="H57" s="327">
        <f t="shared" si="0"/>
        <v>0</v>
      </c>
      <c r="I57" s="114"/>
    </row>
    <row r="58" spans="1:9" ht="64.5" customHeight="1">
      <c r="A58" s="107">
        <v>49</v>
      </c>
      <c r="B58" s="120" t="s">
        <v>43</v>
      </c>
      <c r="C58" s="118" t="s">
        <v>242</v>
      </c>
      <c r="D58" s="118" t="s">
        <v>135</v>
      </c>
      <c r="E58" s="118"/>
      <c r="F58" s="119">
        <f>F59</f>
        <v>7.7210000000000001</v>
      </c>
      <c r="G58" s="119">
        <f>G59</f>
        <v>0</v>
      </c>
      <c r="H58" s="327">
        <f t="shared" si="0"/>
        <v>0</v>
      </c>
      <c r="I58" s="114"/>
    </row>
    <row r="59" spans="1:9" s="136" customFormat="1" ht="141.75" customHeight="1">
      <c r="A59" s="107">
        <v>50</v>
      </c>
      <c r="B59" s="134" t="s">
        <v>168</v>
      </c>
      <c r="C59" s="118" t="s">
        <v>242</v>
      </c>
      <c r="D59" s="125" t="s">
        <v>14</v>
      </c>
      <c r="E59" s="125"/>
      <c r="F59" s="119">
        <f t="shared" ref="F59:G60" si="6">F60</f>
        <v>7.7210000000000001</v>
      </c>
      <c r="G59" s="119">
        <f t="shared" si="6"/>
        <v>0</v>
      </c>
      <c r="H59" s="327">
        <f t="shared" si="0"/>
        <v>0</v>
      </c>
      <c r="I59" s="135"/>
    </row>
    <row r="60" spans="1:9" s="136" customFormat="1" ht="33" customHeight="1">
      <c r="A60" s="107">
        <v>51</v>
      </c>
      <c r="B60" s="126" t="s">
        <v>267</v>
      </c>
      <c r="C60" s="118" t="s">
        <v>242</v>
      </c>
      <c r="D60" s="125" t="s">
        <v>14</v>
      </c>
      <c r="E60" s="125" t="s">
        <v>109</v>
      </c>
      <c r="F60" s="119">
        <f t="shared" si="6"/>
        <v>7.7210000000000001</v>
      </c>
      <c r="G60" s="119">
        <f t="shared" si="6"/>
        <v>0</v>
      </c>
      <c r="H60" s="327">
        <f t="shared" si="0"/>
        <v>0</v>
      </c>
      <c r="I60" s="135"/>
    </row>
    <row r="61" spans="1:9" s="136" customFormat="1" ht="53.25" customHeight="1">
      <c r="A61" s="107">
        <v>52</v>
      </c>
      <c r="B61" s="126" t="s">
        <v>266</v>
      </c>
      <c r="C61" s="118" t="s">
        <v>242</v>
      </c>
      <c r="D61" s="125" t="s">
        <v>14</v>
      </c>
      <c r="E61" s="125" t="s">
        <v>100</v>
      </c>
      <c r="F61" s="119">
        <v>7.7210000000000001</v>
      </c>
      <c r="G61" s="119">
        <v>0</v>
      </c>
      <c r="H61" s="327">
        <f t="shared" ref="H61:H121" si="7">G61/F61*100</f>
        <v>0</v>
      </c>
      <c r="I61" s="135"/>
    </row>
    <row r="62" spans="1:9" ht="17.25" customHeight="1">
      <c r="A62" s="107">
        <v>53</v>
      </c>
      <c r="B62" s="132" t="s">
        <v>9</v>
      </c>
      <c r="C62" s="129" t="s">
        <v>243</v>
      </c>
      <c r="D62" s="118"/>
      <c r="E62" s="118"/>
      <c r="F62" s="130">
        <f t="shared" ref="F62:G64" si="8">F63</f>
        <v>473.88299999999998</v>
      </c>
      <c r="G62" s="130">
        <f t="shared" si="8"/>
        <v>473.88299999999998</v>
      </c>
      <c r="H62" s="327">
        <f t="shared" si="7"/>
        <v>100</v>
      </c>
      <c r="I62" s="114"/>
    </row>
    <row r="63" spans="1:9" ht="23.25" customHeight="1">
      <c r="A63" s="107">
        <v>54</v>
      </c>
      <c r="B63" s="137" t="s">
        <v>133</v>
      </c>
      <c r="C63" s="118" t="s">
        <v>244</v>
      </c>
      <c r="D63" s="129"/>
      <c r="E63" s="129"/>
      <c r="F63" s="130">
        <f t="shared" si="8"/>
        <v>473.88299999999998</v>
      </c>
      <c r="G63" s="130">
        <f t="shared" si="8"/>
        <v>473.88299999999998</v>
      </c>
      <c r="H63" s="327">
        <f t="shared" si="7"/>
        <v>100</v>
      </c>
      <c r="I63" s="114"/>
    </row>
    <row r="64" spans="1:9" ht="63.75" customHeight="1">
      <c r="A64" s="107">
        <v>55</v>
      </c>
      <c r="B64" s="120" t="s">
        <v>44</v>
      </c>
      <c r="C64" s="118" t="s">
        <v>244</v>
      </c>
      <c r="D64" s="118" t="s">
        <v>134</v>
      </c>
      <c r="E64" s="118"/>
      <c r="F64" s="119">
        <f t="shared" si="8"/>
        <v>473.88299999999998</v>
      </c>
      <c r="G64" s="119">
        <f t="shared" si="8"/>
        <v>473.88299999999998</v>
      </c>
      <c r="H64" s="327">
        <f t="shared" si="7"/>
        <v>100</v>
      </c>
      <c r="I64" s="114"/>
    </row>
    <row r="65" spans="1:9" ht="62.25" customHeight="1">
      <c r="A65" s="107">
        <v>56</v>
      </c>
      <c r="B65" s="117" t="s">
        <v>55</v>
      </c>
      <c r="C65" s="118" t="s">
        <v>244</v>
      </c>
      <c r="D65" s="118" t="s">
        <v>136</v>
      </c>
      <c r="E65" s="118"/>
      <c r="F65" s="119">
        <f>F69+F66+F72</f>
        <v>473.88299999999998</v>
      </c>
      <c r="G65" s="119">
        <f>G69+G66+G72</f>
        <v>473.88299999999998</v>
      </c>
      <c r="H65" s="327">
        <f t="shared" si="7"/>
        <v>100</v>
      </c>
      <c r="I65" s="114"/>
    </row>
    <row r="66" spans="1:9" s="136" customFormat="1" ht="150.75" customHeight="1">
      <c r="A66" s="107">
        <v>57</v>
      </c>
      <c r="B66" s="134" t="s">
        <v>56</v>
      </c>
      <c r="C66" s="118" t="s">
        <v>244</v>
      </c>
      <c r="D66" s="125" t="s">
        <v>173</v>
      </c>
      <c r="E66" s="125"/>
      <c r="F66" s="119">
        <f t="shared" ref="F66:G67" si="9">F67</f>
        <v>0.39500000000000002</v>
      </c>
      <c r="G66" s="119">
        <f t="shared" si="9"/>
        <v>0.39500000000000002</v>
      </c>
      <c r="H66" s="327">
        <f t="shared" si="7"/>
        <v>100</v>
      </c>
      <c r="I66" s="135"/>
    </row>
    <row r="67" spans="1:9" s="136" customFormat="1" ht="34.5" customHeight="1">
      <c r="A67" s="107">
        <v>58</v>
      </c>
      <c r="B67" s="126" t="s">
        <v>267</v>
      </c>
      <c r="C67" s="118" t="s">
        <v>244</v>
      </c>
      <c r="D67" s="125" t="s">
        <v>173</v>
      </c>
      <c r="E67" s="125" t="s">
        <v>109</v>
      </c>
      <c r="F67" s="119">
        <f t="shared" si="9"/>
        <v>0.39500000000000002</v>
      </c>
      <c r="G67" s="119">
        <f t="shared" si="9"/>
        <v>0.39500000000000002</v>
      </c>
      <c r="H67" s="327">
        <f t="shared" si="7"/>
        <v>100</v>
      </c>
      <c r="I67" s="135"/>
    </row>
    <row r="68" spans="1:9" s="136" customFormat="1" ht="45" customHeight="1">
      <c r="A68" s="107">
        <v>59</v>
      </c>
      <c r="B68" s="126" t="s">
        <v>266</v>
      </c>
      <c r="C68" s="118" t="s">
        <v>244</v>
      </c>
      <c r="D68" s="125" t="s">
        <v>173</v>
      </c>
      <c r="E68" s="125" t="s">
        <v>100</v>
      </c>
      <c r="F68" s="119">
        <f>0.376+0.019</f>
        <v>0.39500000000000002</v>
      </c>
      <c r="G68" s="119">
        <f>0.376+0.019</f>
        <v>0.39500000000000002</v>
      </c>
      <c r="H68" s="327">
        <f t="shared" si="7"/>
        <v>100</v>
      </c>
      <c r="I68" s="135"/>
    </row>
    <row r="69" spans="1:9" ht="155.25" customHeight="1">
      <c r="A69" s="107">
        <v>60</v>
      </c>
      <c r="B69" s="117" t="s">
        <v>57</v>
      </c>
      <c r="C69" s="118" t="s">
        <v>244</v>
      </c>
      <c r="D69" s="118" t="s">
        <v>174</v>
      </c>
      <c r="E69" s="118"/>
      <c r="F69" s="119">
        <f t="shared" ref="F69:G70" si="10">F70</f>
        <v>79.087999999999994</v>
      </c>
      <c r="G69" s="119">
        <f t="shared" si="10"/>
        <v>79.087999999999994</v>
      </c>
      <c r="H69" s="327">
        <f t="shared" si="7"/>
        <v>100</v>
      </c>
      <c r="I69" s="114"/>
    </row>
    <row r="70" spans="1:9" ht="38.25" customHeight="1">
      <c r="A70" s="107">
        <v>61</v>
      </c>
      <c r="B70" s="126" t="s">
        <v>267</v>
      </c>
      <c r="C70" s="118" t="s">
        <v>244</v>
      </c>
      <c r="D70" s="118" t="s">
        <v>174</v>
      </c>
      <c r="E70" s="125" t="s">
        <v>109</v>
      </c>
      <c r="F70" s="119">
        <f t="shared" si="10"/>
        <v>79.087999999999994</v>
      </c>
      <c r="G70" s="119">
        <f t="shared" si="10"/>
        <v>79.087999999999994</v>
      </c>
      <c r="H70" s="327">
        <f t="shared" si="7"/>
        <v>100</v>
      </c>
      <c r="I70" s="114"/>
    </row>
    <row r="71" spans="1:9" ht="48.75" customHeight="1">
      <c r="A71" s="107">
        <v>62</v>
      </c>
      <c r="B71" s="120" t="s">
        <v>266</v>
      </c>
      <c r="C71" s="118" t="s">
        <v>244</v>
      </c>
      <c r="D71" s="118" t="s">
        <v>174</v>
      </c>
      <c r="E71" s="118" t="s">
        <v>100</v>
      </c>
      <c r="F71" s="119">
        <v>79.087999999999994</v>
      </c>
      <c r="G71" s="119">
        <v>79.087999999999994</v>
      </c>
      <c r="H71" s="327">
        <f t="shared" si="7"/>
        <v>100</v>
      </c>
      <c r="I71" s="114"/>
    </row>
    <row r="72" spans="1:9" s="240" customFormat="1" ht="161.25" customHeight="1">
      <c r="A72" s="107">
        <v>63</v>
      </c>
      <c r="B72" s="236" t="s">
        <v>281</v>
      </c>
      <c r="C72" s="118" t="s">
        <v>244</v>
      </c>
      <c r="D72" s="238" t="s">
        <v>226</v>
      </c>
      <c r="E72" s="238"/>
      <c r="F72" s="239">
        <f t="shared" ref="F72:G73" si="11">F73</f>
        <v>394.4</v>
      </c>
      <c r="G72" s="239">
        <f t="shared" si="11"/>
        <v>394.4</v>
      </c>
      <c r="H72" s="327">
        <f t="shared" si="7"/>
        <v>100</v>
      </c>
    </row>
    <row r="73" spans="1:9" s="240" customFormat="1" ht="36" customHeight="1">
      <c r="A73" s="107">
        <v>64</v>
      </c>
      <c r="B73" s="241" t="s">
        <v>267</v>
      </c>
      <c r="C73" s="118" t="s">
        <v>244</v>
      </c>
      <c r="D73" s="238" t="s">
        <v>226</v>
      </c>
      <c r="E73" s="243" t="s">
        <v>109</v>
      </c>
      <c r="F73" s="239">
        <f t="shared" si="11"/>
        <v>394.4</v>
      </c>
      <c r="G73" s="239">
        <f t="shared" si="11"/>
        <v>394.4</v>
      </c>
      <c r="H73" s="327">
        <f t="shared" si="7"/>
        <v>100</v>
      </c>
    </row>
    <row r="74" spans="1:9" s="240" customFormat="1" ht="55.5" customHeight="1">
      <c r="A74" s="107">
        <v>65</v>
      </c>
      <c r="B74" s="244" t="s">
        <v>266</v>
      </c>
      <c r="C74" s="118" t="s">
        <v>244</v>
      </c>
      <c r="D74" s="238" t="s">
        <v>226</v>
      </c>
      <c r="E74" s="238" t="s">
        <v>100</v>
      </c>
      <c r="F74" s="239">
        <v>394.4</v>
      </c>
      <c r="G74" s="239">
        <v>394.4</v>
      </c>
      <c r="H74" s="327">
        <f t="shared" si="7"/>
        <v>100</v>
      </c>
    </row>
    <row r="75" spans="1:9" ht="18.75" customHeight="1">
      <c r="A75" s="107">
        <v>66</v>
      </c>
      <c r="B75" s="132" t="s">
        <v>96</v>
      </c>
      <c r="C75" s="129" t="s">
        <v>245</v>
      </c>
      <c r="D75" s="129"/>
      <c r="E75" s="129"/>
      <c r="F75" s="130">
        <f>F81+F90+F76</f>
        <v>476.2</v>
      </c>
      <c r="G75" s="130">
        <f>G81+G90+G76</f>
        <v>457.37799999999999</v>
      </c>
      <c r="H75" s="327">
        <f t="shared" si="7"/>
        <v>96.047459050818986</v>
      </c>
      <c r="I75" s="114"/>
    </row>
    <row r="76" spans="1:9" ht="19.5" customHeight="1">
      <c r="A76" s="107">
        <v>67</v>
      </c>
      <c r="B76" s="120" t="s">
        <v>119</v>
      </c>
      <c r="C76" s="118" t="s">
        <v>378</v>
      </c>
      <c r="D76" s="118"/>
      <c r="E76" s="118"/>
      <c r="F76" s="119">
        <f t="shared" ref="F76:G76" si="12">F77</f>
        <v>9</v>
      </c>
      <c r="G76" s="119">
        <f t="shared" si="12"/>
        <v>9</v>
      </c>
      <c r="H76" s="327">
        <f t="shared" si="7"/>
        <v>100</v>
      </c>
      <c r="I76" s="114"/>
    </row>
    <row r="77" spans="1:9" ht="39.75" customHeight="1">
      <c r="A77" s="107">
        <v>68</v>
      </c>
      <c r="B77" s="117" t="s">
        <v>386</v>
      </c>
      <c r="C77" s="118" t="s">
        <v>378</v>
      </c>
      <c r="D77" s="118" t="s">
        <v>143</v>
      </c>
      <c r="E77" s="118"/>
      <c r="F77" s="119">
        <f>F78</f>
        <v>9</v>
      </c>
      <c r="G77" s="119">
        <f>G78</f>
        <v>9</v>
      </c>
      <c r="H77" s="327">
        <f t="shared" si="7"/>
        <v>100</v>
      </c>
      <c r="I77" s="114"/>
    </row>
    <row r="78" spans="1:9" ht="33" customHeight="1">
      <c r="A78" s="107">
        <v>69</v>
      </c>
      <c r="B78" s="157" t="s">
        <v>387</v>
      </c>
      <c r="C78" s="118" t="s">
        <v>378</v>
      </c>
      <c r="D78" s="118" t="s">
        <v>360</v>
      </c>
      <c r="E78" s="118"/>
      <c r="F78" s="119">
        <f>F79</f>
        <v>9</v>
      </c>
      <c r="G78" s="119">
        <f>G79</f>
        <v>9</v>
      </c>
      <c r="H78" s="327">
        <f t="shared" si="7"/>
        <v>100</v>
      </c>
      <c r="I78" s="114"/>
    </row>
    <row r="79" spans="1:9" ht="43.5" customHeight="1">
      <c r="A79" s="107">
        <v>70</v>
      </c>
      <c r="B79" s="120" t="s">
        <v>388</v>
      </c>
      <c r="C79" s="118" t="s">
        <v>378</v>
      </c>
      <c r="D79" s="118" t="s">
        <v>390</v>
      </c>
      <c r="E79" s="118" t="s">
        <v>385</v>
      </c>
      <c r="F79" s="119">
        <f t="shared" ref="F79:G79" si="13">F80</f>
        <v>9</v>
      </c>
      <c r="G79" s="119">
        <f t="shared" si="13"/>
        <v>9</v>
      </c>
      <c r="H79" s="327">
        <f t="shared" si="7"/>
        <v>100</v>
      </c>
      <c r="I79" s="114"/>
    </row>
    <row r="80" spans="1:9" ht="93.75" customHeight="1">
      <c r="A80" s="107">
        <v>71</v>
      </c>
      <c r="B80" s="310" t="s">
        <v>389</v>
      </c>
      <c r="C80" s="118" t="s">
        <v>378</v>
      </c>
      <c r="D80" s="118" t="s">
        <v>390</v>
      </c>
      <c r="E80" s="118" t="s">
        <v>384</v>
      </c>
      <c r="F80" s="119">
        <v>9</v>
      </c>
      <c r="G80" s="119">
        <v>9</v>
      </c>
      <c r="H80" s="327">
        <f t="shared" si="7"/>
        <v>100</v>
      </c>
      <c r="I80" s="114"/>
    </row>
    <row r="81" spans="1:9" ht="19.5" customHeight="1">
      <c r="A81" s="107">
        <v>72</v>
      </c>
      <c r="B81" s="120" t="s">
        <v>98</v>
      </c>
      <c r="C81" s="118" t="s">
        <v>246</v>
      </c>
      <c r="D81" s="118"/>
      <c r="E81" s="118"/>
      <c r="F81" s="119">
        <f t="shared" ref="F81:G81" si="14">F82</f>
        <v>464.279</v>
      </c>
      <c r="G81" s="119">
        <f t="shared" si="14"/>
        <v>445.45699999999999</v>
      </c>
      <c r="H81" s="327">
        <f t="shared" si="7"/>
        <v>95.945972141750971</v>
      </c>
      <c r="I81" s="114"/>
    </row>
    <row r="82" spans="1:9" ht="48.75" customHeight="1">
      <c r="A82" s="107">
        <v>73</v>
      </c>
      <c r="B82" s="120" t="s">
        <v>44</v>
      </c>
      <c r="C82" s="118" t="s">
        <v>246</v>
      </c>
      <c r="D82" s="118" t="s">
        <v>134</v>
      </c>
      <c r="E82" s="118"/>
      <c r="F82" s="119">
        <f>F83</f>
        <v>464.279</v>
      </c>
      <c r="G82" s="119">
        <f>G83</f>
        <v>445.45699999999999</v>
      </c>
      <c r="H82" s="327">
        <f t="shared" si="7"/>
        <v>95.945972141750971</v>
      </c>
      <c r="I82" s="114"/>
    </row>
    <row r="83" spans="1:9" ht="44.25" customHeight="1">
      <c r="A83" s="107">
        <v>74</v>
      </c>
      <c r="B83" s="117" t="s">
        <v>48</v>
      </c>
      <c r="C83" s="118" t="s">
        <v>246</v>
      </c>
      <c r="D83" s="118" t="s">
        <v>6</v>
      </c>
      <c r="E83" s="118"/>
      <c r="F83" s="119">
        <f>F84+F87</f>
        <v>464.279</v>
      </c>
      <c r="G83" s="119">
        <f>G84+G87</f>
        <v>445.45699999999999</v>
      </c>
      <c r="H83" s="327">
        <f t="shared" si="7"/>
        <v>95.945972141750971</v>
      </c>
      <c r="I83" s="114"/>
    </row>
    <row r="84" spans="1:9" ht="98.25" customHeight="1">
      <c r="A84" s="107">
        <v>75</v>
      </c>
      <c r="B84" s="120" t="s">
        <v>49</v>
      </c>
      <c r="C84" s="118" t="s">
        <v>246</v>
      </c>
      <c r="D84" s="118" t="s">
        <v>7</v>
      </c>
      <c r="E84" s="118"/>
      <c r="F84" s="119">
        <f t="shared" ref="F84:G85" si="15">F85</f>
        <v>421.524</v>
      </c>
      <c r="G84" s="119">
        <f t="shared" si="15"/>
        <v>403.97500000000002</v>
      </c>
      <c r="H84" s="327">
        <f t="shared" si="7"/>
        <v>95.836773232366369</v>
      </c>
      <c r="I84" s="114"/>
    </row>
    <row r="85" spans="1:9" ht="39.75" customHeight="1">
      <c r="A85" s="107">
        <v>76</v>
      </c>
      <c r="B85" s="120" t="s">
        <v>267</v>
      </c>
      <c r="C85" s="118" t="s">
        <v>246</v>
      </c>
      <c r="D85" s="118" t="s">
        <v>7</v>
      </c>
      <c r="E85" s="118" t="s">
        <v>109</v>
      </c>
      <c r="F85" s="119">
        <f t="shared" si="15"/>
        <v>421.524</v>
      </c>
      <c r="G85" s="119">
        <f t="shared" si="15"/>
        <v>403.97500000000002</v>
      </c>
      <c r="H85" s="327">
        <f t="shared" si="7"/>
        <v>95.836773232366369</v>
      </c>
      <c r="I85" s="114"/>
    </row>
    <row r="86" spans="1:9" ht="60.75" customHeight="1">
      <c r="A86" s="107">
        <v>77</v>
      </c>
      <c r="B86" s="120" t="s">
        <v>266</v>
      </c>
      <c r="C86" s="118" t="s">
        <v>246</v>
      </c>
      <c r="D86" s="118" t="s">
        <v>7</v>
      </c>
      <c r="E86" s="118" t="s">
        <v>100</v>
      </c>
      <c r="F86" s="119">
        <v>421.524</v>
      </c>
      <c r="G86" s="119">
        <v>403.97500000000002</v>
      </c>
      <c r="H86" s="327">
        <f t="shared" si="7"/>
        <v>95.836773232366369</v>
      </c>
      <c r="I86" s="114"/>
    </row>
    <row r="87" spans="1:9" s="136" customFormat="1" ht="124.5" customHeight="1">
      <c r="A87" s="107">
        <v>78</v>
      </c>
      <c r="B87" s="134" t="s">
        <v>50</v>
      </c>
      <c r="C87" s="118" t="s">
        <v>246</v>
      </c>
      <c r="D87" s="125" t="s">
        <v>175</v>
      </c>
      <c r="E87" s="125"/>
      <c r="F87" s="119">
        <f t="shared" ref="F87:G88" si="16">F88</f>
        <v>42.755000000000003</v>
      </c>
      <c r="G87" s="119">
        <f t="shared" si="16"/>
        <v>41.481999999999999</v>
      </c>
      <c r="H87" s="327">
        <f t="shared" si="7"/>
        <v>97.022570459595357</v>
      </c>
      <c r="I87" s="135"/>
    </row>
    <row r="88" spans="1:9" s="136" customFormat="1" ht="29.25" customHeight="1">
      <c r="A88" s="107">
        <v>79</v>
      </c>
      <c r="B88" s="120" t="s">
        <v>267</v>
      </c>
      <c r="C88" s="118" t="s">
        <v>246</v>
      </c>
      <c r="D88" s="125" t="s">
        <v>175</v>
      </c>
      <c r="E88" s="125" t="s">
        <v>109</v>
      </c>
      <c r="F88" s="119">
        <f t="shared" si="16"/>
        <v>42.755000000000003</v>
      </c>
      <c r="G88" s="119">
        <f t="shared" si="16"/>
        <v>41.481999999999999</v>
      </c>
      <c r="H88" s="327">
        <f t="shared" si="7"/>
        <v>97.022570459595357</v>
      </c>
      <c r="I88" s="135"/>
    </row>
    <row r="89" spans="1:9" s="136" customFormat="1" ht="64.5" customHeight="1">
      <c r="A89" s="107">
        <v>80</v>
      </c>
      <c r="B89" s="120" t="s">
        <v>266</v>
      </c>
      <c r="C89" s="118" t="s">
        <v>246</v>
      </c>
      <c r="D89" s="125" t="s">
        <v>175</v>
      </c>
      <c r="E89" s="125" t="s">
        <v>100</v>
      </c>
      <c r="F89" s="119">
        <v>42.755000000000003</v>
      </c>
      <c r="G89" s="119">
        <v>41.481999999999999</v>
      </c>
      <c r="H89" s="327">
        <f t="shared" si="7"/>
        <v>97.022570459595357</v>
      </c>
      <c r="I89" s="135"/>
    </row>
    <row r="90" spans="1:9" ht="38.25" customHeight="1">
      <c r="A90" s="107">
        <v>81</v>
      </c>
      <c r="B90" s="120" t="s">
        <v>350</v>
      </c>
      <c r="C90" s="118" t="s">
        <v>349</v>
      </c>
      <c r="D90" s="118"/>
      <c r="E90" s="118"/>
      <c r="F90" s="119">
        <f t="shared" ref="F90:G90" si="17">F91</f>
        <v>2.9209999999999998</v>
      </c>
      <c r="G90" s="119">
        <f t="shared" si="17"/>
        <v>2.9209999999999998</v>
      </c>
      <c r="H90" s="327">
        <f t="shared" si="7"/>
        <v>100</v>
      </c>
      <c r="I90" s="114"/>
    </row>
    <row r="91" spans="1:9" ht="30.75" customHeight="1">
      <c r="A91" s="107">
        <v>82</v>
      </c>
      <c r="B91" s="120" t="s">
        <v>107</v>
      </c>
      <c r="C91" s="118" t="s">
        <v>349</v>
      </c>
      <c r="D91" s="118" t="s">
        <v>143</v>
      </c>
      <c r="E91" s="118"/>
      <c r="F91" s="119">
        <f>F92</f>
        <v>2.9209999999999998</v>
      </c>
      <c r="G91" s="119">
        <f>G92</f>
        <v>2.9209999999999998</v>
      </c>
      <c r="H91" s="327">
        <f t="shared" si="7"/>
        <v>100</v>
      </c>
      <c r="I91" s="114"/>
    </row>
    <row r="92" spans="1:9" ht="30" customHeight="1">
      <c r="A92" s="107">
        <v>83</v>
      </c>
      <c r="B92" s="120" t="s">
        <v>154</v>
      </c>
      <c r="C92" s="118" t="s">
        <v>349</v>
      </c>
      <c r="D92" s="118" t="s">
        <v>352</v>
      </c>
      <c r="E92" s="118"/>
      <c r="F92" s="119">
        <f>F93</f>
        <v>2.9209999999999998</v>
      </c>
      <c r="G92" s="119">
        <f>G93</f>
        <v>2.9209999999999998</v>
      </c>
      <c r="H92" s="327">
        <f t="shared" si="7"/>
        <v>100</v>
      </c>
      <c r="I92" s="114"/>
    </row>
    <row r="93" spans="1:9" ht="36" customHeight="1">
      <c r="A93" s="107">
        <v>84</v>
      </c>
      <c r="B93" s="157" t="s">
        <v>351</v>
      </c>
      <c r="C93" s="118" t="s">
        <v>349</v>
      </c>
      <c r="D93" s="118" t="s">
        <v>353</v>
      </c>
      <c r="E93" s="118"/>
      <c r="F93" s="119">
        <f t="shared" ref="F93:G94" si="18">F94</f>
        <v>2.9209999999999998</v>
      </c>
      <c r="G93" s="119">
        <f t="shared" si="18"/>
        <v>2.9209999999999998</v>
      </c>
      <c r="H93" s="327">
        <f t="shared" si="7"/>
        <v>100</v>
      </c>
      <c r="I93" s="114"/>
    </row>
    <row r="94" spans="1:9" ht="36.75" customHeight="1">
      <c r="A94" s="107">
        <v>85</v>
      </c>
      <c r="B94" s="120" t="s">
        <v>267</v>
      </c>
      <c r="C94" s="118" t="s">
        <v>349</v>
      </c>
      <c r="D94" s="118" t="s">
        <v>353</v>
      </c>
      <c r="E94" s="118" t="s">
        <v>109</v>
      </c>
      <c r="F94" s="119">
        <f t="shared" si="18"/>
        <v>2.9209999999999998</v>
      </c>
      <c r="G94" s="119">
        <f t="shared" si="18"/>
        <v>2.9209999999999998</v>
      </c>
      <c r="H94" s="327">
        <f t="shared" si="7"/>
        <v>100</v>
      </c>
      <c r="I94" s="114"/>
    </row>
    <row r="95" spans="1:9" ht="60.75" customHeight="1">
      <c r="A95" s="107">
        <v>86</v>
      </c>
      <c r="B95" s="117" t="s">
        <v>266</v>
      </c>
      <c r="C95" s="118" t="s">
        <v>349</v>
      </c>
      <c r="D95" s="118" t="s">
        <v>353</v>
      </c>
      <c r="E95" s="118" t="s">
        <v>100</v>
      </c>
      <c r="F95" s="119">
        <v>2.9209999999999998</v>
      </c>
      <c r="G95" s="119">
        <v>2.9209999999999998</v>
      </c>
      <c r="H95" s="327">
        <f t="shared" si="7"/>
        <v>100</v>
      </c>
      <c r="I95" s="114"/>
    </row>
    <row r="96" spans="1:9" ht="33" customHeight="1">
      <c r="A96" s="107">
        <v>87</v>
      </c>
      <c r="B96" s="137" t="s">
        <v>94</v>
      </c>
      <c r="C96" s="129" t="s">
        <v>236</v>
      </c>
      <c r="D96" s="129"/>
      <c r="E96" s="129"/>
      <c r="F96" s="130">
        <f>F97+F115</f>
        <v>3147.056</v>
      </c>
      <c r="G96" s="130">
        <f>G97+G115</f>
        <v>3065.9690000000001</v>
      </c>
      <c r="H96" s="327">
        <f t="shared" si="7"/>
        <v>97.423401426603149</v>
      </c>
      <c r="I96" s="114"/>
    </row>
    <row r="97" spans="1:9" ht="13.5" customHeight="1">
      <c r="A97" s="107">
        <v>88</v>
      </c>
      <c r="B97" s="120" t="s">
        <v>95</v>
      </c>
      <c r="C97" s="118" t="s">
        <v>237</v>
      </c>
      <c r="D97" s="118"/>
      <c r="E97" s="118"/>
      <c r="F97" s="119">
        <f>F98+F105</f>
        <v>2294.989</v>
      </c>
      <c r="G97" s="119">
        <f>G98+G105</f>
        <v>2254.261</v>
      </c>
      <c r="H97" s="327">
        <f t="shared" si="7"/>
        <v>98.225350971181129</v>
      </c>
      <c r="I97" s="114"/>
    </row>
    <row r="98" spans="1:9" ht="58.5" customHeight="1">
      <c r="A98" s="107">
        <v>89</v>
      </c>
      <c r="B98" s="138" t="s">
        <v>282</v>
      </c>
      <c r="C98" s="118" t="s">
        <v>237</v>
      </c>
      <c r="D98" s="125" t="s">
        <v>110</v>
      </c>
      <c r="E98" s="125"/>
      <c r="F98" s="119">
        <f>F99</f>
        <v>1744.6120000000001</v>
      </c>
      <c r="G98" s="119">
        <f>G99</f>
        <v>1743.134</v>
      </c>
      <c r="H98" s="327">
        <f t="shared" si="7"/>
        <v>99.91528202259299</v>
      </c>
      <c r="I98" s="114"/>
    </row>
    <row r="99" spans="1:9" ht="54" customHeight="1">
      <c r="A99" s="107">
        <v>90</v>
      </c>
      <c r="B99" s="126" t="s">
        <v>8</v>
      </c>
      <c r="C99" s="118" t="s">
        <v>237</v>
      </c>
      <c r="D99" s="125" t="s">
        <v>111</v>
      </c>
      <c r="E99" s="125"/>
      <c r="F99" s="119">
        <f>F100+F103</f>
        <v>1744.6120000000001</v>
      </c>
      <c r="G99" s="119">
        <f>G100+G103</f>
        <v>1743.134</v>
      </c>
      <c r="H99" s="327">
        <f t="shared" si="7"/>
        <v>99.91528202259299</v>
      </c>
      <c r="I99" s="114"/>
    </row>
    <row r="100" spans="1:9" ht="127.5" customHeight="1">
      <c r="A100" s="107">
        <v>91</v>
      </c>
      <c r="B100" s="138" t="s">
        <v>51</v>
      </c>
      <c r="C100" s="118" t="s">
        <v>237</v>
      </c>
      <c r="D100" s="125" t="s">
        <v>102</v>
      </c>
      <c r="E100" s="125"/>
      <c r="F100" s="119">
        <f>F101</f>
        <v>1707.4010000000001</v>
      </c>
      <c r="G100" s="119">
        <f>G101</f>
        <v>1705.923</v>
      </c>
      <c r="H100" s="327">
        <f t="shared" si="7"/>
        <v>99.913435683825881</v>
      </c>
      <c r="I100" s="114"/>
    </row>
    <row r="101" spans="1:9" ht="52.5" customHeight="1">
      <c r="A101" s="107">
        <v>92</v>
      </c>
      <c r="B101" s="134" t="s">
        <v>11</v>
      </c>
      <c r="C101" s="118" t="s">
        <v>237</v>
      </c>
      <c r="D101" s="125" t="s">
        <v>102</v>
      </c>
      <c r="E101" s="125" t="s">
        <v>130</v>
      </c>
      <c r="F101" s="119">
        <f>F102</f>
        <v>1707.4010000000001</v>
      </c>
      <c r="G101" s="119">
        <f>G102</f>
        <v>1705.923</v>
      </c>
      <c r="H101" s="327">
        <f t="shared" si="7"/>
        <v>99.913435683825881</v>
      </c>
      <c r="I101" s="114"/>
    </row>
    <row r="102" spans="1:9" ht="33" customHeight="1">
      <c r="A102" s="107">
        <v>93</v>
      </c>
      <c r="B102" s="134" t="s">
        <v>132</v>
      </c>
      <c r="C102" s="118" t="s">
        <v>237</v>
      </c>
      <c r="D102" s="125" t="s">
        <v>102</v>
      </c>
      <c r="E102" s="125" t="s">
        <v>104</v>
      </c>
      <c r="F102" s="119">
        <v>1707.4010000000001</v>
      </c>
      <c r="G102" s="119">
        <v>1705.923</v>
      </c>
      <c r="H102" s="327">
        <f t="shared" si="7"/>
        <v>99.913435683825881</v>
      </c>
      <c r="I102" s="114"/>
    </row>
    <row r="103" spans="1:9" ht="52.5" customHeight="1">
      <c r="A103" s="107">
        <v>94</v>
      </c>
      <c r="B103" s="134" t="s">
        <v>11</v>
      </c>
      <c r="C103" s="118" t="s">
        <v>237</v>
      </c>
      <c r="D103" s="125" t="s">
        <v>176</v>
      </c>
      <c r="E103" s="125" t="s">
        <v>130</v>
      </c>
      <c r="F103" s="119">
        <f>F104</f>
        <v>37.210999999999999</v>
      </c>
      <c r="G103" s="119">
        <f>G104</f>
        <v>37.210999999999999</v>
      </c>
      <c r="H103" s="327">
        <f t="shared" si="7"/>
        <v>100</v>
      </c>
      <c r="I103" s="114"/>
    </row>
    <row r="104" spans="1:9" ht="33" customHeight="1">
      <c r="A104" s="107">
        <v>95</v>
      </c>
      <c r="B104" s="134" t="s">
        <v>132</v>
      </c>
      <c r="C104" s="118" t="s">
        <v>237</v>
      </c>
      <c r="D104" s="125" t="s">
        <v>176</v>
      </c>
      <c r="E104" s="125" t="s">
        <v>104</v>
      </c>
      <c r="F104" s="119">
        <v>37.210999999999999</v>
      </c>
      <c r="G104" s="119">
        <v>37.210999999999999</v>
      </c>
      <c r="H104" s="327">
        <f t="shared" si="7"/>
        <v>100</v>
      </c>
      <c r="I104" s="114"/>
    </row>
    <row r="105" spans="1:9" ht="62.25" customHeight="1">
      <c r="A105" s="107">
        <v>96</v>
      </c>
      <c r="B105" s="117" t="s">
        <v>10</v>
      </c>
      <c r="C105" s="118" t="s">
        <v>237</v>
      </c>
      <c r="D105" s="118" t="s">
        <v>129</v>
      </c>
      <c r="E105" s="118"/>
      <c r="F105" s="119">
        <f>F106+F110+F112</f>
        <v>550.37699999999995</v>
      </c>
      <c r="G105" s="119">
        <f>G106+G110+G112</f>
        <v>511.12700000000001</v>
      </c>
      <c r="H105" s="327">
        <f t="shared" si="7"/>
        <v>92.86852466581999</v>
      </c>
      <c r="I105" s="114"/>
    </row>
    <row r="106" spans="1:9" ht="133.5" customHeight="1">
      <c r="A106" s="107">
        <v>97</v>
      </c>
      <c r="B106" s="134" t="s">
        <v>52</v>
      </c>
      <c r="C106" s="118" t="s">
        <v>237</v>
      </c>
      <c r="D106" s="118" t="s">
        <v>103</v>
      </c>
      <c r="E106" s="118"/>
      <c r="F106" s="119">
        <f>F107</f>
        <v>432.64699999999999</v>
      </c>
      <c r="G106" s="119">
        <f>G107</f>
        <v>432.64699999999999</v>
      </c>
      <c r="H106" s="327">
        <f t="shared" si="7"/>
        <v>100</v>
      </c>
      <c r="I106" s="114"/>
    </row>
    <row r="107" spans="1:9" ht="55.5" customHeight="1">
      <c r="A107" s="107">
        <v>98</v>
      </c>
      <c r="B107" s="134" t="s">
        <v>11</v>
      </c>
      <c r="C107" s="118" t="s">
        <v>237</v>
      </c>
      <c r="D107" s="118" t="s">
        <v>103</v>
      </c>
      <c r="E107" s="139" t="s">
        <v>130</v>
      </c>
      <c r="F107" s="119">
        <f>F108</f>
        <v>432.64699999999999</v>
      </c>
      <c r="G107" s="119">
        <f>G108</f>
        <v>432.64699999999999</v>
      </c>
      <c r="H107" s="327">
        <f t="shared" si="7"/>
        <v>100</v>
      </c>
      <c r="I107" s="114"/>
    </row>
    <row r="108" spans="1:9" ht="33" customHeight="1">
      <c r="A108" s="107">
        <v>99</v>
      </c>
      <c r="B108" s="134" t="s">
        <v>132</v>
      </c>
      <c r="C108" s="118" t="s">
        <v>237</v>
      </c>
      <c r="D108" s="118" t="s">
        <v>103</v>
      </c>
      <c r="E108" s="139" t="s">
        <v>104</v>
      </c>
      <c r="F108" s="119">
        <v>432.64699999999999</v>
      </c>
      <c r="G108" s="119">
        <v>432.64699999999999</v>
      </c>
      <c r="H108" s="327">
        <f t="shared" si="7"/>
        <v>100</v>
      </c>
      <c r="I108" s="114"/>
    </row>
    <row r="109" spans="1:9" ht="199.5" customHeight="1">
      <c r="A109" s="107">
        <v>100</v>
      </c>
      <c r="B109" s="134" t="s">
        <v>262</v>
      </c>
      <c r="C109" s="118" t="s">
        <v>237</v>
      </c>
      <c r="D109" s="118" t="s">
        <v>234</v>
      </c>
      <c r="E109" s="139"/>
      <c r="F109" s="119">
        <f>F110</f>
        <v>6.73</v>
      </c>
      <c r="G109" s="119">
        <f>G110</f>
        <v>6.73</v>
      </c>
      <c r="H109" s="327">
        <f t="shared" si="7"/>
        <v>100</v>
      </c>
      <c r="I109" s="114"/>
    </row>
    <row r="110" spans="1:9" ht="55.5" customHeight="1">
      <c r="A110" s="107">
        <v>101</v>
      </c>
      <c r="B110" s="134" t="s">
        <v>11</v>
      </c>
      <c r="C110" s="118" t="s">
        <v>237</v>
      </c>
      <c r="D110" s="118" t="s">
        <v>234</v>
      </c>
      <c r="E110" s="139" t="s">
        <v>130</v>
      </c>
      <c r="F110" s="119">
        <f>F111</f>
        <v>6.73</v>
      </c>
      <c r="G110" s="119">
        <f>G111</f>
        <v>6.73</v>
      </c>
      <c r="H110" s="327">
        <f t="shared" si="7"/>
        <v>100</v>
      </c>
      <c r="I110" s="114"/>
    </row>
    <row r="111" spans="1:9" ht="33" customHeight="1">
      <c r="A111" s="107">
        <v>102</v>
      </c>
      <c r="B111" s="134" t="s">
        <v>132</v>
      </c>
      <c r="C111" s="118" t="s">
        <v>237</v>
      </c>
      <c r="D111" s="118" t="s">
        <v>234</v>
      </c>
      <c r="E111" s="139" t="s">
        <v>104</v>
      </c>
      <c r="F111" s="119">
        <v>6.73</v>
      </c>
      <c r="G111" s="119">
        <v>6.73</v>
      </c>
      <c r="H111" s="327">
        <f t="shared" si="7"/>
        <v>100</v>
      </c>
      <c r="I111" s="114"/>
    </row>
    <row r="112" spans="1:9" ht="199.5" customHeight="1">
      <c r="A112" s="107">
        <v>103</v>
      </c>
      <c r="B112" s="134" t="s">
        <v>404</v>
      </c>
      <c r="C112" s="118" t="s">
        <v>237</v>
      </c>
      <c r="D112" s="118" t="s">
        <v>405</v>
      </c>
      <c r="E112" s="139"/>
      <c r="F112" s="119">
        <f>F113</f>
        <v>111</v>
      </c>
      <c r="G112" s="119">
        <f>G113</f>
        <v>71.75</v>
      </c>
      <c r="H112" s="327">
        <f t="shared" si="7"/>
        <v>64.63963963963964</v>
      </c>
      <c r="I112" s="114"/>
    </row>
    <row r="113" spans="1:9" ht="55.5" customHeight="1">
      <c r="A113" s="107">
        <v>104</v>
      </c>
      <c r="B113" s="134" t="s">
        <v>11</v>
      </c>
      <c r="C113" s="118" t="s">
        <v>237</v>
      </c>
      <c r="D113" s="118" t="s">
        <v>405</v>
      </c>
      <c r="E113" s="139" t="s">
        <v>130</v>
      </c>
      <c r="F113" s="119">
        <f>F114</f>
        <v>111</v>
      </c>
      <c r="G113" s="119">
        <f>G114</f>
        <v>71.75</v>
      </c>
      <c r="H113" s="327">
        <f t="shared" si="7"/>
        <v>64.63963963963964</v>
      </c>
      <c r="I113" s="114"/>
    </row>
    <row r="114" spans="1:9" ht="33" customHeight="1">
      <c r="A114" s="107">
        <v>105</v>
      </c>
      <c r="B114" s="134" t="s">
        <v>132</v>
      </c>
      <c r="C114" s="118" t="s">
        <v>237</v>
      </c>
      <c r="D114" s="118" t="s">
        <v>405</v>
      </c>
      <c r="E114" s="139" t="s">
        <v>104</v>
      </c>
      <c r="F114" s="119">
        <v>111</v>
      </c>
      <c r="G114" s="119">
        <v>71.75</v>
      </c>
      <c r="H114" s="327">
        <f t="shared" si="7"/>
        <v>64.63963963963964</v>
      </c>
      <c r="I114" s="114"/>
    </row>
    <row r="115" spans="1:9" ht="46.5" customHeight="1">
      <c r="A115" s="107">
        <v>106</v>
      </c>
      <c r="B115" s="134" t="s">
        <v>76</v>
      </c>
      <c r="C115" s="139" t="s">
        <v>238</v>
      </c>
      <c r="D115" s="118"/>
      <c r="E115" s="139"/>
      <c r="F115" s="119">
        <f>F116</f>
        <v>852.06700000000001</v>
      </c>
      <c r="G115" s="119">
        <f>G116</f>
        <v>811.70799999999997</v>
      </c>
      <c r="H115" s="327">
        <f t="shared" si="7"/>
        <v>95.263400648071098</v>
      </c>
      <c r="I115" s="114"/>
    </row>
    <row r="116" spans="1:9" ht="51" customHeight="1">
      <c r="A116" s="107">
        <v>107</v>
      </c>
      <c r="B116" s="134" t="s">
        <v>159</v>
      </c>
      <c r="C116" s="139" t="s">
        <v>238</v>
      </c>
      <c r="D116" s="118" t="s">
        <v>160</v>
      </c>
      <c r="E116" s="139"/>
      <c r="F116" s="119">
        <f>F117</f>
        <v>852.06700000000001</v>
      </c>
      <c r="G116" s="119">
        <f>G117</f>
        <v>811.70799999999997</v>
      </c>
      <c r="H116" s="327">
        <f t="shared" si="7"/>
        <v>95.263400648071098</v>
      </c>
      <c r="I116" s="114"/>
    </row>
    <row r="117" spans="1:9" ht="78.75" customHeight="1">
      <c r="A117" s="107">
        <v>108</v>
      </c>
      <c r="B117" s="140" t="s">
        <v>166</v>
      </c>
      <c r="C117" s="139" t="s">
        <v>238</v>
      </c>
      <c r="D117" s="118" t="s">
        <v>161</v>
      </c>
      <c r="E117" s="139"/>
      <c r="F117" s="119">
        <f>F118+F120</f>
        <v>852.06700000000001</v>
      </c>
      <c r="G117" s="119">
        <f>G118+G120</f>
        <v>811.70799999999997</v>
      </c>
      <c r="H117" s="327">
        <f t="shared" si="7"/>
        <v>95.263400648071098</v>
      </c>
      <c r="I117" s="114"/>
    </row>
    <row r="118" spans="1:9" ht="93.75" customHeight="1">
      <c r="A118" s="107">
        <v>109</v>
      </c>
      <c r="B118" s="134" t="s">
        <v>162</v>
      </c>
      <c r="C118" s="139" t="s">
        <v>238</v>
      </c>
      <c r="D118" s="118" t="s">
        <v>161</v>
      </c>
      <c r="E118" s="139" t="s">
        <v>108</v>
      </c>
      <c r="F118" s="119">
        <f>F119</f>
        <v>781</v>
      </c>
      <c r="G118" s="119">
        <f>G119</f>
        <v>750.43200000000002</v>
      </c>
      <c r="H118" s="327">
        <f t="shared" si="7"/>
        <v>96.086043533930862</v>
      </c>
      <c r="I118" s="114"/>
    </row>
    <row r="119" spans="1:9" ht="33" customHeight="1">
      <c r="A119" s="107">
        <v>110</v>
      </c>
      <c r="B119" s="141" t="s">
        <v>163</v>
      </c>
      <c r="C119" s="139" t="s">
        <v>238</v>
      </c>
      <c r="D119" s="118" t="s">
        <v>161</v>
      </c>
      <c r="E119" s="139" t="s">
        <v>80</v>
      </c>
      <c r="F119" s="119">
        <v>781</v>
      </c>
      <c r="G119" s="119">
        <v>750.43200000000002</v>
      </c>
      <c r="H119" s="327">
        <f t="shared" si="7"/>
        <v>96.086043533930862</v>
      </c>
      <c r="I119" s="114"/>
    </row>
    <row r="120" spans="1:9" ht="33" customHeight="1">
      <c r="A120" s="107">
        <v>111</v>
      </c>
      <c r="B120" s="126" t="s">
        <v>123</v>
      </c>
      <c r="C120" s="139" t="s">
        <v>238</v>
      </c>
      <c r="D120" s="118" t="s">
        <v>161</v>
      </c>
      <c r="E120" s="139" t="s">
        <v>109</v>
      </c>
      <c r="F120" s="119">
        <f>F121</f>
        <v>71.066999999999993</v>
      </c>
      <c r="G120" s="119">
        <f>G121</f>
        <v>61.276000000000003</v>
      </c>
      <c r="H120" s="327">
        <f t="shared" si="7"/>
        <v>86.222860117916909</v>
      </c>
      <c r="I120" s="114"/>
    </row>
    <row r="121" spans="1:9" ht="33" customHeight="1">
      <c r="A121" s="107">
        <v>112</v>
      </c>
      <c r="B121" s="126" t="s">
        <v>5</v>
      </c>
      <c r="C121" s="139" t="s">
        <v>238</v>
      </c>
      <c r="D121" s="118" t="s">
        <v>161</v>
      </c>
      <c r="E121" s="139" t="s">
        <v>100</v>
      </c>
      <c r="F121" s="119">
        <v>71.066999999999993</v>
      </c>
      <c r="G121" s="119">
        <v>61.276000000000003</v>
      </c>
      <c r="H121" s="327">
        <f t="shared" si="7"/>
        <v>86.222860117916909</v>
      </c>
      <c r="I121" s="114"/>
    </row>
    <row r="122" spans="1:9" ht="33" customHeight="1">
      <c r="A122" s="107">
        <v>113</v>
      </c>
      <c r="B122" s="137" t="s">
        <v>140</v>
      </c>
      <c r="C122" s="129" t="s">
        <v>239</v>
      </c>
      <c r="D122" s="129"/>
      <c r="E122" s="129"/>
      <c r="F122" s="130">
        <f>F126</f>
        <v>228.63499999999999</v>
      </c>
      <c r="G122" s="130">
        <f>G126</f>
        <v>228.63499999999999</v>
      </c>
      <c r="H122" s="327">
        <f t="shared" ref="H122:H128" si="19">G122/F122*100</f>
        <v>100</v>
      </c>
      <c r="I122" s="142"/>
    </row>
    <row r="123" spans="1:9" ht="33" customHeight="1">
      <c r="A123" s="107">
        <v>114</v>
      </c>
      <c r="B123" s="117" t="s">
        <v>141</v>
      </c>
      <c r="C123" s="118" t="s">
        <v>240</v>
      </c>
      <c r="D123" s="118"/>
      <c r="E123" s="118"/>
      <c r="F123" s="119">
        <f>F122</f>
        <v>228.63499999999999</v>
      </c>
      <c r="G123" s="119">
        <f>G122</f>
        <v>228.63499999999999</v>
      </c>
      <c r="H123" s="327">
        <f t="shared" si="19"/>
        <v>100</v>
      </c>
      <c r="I123" s="114"/>
    </row>
    <row r="124" spans="1:9" ht="66.75" customHeight="1">
      <c r="A124" s="107">
        <v>115</v>
      </c>
      <c r="B124" s="117" t="s">
        <v>283</v>
      </c>
      <c r="C124" s="118" t="s">
        <v>240</v>
      </c>
      <c r="D124" s="118" t="s">
        <v>142</v>
      </c>
      <c r="E124" s="118"/>
      <c r="F124" s="119">
        <f>F126</f>
        <v>228.63499999999999</v>
      </c>
      <c r="G124" s="119">
        <f>G126</f>
        <v>228.63499999999999</v>
      </c>
      <c r="H124" s="327">
        <f t="shared" si="19"/>
        <v>100</v>
      </c>
      <c r="I124" s="114"/>
    </row>
    <row r="125" spans="1:9" ht="91.5" customHeight="1">
      <c r="A125" s="107">
        <v>116</v>
      </c>
      <c r="B125" s="134" t="s">
        <v>54</v>
      </c>
      <c r="C125" s="118" t="s">
        <v>240</v>
      </c>
      <c r="D125" s="118" t="s">
        <v>156</v>
      </c>
      <c r="E125" s="118"/>
      <c r="F125" s="119">
        <f>F126</f>
        <v>228.63499999999999</v>
      </c>
      <c r="G125" s="119">
        <f>G126</f>
        <v>228.63499999999999</v>
      </c>
      <c r="H125" s="327">
        <f t="shared" si="19"/>
        <v>100</v>
      </c>
      <c r="I125" s="114"/>
    </row>
    <row r="126" spans="1:9" ht="59.25" customHeight="1">
      <c r="A126" s="107">
        <v>117</v>
      </c>
      <c r="B126" s="134" t="s">
        <v>11</v>
      </c>
      <c r="C126" s="118" t="s">
        <v>240</v>
      </c>
      <c r="D126" s="118" t="s">
        <v>156</v>
      </c>
      <c r="E126" s="118" t="s">
        <v>130</v>
      </c>
      <c r="F126" s="119">
        <f>F127</f>
        <v>228.63499999999999</v>
      </c>
      <c r="G126" s="119">
        <f>G127</f>
        <v>228.63499999999999</v>
      </c>
      <c r="H126" s="327">
        <f t="shared" si="19"/>
        <v>100</v>
      </c>
      <c r="I126" s="114"/>
    </row>
    <row r="127" spans="1:9" ht="33" customHeight="1">
      <c r="A127" s="107">
        <v>118</v>
      </c>
      <c r="B127" s="134" t="s">
        <v>132</v>
      </c>
      <c r="C127" s="118" t="s">
        <v>240</v>
      </c>
      <c r="D127" s="118" t="s">
        <v>156</v>
      </c>
      <c r="E127" s="139" t="s">
        <v>104</v>
      </c>
      <c r="F127" s="119">
        <f>228.128+0.507</f>
        <v>228.63499999999999</v>
      </c>
      <c r="G127" s="119">
        <f>228.128+0.507</f>
        <v>228.63499999999999</v>
      </c>
      <c r="H127" s="327">
        <f t="shared" si="19"/>
        <v>100</v>
      </c>
      <c r="I127" s="114"/>
    </row>
    <row r="128" spans="1:9" ht="33" customHeight="1">
      <c r="A128" s="371" t="s">
        <v>78</v>
      </c>
      <c r="B128" s="372"/>
      <c r="C128" s="372"/>
      <c r="D128" s="372"/>
      <c r="E128" s="372"/>
      <c r="F128" s="143">
        <f>F10+F46+F55+F62+F75+F96+F122</f>
        <v>9966.1269999999986</v>
      </c>
      <c r="G128" s="143">
        <f>G10+G46+G55+G62+G75+G96+G122</f>
        <v>9521.6369999999988</v>
      </c>
      <c r="H128" s="327">
        <f t="shared" si="19"/>
        <v>95.539992616991526</v>
      </c>
      <c r="I128" s="144"/>
    </row>
    <row r="129" spans="6:8" ht="33" customHeight="1">
      <c r="F129" s="145"/>
      <c r="G129" s="145"/>
      <c r="H129" s="145"/>
    </row>
  </sheetData>
  <mergeCells count="4">
    <mergeCell ref="A128:E128"/>
    <mergeCell ref="D1:H1"/>
    <mergeCell ref="C2:H2"/>
    <mergeCell ref="A6:H6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71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2:I152"/>
  <sheetViews>
    <sheetView tabSelected="1" view="pageBreakPreview" zoomScaleSheetLayoutView="100" workbookViewId="0">
      <selection activeCell="B10" sqref="B10"/>
    </sheetView>
  </sheetViews>
  <sheetFormatPr defaultRowHeight="12.75"/>
  <cols>
    <col min="1" max="1" width="6" style="34" customWidth="1"/>
    <col min="2" max="2" width="55.7109375" style="34" customWidth="1"/>
    <col min="3" max="4" width="9.140625" style="34" customWidth="1"/>
    <col min="5" max="5" width="9.140625" style="300" customWidth="1"/>
    <col min="6" max="6" width="9.140625" style="34" customWidth="1"/>
    <col min="7" max="7" width="11" style="34" bestFit="1" customWidth="1"/>
    <col min="8" max="16384" width="9.140625" style="34"/>
  </cols>
  <sheetData>
    <row r="2" spans="1:9">
      <c r="A2" s="332"/>
      <c r="B2" s="332"/>
      <c r="C2" s="332"/>
      <c r="D2" s="332"/>
      <c r="E2" s="332"/>
      <c r="F2" s="332"/>
      <c r="G2" s="374" t="s">
        <v>278</v>
      </c>
      <c r="H2" s="374"/>
      <c r="I2" s="374"/>
    </row>
    <row r="3" spans="1:9">
      <c r="A3" s="13"/>
      <c r="B3" s="13"/>
      <c r="C3" s="375" t="s">
        <v>79</v>
      </c>
      <c r="D3" s="375"/>
      <c r="E3" s="375"/>
      <c r="F3" s="375"/>
      <c r="G3" s="375"/>
      <c r="H3" s="375"/>
      <c r="I3" s="375"/>
    </row>
    <row r="4" spans="1:9">
      <c r="A4" s="296"/>
      <c r="B4" s="296"/>
      <c r="C4" s="296"/>
      <c r="E4" s="248"/>
      <c r="F4" s="374" t="s">
        <v>420</v>
      </c>
      <c r="G4" s="374"/>
      <c r="H4" s="374"/>
      <c r="I4" s="374"/>
    </row>
    <row r="5" spans="1:9" ht="32.25" customHeight="1">
      <c r="A5" s="373" t="s">
        <v>418</v>
      </c>
      <c r="B5" s="373"/>
      <c r="C5" s="373"/>
      <c r="D5" s="373"/>
      <c r="E5" s="373"/>
      <c r="F5" s="373"/>
      <c r="G5" s="373"/>
      <c r="H5" s="373"/>
      <c r="I5" s="373"/>
    </row>
    <row r="7" spans="1:9" ht="13.5" thickBot="1">
      <c r="G7" s="296" t="s">
        <v>145</v>
      </c>
    </row>
    <row r="8" spans="1:9" ht="42" customHeight="1" thickBot="1">
      <c r="A8" s="1" t="s">
        <v>83</v>
      </c>
      <c r="B8" s="2" t="s">
        <v>146</v>
      </c>
      <c r="C8" s="1" t="s">
        <v>112</v>
      </c>
      <c r="D8" s="3" t="s">
        <v>113</v>
      </c>
      <c r="E8" s="249" t="s">
        <v>114</v>
      </c>
      <c r="F8" s="3" t="s">
        <v>235</v>
      </c>
      <c r="G8" s="314" t="s">
        <v>13</v>
      </c>
      <c r="H8" s="314" t="s">
        <v>407</v>
      </c>
      <c r="I8" s="314" t="s">
        <v>408</v>
      </c>
    </row>
    <row r="9" spans="1:9" ht="13.5" thickBot="1">
      <c r="A9" s="4">
        <v>1</v>
      </c>
      <c r="B9" s="5">
        <v>2</v>
      </c>
      <c r="C9" s="6" t="s">
        <v>147</v>
      </c>
      <c r="D9" s="6" t="s">
        <v>148</v>
      </c>
      <c r="E9" s="247" t="s">
        <v>149</v>
      </c>
      <c r="F9" s="6" t="s">
        <v>150</v>
      </c>
      <c r="G9" s="6" t="s">
        <v>256</v>
      </c>
      <c r="H9" s="6" t="s">
        <v>257</v>
      </c>
      <c r="I9" s="6" t="s">
        <v>258</v>
      </c>
    </row>
    <row r="10" spans="1:9" ht="30.75" customHeight="1">
      <c r="A10" s="46">
        <v>1</v>
      </c>
      <c r="B10" s="14" t="s">
        <v>58</v>
      </c>
      <c r="C10" s="25">
        <v>807</v>
      </c>
      <c r="D10" s="15" t="s">
        <v>110</v>
      </c>
      <c r="E10" s="250"/>
      <c r="F10" s="15"/>
      <c r="G10" s="16">
        <f>G11+G22+G38</f>
        <v>3147.056</v>
      </c>
      <c r="H10" s="16">
        <f>H11+H22+H38</f>
        <v>3065.9690000000001</v>
      </c>
      <c r="I10" s="333">
        <f>H10/G10*100</f>
        <v>97.423401426603149</v>
      </c>
    </row>
    <row r="11" spans="1:9" ht="29.25" customHeight="1">
      <c r="A11" s="46">
        <v>2</v>
      </c>
      <c r="B11" s="18" t="s">
        <v>8</v>
      </c>
      <c r="C11" s="25">
        <v>807</v>
      </c>
      <c r="D11" s="19" t="s">
        <v>111</v>
      </c>
      <c r="E11" s="251"/>
      <c r="F11" s="19"/>
      <c r="G11" s="16">
        <f>G12+G17</f>
        <v>1744.6120000000001</v>
      </c>
      <c r="H11" s="16">
        <f>H12+H17</f>
        <v>1743.134</v>
      </c>
      <c r="I11" s="333">
        <f t="shared" ref="I11:I69" si="0">H11/G11*100</f>
        <v>99.91528202259299</v>
      </c>
    </row>
    <row r="12" spans="1:9" ht="63.75">
      <c r="A12" s="46">
        <v>3</v>
      </c>
      <c r="B12" s="17" t="s">
        <v>51</v>
      </c>
      <c r="C12" s="25">
        <v>807</v>
      </c>
      <c r="D12" s="19" t="s">
        <v>102</v>
      </c>
      <c r="E12" s="251"/>
      <c r="F12" s="19"/>
      <c r="G12" s="16">
        <v>1707.4010000000001</v>
      </c>
      <c r="H12" s="16">
        <v>1705.923</v>
      </c>
      <c r="I12" s="333">
        <f t="shared" si="0"/>
        <v>99.913435683825881</v>
      </c>
    </row>
    <row r="13" spans="1:9" ht="25.5">
      <c r="A13" s="46">
        <v>4</v>
      </c>
      <c r="B13" s="17" t="s">
        <v>11</v>
      </c>
      <c r="C13" s="25">
        <v>807</v>
      </c>
      <c r="D13" s="19" t="s">
        <v>102</v>
      </c>
      <c r="E13" s="252" t="s">
        <v>130</v>
      </c>
      <c r="F13" s="20"/>
      <c r="G13" s="16">
        <f>G12</f>
        <v>1707.4010000000001</v>
      </c>
      <c r="H13" s="16">
        <f>H12</f>
        <v>1705.923</v>
      </c>
      <c r="I13" s="333">
        <f t="shared" si="0"/>
        <v>99.913435683825881</v>
      </c>
    </row>
    <row r="14" spans="1:9">
      <c r="A14" s="46">
        <v>5</v>
      </c>
      <c r="B14" s="17" t="s">
        <v>132</v>
      </c>
      <c r="C14" s="25">
        <v>807</v>
      </c>
      <c r="D14" s="19" t="s">
        <v>102</v>
      </c>
      <c r="E14" s="252" t="s">
        <v>104</v>
      </c>
      <c r="F14" s="20"/>
      <c r="G14" s="16">
        <f>G13</f>
        <v>1707.4010000000001</v>
      </c>
      <c r="H14" s="16">
        <f>H13</f>
        <v>1705.923</v>
      </c>
      <c r="I14" s="333">
        <f t="shared" si="0"/>
        <v>99.913435683825881</v>
      </c>
    </row>
    <row r="15" spans="1:9">
      <c r="A15" s="46">
        <v>6</v>
      </c>
      <c r="B15" s="18" t="s">
        <v>94</v>
      </c>
      <c r="C15" s="25">
        <v>807</v>
      </c>
      <c r="D15" s="19" t="s">
        <v>102</v>
      </c>
      <c r="E15" s="252" t="s">
        <v>104</v>
      </c>
      <c r="F15" s="19" t="s">
        <v>236</v>
      </c>
      <c r="G15" s="16">
        <f t="shared" ref="G15:G16" si="1">G14</f>
        <v>1707.4010000000001</v>
      </c>
      <c r="H15" s="16">
        <f t="shared" ref="H15" si="2">H14</f>
        <v>1705.923</v>
      </c>
      <c r="I15" s="333">
        <f t="shared" si="0"/>
        <v>99.913435683825881</v>
      </c>
    </row>
    <row r="16" spans="1:9">
      <c r="A16" s="46">
        <v>7</v>
      </c>
      <c r="B16" s="23" t="s">
        <v>95</v>
      </c>
      <c r="C16" s="25">
        <v>807</v>
      </c>
      <c r="D16" s="19" t="s">
        <v>102</v>
      </c>
      <c r="E16" s="252" t="s">
        <v>104</v>
      </c>
      <c r="F16" s="19" t="s">
        <v>237</v>
      </c>
      <c r="G16" s="16">
        <f t="shared" si="1"/>
        <v>1707.4010000000001</v>
      </c>
      <c r="H16" s="16">
        <f t="shared" ref="H16" si="3">H15</f>
        <v>1705.923</v>
      </c>
      <c r="I16" s="333">
        <f t="shared" si="0"/>
        <v>99.913435683825881</v>
      </c>
    </row>
    <row r="17" spans="1:9" ht="63.75">
      <c r="A17" s="46">
        <v>8</v>
      </c>
      <c r="B17" s="17" t="s">
        <v>51</v>
      </c>
      <c r="C17" s="25">
        <v>807</v>
      </c>
      <c r="D17" s="19" t="s">
        <v>176</v>
      </c>
      <c r="E17" s="251"/>
      <c r="F17" s="19"/>
      <c r="G17" s="16">
        <f t="shared" ref="G17:H20" si="4">G18</f>
        <v>37.210999999999999</v>
      </c>
      <c r="H17" s="16">
        <f t="shared" si="4"/>
        <v>37.210999999999999</v>
      </c>
      <c r="I17" s="333">
        <f t="shared" si="0"/>
        <v>100</v>
      </c>
    </row>
    <row r="18" spans="1:9" ht="25.5">
      <c r="A18" s="46">
        <v>9</v>
      </c>
      <c r="B18" s="17" t="s">
        <v>131</v>
      </c>
      <c r="C18" s="25">
        <v>807</v>
      </c>
      <c r="D18" s="19" t="s">
        <v>176</v>
      </c>
      <c r="E18" s="252" t="s">
        <v>130</v>
      </c>
      <c r="F18" s="20"/>
      <c r="G18" s="16">
        <f t="shared" si="4"/>
        <v>37.210999999999999</v>
      </c>
      <c r="H18" s="16">
        <f t="shared" si="4"/>
        <v>37.210999999999999</v>
      </c>
      <c r="I18" s="333">
        <f t="shared" si="0"/>
        <v>100</v>
      </c>
    </row>
    <row r="19" spans="1:9">
      <c r="A19" s="46">
        <v>10</v>
      </c>
      <c r="B19" s="17" t="s">
        <v>132</v>
      </c>
      <c r="C19" s="25">
        <v>807</v>
      </c>
      <c r="D19" s="19" t="s">
        <v>176</v>
      </c>
      <c r="E19" s="252" t="s">
        <v>104</v>
      </c>
      <c r="F19" s="20"/>
      <c r="G19" s="16">
        <f t="shared" si="4"/>
        <v>37.210999999999999</v>
      </c>
      <c r="H19" s="16">
        <f t="shared" si="4"/>
        <v>37.210999999999999</v>
      </c>
      <c r="I19" s="333">
        <f t="shared" si="0"/>
        <v>100</v>
      </c>
    </row>
    <row r="20" spans="1:9">
      <c r="A20" s="46">
        <v>11</v>
      </c>
      <c r="B20" s="18" t="s">
        <v>94</v>
      </c>
      <c r="C20" s="25">
        <v>807</v>
      </c>
      <c r="D20" s="19" t="s">
        <v>176</v>
      </c>
      <c r="E20" s="252" t="s">
        <v>104</v>
      </c>
      <c r="F20" s="19" t="s">
        <v>236</v>
      </c>
      <c r="G20" s="16">
        <f t="shared" si="4"/>
        <v>37.210999999999999</v>
      </c>
      <c r="H20" s="16">
        <f t="shared" si="4"/>
        <v>37.210999999999999</v>
      </c>
      <c r="I20" s="333">
        <f t="shared" si="0"/>
        <v>100</v>
      </c>
    </row>
    <row r="21" spans="1:9">
      <c r="A21" s="46">
        <v>12</v>
      </c>
      <c r="B21" s="23" t="s">
        <v>95</v>
      </c>
      <c r="C21" s="25">
        <v>807</v>
      </c>
      <c r="D21" s="19" t="s">
        <v>176</v>
      </c>
      <c r="E21" s="252" t="s">
        <v>104</v>
      </c>
      <c r="F21" s="19" t="s">
        <v>237</v>
      </c>
      <c r="G21" s="16">
        <v>37.210999999999999</v>
      </c>
      <c r="H21" s="16">
        <v>37.210999999999999</v>
      </c>
      <c r="I21" s="333">
        <f t="shared" si="0"/>
        <v>100</v>
      </c>
    </row>
    <row r="22" spans="1:9" ht="36.75" customHeight="1">
      <c r="A22" s="46">
        <v>13</v>
      </c>
      <c r="B22" s="24" t="s">
        <v>10</v>
      </c>
      <c r="C22" s="25">
        <v>807</v>
      </c>
      <c r="D22" s="15" t="s">
        <v>129</v>
      </c>
      <c r="E22" s="250"/>
      <c r="F22" s="15"/>
      <c r="G22" s="16">
        <f>G33+G23+G28</f>
        <v>550.37699999999995</v>
      </c>
      <c r="H22" s="16">
        <f>H33+H23+H28</f>
        <v>511.12700000000001</v>
      </c>
      <c r="I22" s="333">
        <f t="shared" si="0"/>
        <v>92.86852466581999</v>
      </c>
    </row>
    <row r="23" spans="1:9" ht="76.5">
      <c r="A23" s="46">
        <v>14</v>
      </c>
      <c r="B23" s="17" t="s">
        <v>52</v>
      </c>
      <c r="C23" s="25">
        <v>807</v>
      </c>
      <c r="D23" s="15" t="s">
        <v>103</v>
      </c>
      <c r="E23" s="250"/>
      <c r="F23" s="15"/>
      <c r="G23" s="16">
        <f>G24</f>
        <v>432.64699999999999</v>
      </c>
      <c r="H23" s="16">
        <f>H24</f>
        <v>432.64699999999999</v>
      </c>
      <c r="I23" s="333">
        <f t="shared" si="0"/>
        <v>100</v>
      </c>
    </row>
    <row r="24" spans="1:9" ht="25.5">
      <c r="A24" s="46">
        <v>15</v>
      </c>
      <c r="B24" s="17" t="s">
        <v>131</v>
      </c>
      <c r="C24" s="25">
        <v>807</v>
      </c>
      <c r="D24" s="15" t="s">
        <v>103</v>
      </c>
      <c r="E24" s="250" t="s">
        <v>130</v>
      </c>
      <c r="F24" s="21"/>
      <c r="G24" s="16">
        <f>G25</f>
        <v>432.64699999999999</v>
      </c>
      <c r="H24" s="16">
        <f>H25</f>
        <v>432.64699999999999</v>
      </c>
      <c r="I24" s="333">
        <f t="shared" si="0"/>
        <v>100</v>
      </c>
    </row>
    <row r="25" spans="1:9">
      <c r="A25" s="46">
        <v>16</v>
      </c>
      <c r="B25" s="17" t="s">
        <v>132</v>
      </c>
      <c r="C25" s="25">
        <v>807</v>
      </c>
      <c r="D25" s="15" t="s">
        <v>103</v>
      </c>
      <c r="E25" s="250" t="s">
        <v>104</v>
      </c>
      <c r="F25" s="21"/>
      <c r="G25" s="16">
        <v>432.64699999999999</v>
      </c>
      <c r="H25" s="16">
        <v>432.64699999999999</v>
      </c>
      <c r="I25" s="333">
        <f t="shared" si="0"/>
        <v>100</v>
      </c>
    </row>
    <row r="26" spans="1:9">
      <c r="A26" s="46">
        <v>17</v>
      </c>
      <c r="B26" s="18" t="s">
        <v>94</v>
      </c>
      <c r="C26" s="25">
        <v>807</v>
      </c>
      <c r="D26" s="15" t="s">
        <v>103</v>
      </c>
      <c r="E26" s="250" t="s">
        <v>104</v>
      </c>
      <c r="F26" s="19" t="s">
        <v>236</v>
      </c>
      <c r="G26" s="16">
        <f>G24</f>
        <v>432.64699999999999</v>
      </c>
      <c r="H26" s="16">
        <f>H24</f>
        <v>432.64699999999999</v>
      </c>
      <c r="I26" s="333">
        <f t="shared" si="0"/>
        <v>100</v>
      </c>
    </row>
    <row r="27" spans="1:9">
      <c r="A27" s="46">
        <v>18</v>
      </c>
      <c r="B27" s="23" t="s">
        <v>12</v>
      </c>
      <c r="C27" s="25">
        <v>807</v>
      </c>
      <c r="D27" s="15" t="s">
        <v>103</v>
      </c>
      <c r="E27" s="250" t="s">
        <v>104</v>
      </c>
      <c r="F27" s="19" t="s">
        <v>237</v>
      </c>
      <c r="G27" s="16">
        <f>G26</f>
        <v>432.64699999999999</v>
      </c>
      <c r="H27" s="16">
        <f>H26</f>
        <v>432.64699999999999</v>
      </c>
      <c r="I27" s="333">
        <f t="shared" si="0"/>
        <v>100</v>
      </c>
    </row>
    <row r="28" spans="1:9" ht="105" customHeight="1">
      <c r="A28" s="46">
        <v>19</v>
      </c>
      <c r="B28" s="17" t="s">
        <v>262</v>
      </c>
      <c r="C28" s="25">
        <v>807</v>
      </c>
      <c r="D28" s="15" t="s">
        <v>234</v>
      </c>
      <c r="E28" s="250"/>
      <c r="F28" s="15"/>
      <c r="G28" s="16">
        <f>G29</f>
        <v>6.73</v>
      </c>
      <c r="H28" s="16">
        <f>H29</f>
        <v>6.73</v>
      </c>
      <c r="I28" s="333">
        <f t="shared" si="0"/>
        <v>100</v>
      </c>
    </row>
    <row r="29" spans="1:9" ht="25.5">
      <c r="A29" s="46">
        <v>20</v>
      </c>
      <c r="B29" s="17" t="s">
        <v>131</v>
      </c>
      <c r="C29" s="25">
        <v>807</v>
      </c>
      <c r="D29" s="15" t="s">
        <v>234</v>
      </c>
      <c r="E29" s="250" t="s">
        <v>130</v>
      </c>
      <c r="F29" s="21"/>
      <c r="G29" s="16">
        <v>6.73</v>
      </c>
      <c r="H29" s="16">
        <v>6.73</v>
      </c>
      <c r="I29" s="333">
        <f t="shared" si="0"/>
        <v>100</v>
      </c>
    </row>
    <row r="30" spans="1:9">
      <c r="A30" s="46">
        <v>21</v>
      </c>
      <c r="B30" s="17" t="s">
        <v>132</v>
      </c>
      <c r="C30" s="25">
        <v>807</v>
      </c>
      <c r="D30" s="15" t="s">
        <v>234</v>
      </c>
      <c r="E30" s="250" t="s">
        <v>104</v>
      </c>
      <c r="F30" s="21"/>
      <c r="G30" s="16">
        <f>G29</f>
        <v>6.73</v>
      </c>
      <c r="H30" s="16">
        <f>H29</f>
        <v>6.73</v>
      </c>
      <c r="I30" s="333">
        <f t="shared" si="0"/>
        <v>100</v>
      </c>
    </row>
    <row r="31" spans="1:9">
      <c r="A31" s="46">
        <v>22</v>
      </c>
      <c r="B31" s="18" t="s">
        <v>94</v>
      </c>
      <c r="C31" s="25">
        <v>807</v>
      </c>
      <c r="D31" s="15" t="s">
        <v>234</v>
      </c>
      <c r="E31" s="250" t="s">
        <v>104</v>
      </c>
      <c r="F31" s="19" t="s">
        <v>236</v>
      </c>
      <c r="G31" s="16">
        <f>G29</f>
        <v>6.73</v>
      </c>
      <c r="H31" s="16">
        <f>H29</f>
        <v>6.73</v>
      </c>
      <c r="I31" s="333">
        <f t="shared" si="0"/>
        <v>100</v>
      </c>
    </row>
    <row r="32" spans="1:9">
      <c r="A32" s="46">
        <v>23</v>
      </c>
      <c r="B32" s="23" t="s">
        <v>12</v>
      </c>
      <c r="C32" s="25">
        <v>807</v>
      </c>
      <c r="D32" s="15" t="s">
        <v>234</v>
      </c>
      <c r="E32" s="250" t="s">
        <v>104</v>
      </c>
      <c r="F32" s="19" t="s">
        <v>237</v>
      </c>
      <c r="G32" s="16">
        <f>G31</f>
        <v>6.73</v>
      </c>
      <c r="H32" s="16">
        <f>H31</f>
        <v>6.73</v>
      </c>
      <c r="I32" s="333">
        <f t="shared" si="0"/>
        <v>100</v>
      </c>
    </row>
    <row r="33" spans="1:9" ht="105" customHeight="1">
      <c r="A33" s="46">
        <v>24</v>
      </c>
      <c r="B33" s="17" t="s">
        <v>404</v>
      </c>
      <c r="C33" s="25">
        <v>807</v>
      </c>
      <c r="D33" s="15" t="s">
        <v>405</v>
      </c>
      <c r="E33" s="250"/>
      <c r="F33" s="15"/>
      <c r="G33" s="16">
        <f>G34</f>
        <v>111</v>
      </c>
      <c r="H33" s="16">
        <f>H34</f>
        <v>71.75</v>
      </c>
      <c r="I33" s="333">
        <f t="shared" si="0"/>
        <v>64.63963963963964</v>
      </c>
    </row>
    <row r="34" spans="1:9" ht="25.5">
      <c r="A34" s="46">
        <v>25</v>
      </c>
      <c r="B34" s="17" t="s">
        <v>131</v>
      </c>
      <c r="C34" s="25">
        <v>807</v>
      </c>
      <c r="D34" s="15" t="s">
        <v>405</v>
      </c>
      <c r="E34" s="250" t="s">
        <v>130</v>
      </c>
      <c r="F34" s="21"/>
      <c r="G34" s="16">
        <v>111</v>
      </c>
      <c r="H34" s="16">
        <v>71.75</v>
      </c>
      <c r="I34" s="333">
        <f t="shared" si="0"/>
        <v>64.63963963963964</v>
      </c>
    </row>
    <row r="35" spans="1:9">
      <c r="A35" s="46">
        <v>26</v>
      </c>
      <c r="B35" s="17" t="s">
        <v>132</v>
      </c>
      <c r="C35" s="25">
        <v>807</v>
      </c>
      <c r="D35" s="15" t="s">
        <v>405</v>
      </c>
      <c r="E35" s="250" t="s">
        <v>104</v>
      </c>
      <c r="F35" s="21"/>
      <c r="G35" s="16">
        <f>G34</f>
        <v>111</v>
      </c>
      <c r="H35" s="16">
        <f>H34</f>
        <v>71.75</v>
      </c>
      <c r="I35" s="333">
        <f t="shared" si="0"/>
        <v>64.63963963963964</v>
      </c>
    </row>
    <row r="36" spans="1:9">
      <c r="A36" s="46">
        <v>27</v>
      </c>
      <c r="B36" s="18" t="s">
        <v>94</v>
      </c>
      <c r="C36" s="25">
        <v>807</v>
      </c>
      <c r="D36" s="15" t="s">
        <v>405</v>
      </c>
      <c r="E36" s="250" t="s">
        <v>104</v>
      </c>
      <c r="F36" s="19" t="s">
        <v>236</v>
      </c>
      <c r="G36" s="16">
        <f>G34</f>
        <v>111</v>
      </c>
      <c r="H36" s="16">
        <f>H34</f>
        <v>71.75</v>
      </c>
      <c r="I36" s="333">
        <f t="shared" si="0"/>
        <v>64.63963963963964</v>
      </c>
    </row>
    <row r="37" spans="1:9">
      <c r="A37" s="46">
        <v>28</v>
      </c>
      <c r="B37" s="23" t="s">
        <v>12</v>
      </c>
      <c r="C37" s="25">
        <v>807</v>
      </c>
      <c r="D37" s="15" t="s">
        <v>405</v>
      </c>
      <c r="E37" s="250" t="s">
        <v>104</v>
      </c>
      <c r="F37" s="19" t="s">
        <v>237</v>
      </c>
      <c r="G37" s="16">
        <f>G36</f>
        <v>111</v>
      </c>
      <c r="H37" s="16">
        <f>H36</f>
        <v>71.75</v>
      </c>
      <c r="I37" s="333">
        <f t="shared" si="0"/>
        <v>64.63963963963964</v>
      </c>
    </row>
    <row r="38" spans="1:9" ht="25.5">
      <c r="A38" s="46">
        <v>29</v>
      </c>
      <c r="B38" s="40" t="s">
        <v>159</v>
      </c>
      <c r="C38" s="25">
        <v>807</v>
      </c>
      <c r="D38" s="15" t="s">
        <v>160</v>
      </c>
      <c r="E38" s="250"/>
      <c r="F38" s="15"/>
      <c r="G38" s="16">
        <f>G39</f>
        <v>852.06700000000001</v>
      </c>
      <c r="H38" s="16">
        <f>H39</f>
        <v>811.70799999999997</v>
      </c>
      <c r="I38" s="333">
        <f t="shared" si="0"/>
        <v>95.263400648071098</v>
      </c>
    </row>
    <row r="39" spans="1:9" ht="63.75">
      <c r="A39" s="46">
        <v>30</v>
      </c>
      <c r="B39" s="95" t="s">
        <v>166</v>
      </c>
      <c r="C39" s="25">
        <v>807</v>
      </c>
      <c r="D39" s="15" t="s">
        <v>161</v>
      </c>
      <c r="E39" s="250"/>
      <c r="F39" s="15"/>
      <c r="G39" s="16">
        <f>G40+G44</f>
        <v>852.06700000000001</v>
      </c>
      <c r="H39" s="16">
        <f>H40+H44</f>
        <v>811.70799999999997</v>
      </c>
      <c r="I39" s="333">
        <f t="shared" si="0"/>
        <v>95.263400648071098</v>
      </c>
    </row>
    <row r="40" spans="1:9" ht="51">
      <c r="A40" s="46">
        <v>31</v>
      </c>
      <c r="B40" s="40" t="s">
        <v>162</v>
      </c>
      <c r="C40" s="25">
        <v>807</v>
      </c>
      <c r="D40" s="15" t="s">
        <v>161</v>
      </c>
      <c r="E40" s="250" t="s">
        <v>108</v>
      </c>
      <c r="F40" s="21"/>
      <c r="G40" s="16">
        <f>G41</f>
        <v>781</v>
      </c>
      <c r="H40" s="16">
        <f>H41</f>
        <v>750.43200000000002</v>
      </c>
      <c r="I40" s="333">
        <f t="shared" si="0"/>
        <v>96.086043533930862</v>
      </c>
    </row>
    <row r="41" spans="1:9">
      <c r="A41" s="46">
        <v>32</v>
      </c>
      <c r="B41" s="96" t="s">
        <v>163</v>
      </c>
      <c r="C41" s="25">
        <v>807</v>
      </c>
      <c r="D41" s="15" t="s">
        <v>161</v>
      </c>
      <c r="E41" s="250" t="s">
        <v>164</v>
      </c>
      <c r="F41" s="21"/>
      <c r="G41" s="16">
        <f>G42</f>
        <v>781</v>
      </c>
      <c r="H41" s="16">
        <f>H42</f>
        <v>750.43200000000002</v>
      </c>
      <c r="I41" s="333">
        <f t="shared" si="0"/>
        <v>96.086043533930862</v>
      </c>
    </row>
    <row r="42" spans="1:9">
      <c r="A42" s="46">
        <v>33</v>
      </c>
      <c r="B42" s="18" t="s">
        <v>94</v>
      </c>
      <c r="C42" s="25">
        <v>807</v>
      </c>
      <c r="D42" s="15" t="s">
        <v>161</v>
      </c>
      <c r="E42" s="250" t="s">
        <v>80</v>
      </c>
      <c r="F42" s="19" t="s">
        <v>236</v>
      </c>
      <c r="G42" s="16">
        <v>781</v>
      </c>
      <c r="H42" s="16">
        <v>750.43200000000002</v>
      </c>
      <c r="I42" s="333">
        <f t="shared" si="0"/>
        <v>96.086043533930862</v>
      </c>
    </row>
    <row r="43" spans="1:9" ht="25.5">
      <c r="A43" s="46">
        <v>34</v>
      </c>
      <c r="B43" s="23" t="s">
        <v>76</v>
      </c>
      <c r="C43" s="25">
        <v>807</v>
      </c>
      <c r="D43" s="15" t="s">
        <v>161</v>
      </c>
      <c r="E43" s="250" t="s">
        <v>80</v>
      </c>
      <c r="F43" s="19" t="s">
        <v>238</v>
      </c>
      <c r="G43" s="16">
        <v>781</v>
      </c>
      <c r="H43" s="16">
        <v>750.43200000000002</v>
      </c>
      <c r="I43" s="333">
        <f t="shared" si="0"/>
        <v>96.086043533930862</v>
      </c>
    </row>
    <row r="44" spans="1:9" ht="25.5">
      <c r="A44" s="46">
        <v>35</v>
      </c>
      <c r="B44" s="41" t="s">
        <v>267</v>
      </c>
      <c r="C44" s="25">
        <v>807</v>
      </c>
      <c r="D44" s="15" t="s">
        <v>161</v>
      </c>
      <c r="E44" s="250" t="s">
        <v>109</v>
      </c>
      <c r="F44" s="21"/>
      <c r="G44" s="16">
        <f>G45</f>
        <v>71.066999999999993</v>
      </c>
      <c r="H44" s="16">
        <f>H45</f>
        <v>61.276000000000003</v>
      </c>
      <c r="I44" s="333">
        <f t="shared" si="0"/>
        <v>86.222860117916909</v>
      </c>
    </row>
    <row r="45" spans="1:9" ht="25.5">
      <c r="A45" s="46">
        <v>36</v>
      </c>
      <c r="B45" s="41" t="s">
        <v>266</v>
      </c>
      <c r="C45" s="25">
        <v>807</v>
      </c>
      <c r="D45" s="15" t="s">
        <v>161</v>
      </c>
      <c r="E45" s="250" t="s">
        <v>165</v>
      </c>
      <c r="F45" s="21"/>
      <c r="G45" s="16">
        <v>71.066999999999993</v>
      </c>
      <c r="H45" s="16">
        <v>61.276000000000003</v>
      </c>
      <c r="I45" s="333">
        <f t="shared" si="0"/>
        <v>86.222860117916909</v>
      </c>
    </row>
    <row r="46" spans="1:9">
      <c r="A46" s="46">
        <v>37</v>
      </c>
      <c r="B46" s="18" t="s">
        <v>94</v>
      </c>
      <c r="C46" s="25">
        <v>807</v>
      </c>
      <c r="D46" s="15" t="s">
        <v>161</v>
      </c>
      <c r="E46" s="250" t="s">
        <v>165</v>
      </c>
      <c r="F46" s="19" t="s">
        <v>236</v>
      </c>
      <c r="G46" s="16">
        <f>G45</f>
        <v>71.066999999999993</v>
      </c>
      <c r="H46" s="16">
        <f>H45</f>
        <v>61.276000000000003</v>
      </c>
      <c r="I46" s="333">
        <f t="shared" si="0"/>
        <v>86.222860117916909</v>
      </c>
    </row>
    <row r="47" spans="1:9" ht="25.5">
      <c r="A47" s="46">
        <v>38</v>
      </c>
      <c r="B47" s="23" t="s">
        <v>76</v>
      </c>
      <c r="C47" s="25">
        <v>807</v>
      </c>
      <c r="D47" s="15" t="s">
        <v>161</v>
      </c>
      <c r="E47" s="250" t="s">
        <v>165</v>
      </c>
      <c r="F47" s="19" t="s">
        <v>238</v>
      </c>
      <c r="G47" s="16">
        <f>G46</f>
        <v>71.066999999999993</v>
      </c>
      <c r="H47" s="16">
        <f>H46</f>
        <v>61.276000000000003</v>
      </c>
      <c r="I47" s="333">
        <f t="shared" si="0"/>
        <v>86.222860117916909</v>
      </c>
    </row>
    <row r="48" spans="1:9" ht="25.5">
      <c r="A48" s="46">
        <v>39</v>
      </c>
      <c r="B48" s="18" t="s">
        <v>53</v>
      </c>
      <c r="C48" s="25">
        <v>807</v>
      </c>
      <c r="D48" s="19" t="s">
        <v>142</v>
      </c>
      <c r="E48" s="251"/>
      <c r="F48" s="19"/>
      <c r="G48" s="16">
        <f t="shared" ref="G48:H52" si="5">G49</f>
        <v>228.63499999999999</v>
      </c>
      <c r="H48" s="16">
        <f t="shared" si="5"/>
        <v>228.63499999999999</v>
      </c>
      <c r="I48" s="333">
        <f t="shared" si="0"/>
        <v>100</v>
      </c>
    </row>
    <row r="49" spans="1:9" ht="54" customHeight="1">
      <c r="A49" s="46">
        <v>40</v>
      </c>
      <c r="B49" s="17" t="s">
        <v>59</v>
      </c>
      <c r="C49" s="25">
        <v>807</v>
      </c>
      <c r="D49" s="19" t="s">
        <v>156</v>
      </c>
      <c r="E49" s="251"/>
      <c r="F49" s="19"/>
      <c r="G49" s="16">
        <f t="shared" si="5"/>
        <v>228.63499999999999</v>
      </c>
      <c r="H49" s="16">
        <f t="shared" si="5"/>
        <v>228.63499999999999</v>
      </c>
      <c r="I49" s="333">
        <f t="shared" si="0"/>
        <v>100</v>
      </c>
    </row>
    <row r="50" spans="1:9" ht="25.5">
      <c r="A50" s="46">
        <v>41</v>
      </c>
      <c r="B50" s="17" t="s">
        <v>131</v>
      </c>
      <c r="C50" s="25">
        <v>807</v>
      </c>
      <c r="D50" s="19" t="s">
        <v>156</v>
      </c>
      <c r="E50" s="251" t="s">
        <v>130</v>
      </c>
      <c r="F50" s="19"/>
      <c r="G50" s="16">
        <f t="shared" si="5"/>
        <v>228.63499999999999</v>
      </c>
      <c r="H50" s="16">
        <f t="shared" si="5"/>
        <v>228.63499999999999</v>
      </c>
      <c r="I50" s="333">
        <f t="shared" si="0"/>
        <v>100</v>
      </c>
    </row>
    <row r="51" spans="1:9">
      <c r="A51" s="46">
        <v>42</v>
      </c>
      <c r="B51" s="17" t="s">
        <v>132</v>
      </c>
      <c r="C51" s="25">
        <v>807</v>
      </c>
      <c r="D51" s="19" t="s">
        <v>156</v>
      </c>
      <c r="E51" s="251" t="s">
        <v>104</v>
      </c>
      <c r="F51" s="19"/>
      <c r="G51" s="16">
        <f t="shared" si="5"/>
        <v>228.63499999999999</v>
      </c>
      <c r="H51" s="16">
        <f t="shared" si="5"/>
        <v>228.63499999999999</v>
      </c>
      <c r="I51" s="333">
        <f t="shared" si="0"/>
        <v>100</v>
      </c>
    </row>
    <row r="52" spans="1:9">
      <c r="A52" s="46">
        <v>43</v>
      </c>
      <c r="B52" s="18" t="s">
        <v>140</v>
      </c>
      <c r="C52" s="25">
        <v>807</v>
      </c>
      <c r="D52" s="19" t="s">
        <v>156</v>
      </c>
      <c r="E52" s="251" t="s">
        <v>104</v>
      </c>
      <c r="F52" s="19" t="s">
        <v>239</v>
      </c>
      <c r="G52" s="16">
        <f t="shared" si="5"/>
        <v>228.63499999999999</v>
      </c>
      <c r="H52" s="16">
        <f t="shared" si="5"/>
        <v>228.63499999999999</v>
      </c>
      <c r="I52" s="333">
        <f t="shared" si="0"/>
        <v>100</v>
      </c>
    </row>
    <row r="53" spans="1:9">
      <c r="A53" s="46">
        <v>44</v>
      </c>
      <c r="B53" s="18" t="s">
        <v>141</v>
      </c>
      <c r="C53" s="25">
        <v>807</v>
      </c>
      <c r="D53" s="19" t="s">
        <v>156</v>
      </c>
      <c r="E53" s="251" t="s">
        <v>104</v>
      </c>
      <c r="F53" s="19" t="s">
        <v>240</v>
      </c>
      <c r="G53" s="16">
        <f>0.507+228.128</f>
        <v>228.63499999999999</v>
      </c>
      <c r="H53" s="16">
        <f>0.507+228.128</f>
        <v>228.63499999999999</v>
      </c>
      <c r="I53" s="333">
        <f t="shared" si="0"/>
        <v>100</v>
      </c>
    </row>
    <row r="54" spans="1:9" ht="29.25" customHeight="1">
      <c r="A54" s="46">
        <v>45</v>
      </c>
      <c r="B54" s="23" t="s">
        <v>44</v>
      </c>
      <c r="C54" s="25">
        <v>807</v>
      </c>
      <c r="D54" s="12" t="s">
        <v>134</v>
      </c>
      <c r="E54" s="251"/>
      <c r="F54" s="19"/>
      <c r="G54" s="16">
        <f>G55+G61+G77</f>
        <v>945.88300000000004</v>
      </c>
      <c r="H54" s="16">
        <f>H55+H61+H77</f>
        <v>919.33999999999992</v>
      </c>
      <c r="I54" s="333">
        <f t="shared" si="0"/>
        <v>97.193838984314112</v>
      </c>
    </row>
    <row r="55" spans="1:9" ht="25.5">
      <c r="A55" s="46">
        <v>46</v>
      </c>
      <c r="B55" s="23" t="s">
        <v>43</v>
      </c>
      <c r="C55" s="25">
        <v>807</v>
      </c>
      <c r="D55" s="12" t="s">
        <v>135</v>
      </c>
      <c r="E55" s="251"/>
      <c r="F55" s="19"/>
      <c r="G55" s="11">
        <f>G56</f>
        <v>7.7210000000000001</v>
      </c>
      <c r="H55" s="11">
        <f>H56</f>
        <v>0</v>
      </c>
      <c r="I55" s="333">
        <f t="shared" si="0"/>
        <v>0</v>
      </c>
    </row>
    <row r="56" spans="1:9" ht="81.75" customHeight="1">
      <c r="A56" s="46">
        <v>47</v>
      </c>
      <c r="B56" s="40" t="s">
        <v>60</v>
      </c>
      <c r="C56" s="42">
        <v>807</v>
      </c>
      <c r="D56" s="35" t="s">
        <v>14</v>
      </c>
      <c r="E56" s="253"/>
      <c r="F56" s="33"/>
      <c r="G56" s="11">
        <v>7.7210000000000001</v>
      </c>
      <c r="H56" s="11">
        <v>0</v>
      </c>
      <c r="I56" s="333">
        <f t="shared" si="0"/>
        <v>0</v>
      </c>
    </row>
    <row r="57" spans="1:9" ht="28.5" customHeight="1">
      <c r="A57" s="46">
        <v>48</v>
      </c>
      <c r="B57" s="41" t="s">
        <v>267</v>
      </c>
      <c r="C57" s="42">
        <v>807</v>
      </c>
      <c r="D57" s="35" t="s">
        <v>14</v>
      </c>
      <c r="E57" s="251" t="s">
        <v>109</v>
      </c>
      <c r="F57" s="33"/>
      <c r="G57" s="11">
        <v>7.7210000000000001</v>
      </c>
      <c r="H57" s="11">
        <v>0</v>
      </c>
      <c r="I57" s="333">
        <f t="shared" si="0"/>
        <v>0</v>
      </c>
    </row>
    <row r="58" spans="1:9" ht="27" customHeight="1">
      <c r="A58" s="46">
        <v>49</v>
      </c>
      <c r="B58" s="41" t="s">
        <v>266</v>
      </c>
      <c r="C58" s="42">
        <v>807</v>
      </c>
      <c r="D58" s="35" t="s">
        <v>14</v>
      </c>
      <c r="E58" s="251" t="s">
        <v>100</v>
      </c>
      <c r="F58" s="33"/>
      <c r="G58" s="11">
        <v>7.7210000000000001</v>
      </c>
      <c r="H58" s="11">
        <v>0</v>
      </c>
      <c r="I58" s="333">
        <f t="shared" si="0"/>
        <v>0</v>
      </c>
    </row>
    <row r="59" spans="1:9" ht="20.25" customHeight="1">
      <c r="A59" s="46">
        <v>50</v>
      </c>
      <c r="B59" s="23" t="s">
        <v>97</v>
      </c>
      <c r="C59" s="25">
        <v>807</v>
      </c>
      <c r="D59" s="35" t="s">
        <v>14</v>
      </c>
      <c r="E59" s="251" t="s">
        <v>100</v>
      </c>
      <c r="F59" s="19" t="s">
        <v>241</v>
      </c>
      <c r="G59" s="16">
        <f>G55</f>
        <v>7.7210000000000001</v>
      </c>
      <c r="H59" s="16">
        <f>H55</f>
        <v>0</v>
      </c>
      <c r="I59" s="333">
        <f t="shared" si="0"/>
        <v>0</v>
      </c>
    </row>
    <row r="60" spans="1:9" ht="25.5">
      <c r="A60" s="46">
        <v>51</v>
      </c>
      <c r="B60" s="23" t="s">
        <v>153</v>
      </c>
      <c r="C60" s="25">
        <v>807</v>
      </c>
      <c r="D60" s="35" t="s">
        <v>14</v>
      </c>
      <c r="E60" s="251" t="s">
        <v>100</v>
      </c>
      <c r="F60" s="19" t="s">
        <v>242</v>
      </c>
      <c r="G60" s="16">
        <f>G59</f>
        <v>7.7210000000000001</v>
      </c>
      <c r="H60" s="16">
        <f>H59</f>
        <v>0</v>
      </c>
      <c r="I60" s="333">
        <f t="shared" si="0"/>
        <v>0</v>
      </c>
    </row>
    <row r="61" spans="1:9" ht="25.5">
      <c r="A61" s="46">
        <v>52</v>
      </c>
      <c r="B61" s="18" t="s">
        <v>55</v>
      </c>
      <c r="C61" s="25">
        <v>807</v>
      </c>
      <c r="D61" s="35" t="s">
        <v>136</v>
      </c>
      <c r="E61" s="251"/>
      <c r="F61" s="19"/>
      <c r="G61" s="16">
        <f>G62+G67+G72</f>
        <v>473.88299999999998</v>
      </c>
      <c r="H61" s="16">
        <f>H62+H67+H72</f>
        <v>473.88299999999998</v>
      </c>
      <c r="I61" s="333">
        <f t="shared" si="0"/>
        <v>100</v>
      </c>
    </row>
    <row r="62" spans="1:9" ht="82.5" customHeight="1">
      <c r="A62" s="46">
        <v>53</v>
      </c>
      <c r="B62" s="18" t="s">
        <v>61</v>
      </c>
      <c r="C62" s="25">
        <v>807</v>
      </c>
      <c r="D62" s="35" t="s">
        <v>173</v>
      </c>
      <c r="E62" s="251"/>
      <c r="F62" s="19"/>
      <c r="G62" s="11">
        <f>G63</f>
        <v>0.39500000000000002</v>
      </c>
      <c r="H62" s="11">
        <f>H63</f>
        <v>0.39500000000000002</v>
      </c>
      <c r="I62" s="333">
        <f t="shared" si="0"/>
        <v>100</v>
      </c>
    </row>
    <row r="63" spans="1:9" ht="25.5">
      <c r="A63" s="46">
        <v>54</v>
      </c>
      <c r="B63" s="23" t="s">
        <v>267</v>
      </c>
      <c r="C63" s="25">
        <v>807</v>
      </c>
      <c r="D63" s="35" t="s">
        <v>173</v>
      </c>
      <c r="E63" s="251" t="s">
        <v>109</v>
      </c>
      <c r="F63" s="19"/>
      <c r="G63" s="11">
        <f>G64</f>
        <v>0.39500000000000002</v>
      </c>
      <c r="H63" s="11">
        <f>H64</f>
        <v>0.39500000000000002</v>
      </c>
      <c r="I63" s="333">
        <f t="shared" si="0"/>
        <v>100</v>
      </c>
    </row>
    <row r="64" spans="1:9" ht="25.5">
      <c r="A64" s="46">
        <v>55</v>
      </c>
      <c r="B64" s="23" t="s">
        <v>266</v>
      </c>
      <c r="C64" s="25">
        <v>807</v>
      </c>
      <c r="D64" s="35" t="s">
        <v>173</v>
      </c>
      <c r="E64" s="251" t="s">
        <v>100</v>
      </c>
      <c r="F64" s="19"/>
      <c r="G64" s="11">
        <f>0.376+0.019</f>
        <v>0.39500000000000002</v>
      </c>
      <c r="H64" s="11">
        <f>0.376+0.019</f>
        <v>0.39500000000000002</v>
      </c>
      <c r="I64" s="333">
        <f t="shared" si="0"/>
        <v>100</v>
      </c>
    </row>
    <row r="65" spans="1:9" ht="15.75">
      <c r="A65" s="46">
        <v>56</v>
      </c>
      <c r="B65" s="8" t="s">
        <v>9</v>
      </c>
      <c r="C65" s="25">
        <v>807</v>
      </c>
      <c r="D65" s="35" t="s">
        <v>173</v>
      </c>
      <c r="E65" s="251" t="s">
        <v>100</v>
      </c>
      <c r="F65" s="19" t="s">
        <v>243</v>
      </c>
      <c r="G65" s="16">
        <f t="shared" ref="G65:G66" si="6">G64</f>
        <v>0.39500000000000002</v>
      </c>
      <c r="H65" s="16">
        <f t="shared" ref="H65" si="7">H64</f>
        <v>0.39500000000000002</v>
      </c>
      <c r="I65" s="333">
        <f t="shared" si="0"/>
        <v>100</v>
      </c>
    </row>
    <row r="66" spans="1:9">
      <c r="A66" s="46">
        <v>57</v>
      </c>
      <c r="B66" s="18" t="s">
        <v>133</v>
      </c>
      <c r="C66" s="25">
        <v>807</v>
      </c>
      <c r="D66" s="35" t="s">
        <v>173</v>
      </c>
      <c r="E66" s="251" t="s">
        <v>100</v>
      </c>
      <c r="F66" s="19" t="s">
        <v>244</v>
      </c>
      <c r="G66" s="16">
        <f t="shared" si="6"/>
        <v>0.39500000000000002</v>
      </c>
      <c r="H66" s="16">
        <f t="shared" ref="H66" si="8">H65</f>
        <v>0.39500000000000002</v>
      </c>
      <c r="I66" s="333">
        <f t="shared" si="0"/>
        <v>100</v>
      </c>
    </row>
    <row r="67" spans="1:9" ht="76.5" customHeight="1">
      <c r="A67" s="46">
        <v>58</v>
      </c>
      <c r="B67" s="36" t="s">
        <v>62</v>
      </c>
      <c r="C67" s="25">
        <v>807</v>
      </c>
      <c r="D67" s="12" t="s">
        <v>174</v>
      </c>
      <c r="E67" s="251"/>
      <c r="F67" s="19"/>
      <c r="G67" s="11">
        <v>79.087999999999994</v>
      </c>
      <c r="H67" s="11">
        <v>79.087999999999994</v>
      </c>
      <c r="I67" s="333">
        <f t="shared" si="0"/>
        <v>100</v>
      </c>
    </row>
    <row r="68" spans="1:9" ht="25.5">
      <c r="A68" s="46">
        <v>59</v>
      </c>
      <c r="B68" s="23" t="s">
        <v>267</v>
      </c>
      <c r="C68" s="25">
        <v>807</v>
      </c>
      <c r="D68" s="12" t="s">
        <v>174</v>
      </c>
      <c r="E68" s="251" t="s">
        <v>109</v>
      </c>
      <c r="F68" s="19"/>
      <c r="G68" s="11">
        <f>G67</f>
        <v>79.087999999999994</v>
      </c>
      <c r="H68" s="11">
        <f>H67</f>
        <v>79.087999999999994</v>
      </c>
      <c r="I68" s="333">
        <f t="shared" si="0"/>
        <v>100</v>
      </c>
    </row>
    <row r="69" spans="1:9" ht="25.5">
      <c r="A69" s="46">
        <v>60</v>
      </c>
      <c r="B69" s="23" t="s">
        <v>266</v>
      </c>
      <c r="C69" s="25">
        <v>807</v>
      </c>
      <c r="D69" s="12" t="s">
        <v>174</v>
      </c>
      <c r="E69" s="251" t="s">
        <v>100</v>
      </c>
      <c r="F69" s="19"/>
      <c r="G69" s="11">
        <f>G68</f>
        <v>79.087999999999994</v>
      </c>
      <c r="H69" s="11">
        <f>H68</f>
        <v>79.087999999999994</v>
      </c>
      <c r="I69" s="333">
        <f t="shared" si="0"/>
        <v>100</v>
      </c>
    </row>
    <row r="70" spans="1:9">
      <c r="A70" s="46">
        <v>61</v>
      </c>
      <c r="B70" s="18" t="s">
        <v>133</v>
      </c>
      <c r="C70" s="25">
        <v>807</v>
      </c>
      <c r="D70" s="12" t="s">
        <v>174</v>
      </c>
      <c r="E70" s="251" t="s">
        <v>100</v>
      </c>
      <c r="F70" s="19" t="s">
        <v>244</v>
      </c>
      <c r="G70" s="16">
        <f t="shared" ref="G70" si="9">G69</f>
        <v>79.087999999999994</v>
      </c>
      <c r="H70" s="16">
        <f t="shared" ref="H70" si="10">H69</f>
        <v>79.087999999999994</v>
      </c>
      <c r="I70" s="333">
        <f t="shared" ref="I70:I122" si="11">H70/G70*100</f>
        <v>100</v>
      </c>
    </row>
    <row r="71" spans="1:9">
      <c r="A71" s="46">
        <v>62</v>
      </c>
      <c r="B71" s="18" t="s">
        <v>9</v>
      </c>
      <c r="C71" s="25">
        <v>807</v>
      </c>
      <c r="D71" s="12" t="s">
        <v>174</v>
      </c>
      <c r="E71" s="251" t="s">
        <v>100</v>
      </c>
      <c r="F71" s="19" t="s">
        <v>243</v>
      </c>
      <c r="G71" s="16">
        <f>G70</f>
        <v>79.087999999999994</v>
      </c>
      <c r="H71" s="16">
        <f>H70</f>
        <v>79.087999999999994</v>
      </c>
      <c r="I71" s="333">
        <f t="shared" si="11"/>
        <v>100</v>
      </c>
    </row>
    <row r="72" spans="1:9" s="234" customFormat="1" ht="90.75" customHeight="1">
      <c r="A72" s="46">
        <v>63</v>
      </c>
      <c r="B72" s="245" t="s">
        <v>281</v>
      </c>
      <c r="C72" s="231">
        <v>807</v>
      </c>
      <c r="D72" s="232" t="s">
        <v>226</v>
      </c>
      <c r="E72" s="254"/>
      <c r="F72" s="232"/>
      <c r="G72" s="233">
        <v>394.4</v>
      </c>
      <c r="H72" s="233">
        <v>394.4</v>
      </c>
      <c r="I72" s="333">
        <f t="shared" si="11"/>
        <v>100</v>
      </c>
    </row>
    <row r="73" spans="1:9" s="234" customFormat="1" ht="25.5">
      <c r="A73" s="46">
        <v>64</v>
      </c>
      <c r="B73" s="235" t="s">
        <v>267</v>
      </c>
      <c r="C73" s="231">
        <v>807</v>
      </c>
      <c r="D73" s="232" t="s">
        <v>226</v>
      </c>
      <c r="E73" s="254" t="s">
        <v>109</v>
      </c>
      <c r="F73" s="232"/>
      <c r="G73" s="233">
        <v>394.4</v>
      </c>
      <c r="H73" s="233">
        <v>394.4</v>
      </c>
      <c r="I73" s="333">
        <f t="shared" si="11"/>
        <v>100</v>
      </c>
    </row>
    <row r="74" spans="1:9" s="234" customFormat="1" ht="25.5">
      <c r="A74" s="46">
        <v>65</v>
      </c>
      <c r="B74" s="235" t="s">
        <v>266</v>
      </c>
      <c r="C74" s="231">
        <v>807</v>
      </c>
      <c r="D74" s="232" t="s">
        <v>226</v>
      </c>
      <c r="E74" s="254" t="s">
        <v>100</v>
      </c>
      <c r="F74" s="232"/>
      <c r="G74" s="233">
        <v>394.4</v>
      </c>
      <c r="H74" s="233">
        <v>394.4</v>
      </c>
      <c r="I74" s="333">
        <f t="shared" si="11"/>
        <v>100</v>
      </c>
    </row>
    <row r="75" spans="1:9" s="234" customFormat="1">
      <c r="A75" s="46">
        <v>66</v>
      </c>
      <c r="B75" s="230" t="s">
        <v>133</v>
      </c>
      <c r="C75" s="231">
        <v>807</v>
      </c>
      <c r="D75" s="232" t="s">
        <v>226</v>
      </c>
      <c r="E75" s="254" t="s">
        <v>100</v>
      </c>
      <c r="F75" s="232" t="s">
        <v>244</v>
      </c>
      <c r="G75" s="233">
        <f>G74</f>
        <v>394.4</v>
      </c>
      <c r="H75" s="233">
        <f>H74</f>
        <v>394.4</v>
      </c>
      <c r="I75" s="333">
        <f t="shared" si="11"/>
        <v>100</v>
      </c>
    </row>
    <row r="76" spans="1:9" s="234" customFormat="1">
      <c r="A76" s="46">
        <v>67</v>
      </c>
      <c r="B76" s="230" t="s">
        <v>9</v>
      </c>
      <c r="C76" s="231">
        <v>807</v>
      </c>
      <c r="D76" s="232" t="s">
        <v>226</v>
      </c>
      <c r="E76" s="254" t="s">
        <v>100</v>
      </c>
      <c r="F76" s="232" t="s">
        <v>243</v>
      </c>
      <c r="G76" s="233">
        <f>G75</f>
        <v>394.4</v>
      </c>
      <c r="H76" s="233">
        <f>H75</f>
        <v>394.4</v>
      </c>
      <c r="I76" s="333">
        <f t="shared" si="11"/>
        <v>100</v>
      </c>
    </row>
    <row r="77" spans="1:9" ht="25.5">
      <c r="A77" s="46">
        <v>68</v>
      </c>
      <c r="B77" s="18" t="s">
        <v>48</v>
      </c>
      <c r="C77" s="25">
        <v>807</v>
      </c>
      <c r="D77" s="12" t="s">
        <v>6</v>
      </c>
      <c r="E77" s="251"/>
      <c r="F77" s="19"/>
      <c r="G77" s="16">
        <f>G78+G83</f>
        <v>464.279</v>
      </c>
      <c r="H77" s="16">
        <f>H78+H83</f>
        <v>445.45699999999999</v>
      </c>
      <c r="I77" s="333">
        <f t="shared" si="11"/>
        <v>95.945972141750971</v>
      </c>
    </row>
    <row r="78" spans="1:9" ht="58.5" customHeight="1">
      <c r="A78" s="46">
        <v>69</v>
      </c>
      <c r="B78" s="26" t="s">
        <v>63</v>
      </c>
      <c r="C78" s="25">
        <v>807</v>
      </c>
      <c r="D78" s="12" t="s">
        <v>7</v>
      </c>
      <c r="E78" s="251"/>
      <c r="F78" s="19"/>
      <c r="G78" s="11">
        <f>G79</f>
        <v>421.524</v>
      </c>
      <c r="H78" s="11">
        <f>H79</f>
        <v>403.97500000000002</v>
      </c>
      <c r="I78" s="333">
        <f t="shared" si="11"/>
        <v>95.836773232366369</v>
      </c>
    </row>
    <row r="79" spans="1:9" ht="25.5">
      <c r="A79" s="46">
        <v>70</v>
      </c>
      <c r="B79" s="235" t="s">
        <v>267</v>
      </c>
      <c r="C79" s="25">
        <v>807</v>
      </c>
      <c r="D79" s="12" t="s">
        <v>7</v>
      </c>
      <c r="E79" s="251" t="s">
        <v>109</v>
      </c>
      <c r="F79" s="19"/>
      <c r="G79" s="11">
        <v>421.524</v>
      </c>
      <c r="H79" s="11">
        <v>403.97500000000002</v>
      </c>
      <c r="I79" s="333">
        <f t="shared" si="11"/>
        <v>95.836773232366369</v>
      </c>
    </row>
    <row r="80" spans="1:9" ht="28.5" customHeight="1">
      <c r="A80" s="46">
        <v>71</v>
      </c>
      <c r="B80" s="235" t="s">
        <v>266</v>
      </c>
      <c r="C80" s="25">
        <v>807</v>
      </c>
      <c r="D80" s="12" t="s">
        <v>7</v>
      </c>
      <c r="E80" s="251" t="s">
        <v>100</v>
      </c>
      <c r="F80" s="19"/>
      <c r="G80" s="11">
        <f>G79</f>
        <v>421.524</v>
      </c>
      <c r="H80" s="11">
        <f>H79</f>
        <v>403.97500000000002</v>
      </c>
      <c r="I80" s="333">
        <f t="shared" si="11"/>
        <v>95.836773232366369</v>
      </c>
    </row>
    <row r="81" spans="1:9" ht="18" customHeight="1">
      <c r="A81" s="46">
        <v>72</v>
      </c>
      <c r="B81" s="23" t="s">
        <v>96</v>
      </c>
      <c r="C81" s="25">
        <v>807</v>
      </c>
      <c r="D81" s="12" t="s">
        <v>7</v>
      </c>
      <c r="E81" s="251" t="s">
        <v>100</v>
      </c>
      <c r="F81" s="19" t="s">
        <v>245</v>
      </c>
      <c r="G81" s="16">
        <f t="shared" ref="G81:G82" si="12">G80</f>
        <v>421.524</v>
      </c>
      <c r="H81" s="16">
        <f t="shared" ref="H81" si="13">H80</f>
        <v>403.97500000000002</v>
      </c>
      <c r="I81" s="333">
        <f t="shared" si="11"/>
        <v>95.836773232366369</v>
      </c>
    </row>
    <row r="82" spans="1:9" ht="17.25" customHeight="1">
      <c r="A82" s="46">
        <v>73</v>
      </c>
      <c r="B82" s="23" t="s">
        <v>98</v>
      </c>
      <c r="C82" s="25">
        <v>807</v>
      </c>
      <c r="D82" s="12" t="s">
        <v>7</v>
      </c>
      <c r="E82" s="251" t="s">
        <v>100</v>
      </c>
      <c r="F82" s="19" t="s">
        <v>246</v>
      </c>
      <c r="G82" s="16">
        <f t="shared" si="12"/>
        <v>421.524</v>
      </c>
      <c r="H82" s="16">
        <f t="shared" ref="H82" si="14">H81</f>
        <v>403.97500000000002</v>
      </c>
      <c r="I82" s="333">
        <f t="shared" si="11"/>
        <v>95.836773232366369</v>
      </c>
    </row>
    <row r="83" spans="1:9" ht="76.5">
      <c r="A83" s="46">
        <v>74</v>
      </c>
      <c r="B83" s="18" t="s">
        <v>50</v>
      </c>
      <c r="C83" s="25">
        <v>807</v>
      </c>
      <c r="D83" s="35" t="s">
        <v>175</v>
      </c>
      <c r="E83" s="251"/>
      <c r="F83" s="19"/>
      <c r="G83" s="11">
        <v>42.755000000000003</v>
      </c>
      <c r="H83" s="11">
        <v>41.481999999999999</v>
      </c>
      <c r="I83" s="333">
        <f t="shared" si="11"/>
        <v>97.022570459595357</v>
      </c>
    </row>
    <row r="84" spans="1:9" ht="25.5">
      <c r="A84" s="46">
        <v>75</v>
      </c>
      <c r="B84" s="235" t="s">
        <v>267</v>
      </c>
      <c r="C84" s="25">
        <v>807</v>
      </c>
      <c r="D84" s="35" t="s">
        <v>175</v>
      </c>
      <c r="E84" s="251" t="s">
        <v>109</v>
      </c>
      <c r="F84" s="19"/>
      <c r="G84" s="11">
        <f>G83</f>
        <v>42.755000000000003</v>
      </c>
      <c r="H84" s="11">
        <f>H83</f>
        <v>41.481999999999999</v>
      </c>
      <c r="I84" s="333">
        <f t="shared" si="11"/>
        <v>97.022570459595357</v>
      </c>
    </row>
    <row r="85" spans="1:9" ht="29.25" customHeight="1">
      <c r="A85" s="46">
        <v>76</v>
      </c>
      <c r="B85" s="235" t="s">
        <v>266</v>
      </c>
      <c r="C85" s="25">
        <v>807</v>
      </c>
      <c r="D85" s="35" t="s">
        <v>175</v>
      </c>
      <c r="E85" s="251" t="s">
        <v>100</v>
      </c>
      <c r="F85" s="19"/>
      <c r="G85" s="11">
        <f>G84</f>
        <v>42.755000000000003</v>
      </c>
      <c r="H85" s="11">
        <f>H84</f>
        <v>41.481999999999999</v>
      </c>
      <c r="I85" s="333">
        <f t="shared" si="11"/>
        <v>97.022570459595357</v>
      </c>
    </row>
    <row r="86" spans="1:9" s="38" customFormat="1">
      <c r="A86" s="46">
        <v>77</v>
      </c>
      <c r="B86" s="23" t="s">
        <v>96</v>
      </c>
      <c r="C86" s="25">
        <v>807</v>
      </c>
      <c r="D86" s="35" t="s">
        <v>175</v>
      </c>
      <c r="E86" s="251" t="s">
        <v>100</v>
      </c>
      <c r="F86" s="19" t="s">
        <v>245</v>
      </c>
      <c r="G86" s="16">
        <f t="shared" ref="G86:G87" si="15">G85</f>
        <v>42.755000000000003</v>
      </c>
      <c r="H86" s="16">
        <f t="shared" ref="H86" si="16">H85</f>
        <v>41.481999999999999</v>
      </c>
      <c r="I86" s="333">
        <f t="shared" si="11"/>
        <v>97.022570459595357</v>
      </c>
    </row>
    <row r="87" spans="1:9" s="38" customFormat="1">
      <c r="A87" s="46">
        <v>78</v>
      </c>
      <c r="B87" s="23" t="s">
        <v>98</v>
      </c>
      <c r="C87" s="25">
        <v>807</v>
      </c>
      <c r="D87" s="35" t="s">
        <v>175</v>
      </c>
      <c r="E87" s="251" t="s">
        <v>100</v>
      </c>
      <c r="F87" s="19" t="s">
        <v>246</v>
      </c>
      <c r="G87" s="16">
        <f t="shared" si="15"/>
        <v>42.755000000000003</v>
      </c>
      <c r="H87" s="16">
        <f t="shared" ref="H87" si="17">H86</f>
        <v>41.481999999999999</v>
      </c>
      <c r="I87" s="333">
        <f t="shared" si="11"/>
        <v>97.022570459595357</v>
      </c>
    </row>
    <row r="88" spans="1:9" ht="14.25">
      <c r="A88" s="46">
        <v>79</v>
      </c>
      <c r="B88" s="303" t="s">
        <v>107</v>
      </c>
      <c r="C88" s="25">
        <v>807</v>
      </c>
      <c r="D88" s="32" t="s">
        <v>143</v>
      </c>
      <c r="E88" s="255"/>
      <c r="F88" s="32"/>
      <c r="G88" s="37">
        <f>G89+G117+G129+G146+G123+G140</f>
        <v>5644.5529999999999</v>
      </c>
      <c r="H88" s="37">
        <f>H89+H117+H129+H146+H123+H140</f>
        <v>5307.6929999999993</v>
      </c>
      <c r="I88" s="333">
        <f t="shared" si="11"/>
        <v>94.032122649924617</v>
      </c>
    </row>
    <row r="89" spans="1:9">
      <c r="A89" s="46">
        <v>80</v>
      </c>
      <c r="B89" s="25" t="s">
        <v>116</v>
      </c>
      <c r="C89" s="25">
        <v>807</v>
      </c>
      <c r="D89" s="32" t="s">
        <v>144</v>
      </c>
      <c r="E89" s="255"/>
      <c r="F89" s="32"/>
      <c r="G89" s="37">
        <f>G91+G95+G111</f>
        <v>5456.7619999999997</v>
      </c>
      <c r="H89" s="37">
        <f>H91+H95+H111</f>
        <v>5119.9019999999991</v>
      </c>
      <c r="I89" s="333">
        <f t="shared" si="11"/>
        <v>93.826741939633791</v>
      </c>
    </row>
    <row r="90" spans="1:9">
      <c r="A90" s="46">
        <v>81</v>
      </c>
      <c r="B90" s="25" t="s">
        <v>92</v>
      </c>
      <c r="C90" s="25">
        <v>807</v>
      </c>
      <c r="D90" s="43" t="s">
        <v>42</v>
      </c>
      <c r="E90" s="255"/>
      <c r="F90" s="32"/>
      <c r="G90" s="37">
        <f>G91</f>
        <v>864</v>
      </c>
      <c r="H90" s="37">
        <f>H91</f>
        <v>864</v>
      </c>
      <c r="I90" s="333">
        <f t="shared" si="11"/>
        <v>100</v>
      </c>
    </row>
    <row r="91" spans="1:9" ht="51">
      <c r="A91" s="46">
        <v>82</v>
      </c>
      <c r="B91" s="25" t="s">
        <v>121</v>
      </c>
      <c r="C91" s="25">
        <v>807</v>
      </c>
      <c r="D91" s="43" t="s">
        <v>42</v>
      </c>
      <c r="E91" s="256" t="s">
        <v>108</v>
      </c>
      <c r="F91" s="32"/>
      <c r="G91" s="37">
        <v>864</v>
      </c>
      <c r="H91" s="37">
        <v>864</v>
      </c>
      <c r="I91" s="333">
        <f t="shared" si="11"/>
        <v>100</v>
      </c>
    </row>
    <row r="92" spans="1:9" ht="25.5">
      <c r="A92" s="46">
        <v>83</v>
      </c>
      <c r="B92" s="25" t="s">
        <v>117</v>
      </c>
      <c r="C92" s="25">
        <v>807</v>
      </c>
      <c r="D92" s="43" t="s">
        <v>42</v>
      </c>
      <c r="E92" s="255" t="s">
        <v>105</v>
      </c>
      <c r="F92" s="32"/>
      <c r="G92" s="37">
        <f>G91</f>
        <v>864</v>
      </c>
      <c r="H92" s="37">
        <f>H91</f>
        <v>864</v>
      </c>
      <c r="I92" s="333">
        <f t="shared" si="11"/>
        <v>100</v>
      </c>
    </row>
    <row r="93" spans="1:9">
      <c r="A93" s="46">
        <v>84</v>
      </c>
      <c r="B93" s="25" t="s">
        <v>91</v>
      </c>
      <c r="C93" s="25">
        <v>807</v>
      </c>
      <c r="D93" s="43" t="s">
        <v>42</v>
      </c>
      <c r="E93" s="255" t="s">
        <v>105</v>
      </c>
      <c r="F93" s="32" t="s">
        <v>247</v>
      </c>
      <c r="G93" s="44">
        <f>G92</f>
        <v>864</v>
      </c>
      <c r="H93" s="44">
        <f>H92</f>
        <v>864</v>
      </c>
      <c r="I93" s="333">
        <f t="shared" si="11"/>
        <v>100</v>
      </c>
    </row>
    <row r="94" spans="1:9" ht="25.5">
      <c r="A94" s="46">
        <v>85</v>
      </c>
      <c r="B94" s="25" t="s">
        <v>115</v>
      </c>
      <c r="C94" s="25">
        <v>807</v>
      </c>
      <c r="D94" s="43" t="s">
        <v>42</v>
      </c>
      <c r="E94" s="255" t="s">
        <v>105</v>
      </c>
      <c r="F94" s="32" t="s">
        <v>249</v>
      </c>
      <c r="G94" s="37">
        <f>G92</f>
        <v>864</v>
      </c>
      <c r="H94" s="37">
        <f>H92</f>
        <v>864</v>
      </c>
      <c r="I94" s="333">
        <f t="shared" si="11"/>
        <v>100</v>
      </c>
    </row>
    <row r="95" spans="1:9" ht="38.25">
      <c r="A95" s="46">
        <v>86</v>
      </c>
      <c r="B95" s="23" t="s">
        <v>120</v>
      </c>
      <c r="C95" s="25">
        <v>807</v>
      </c>
      <c r="D95" s="19" t="s">
        <v>0</v>
      </c>
      <c r="E95" s="251"/>
      <c r="F95" s="19"/>
      <c r="G95" s="16">
        <f>G97</f>
        <v>4480.6859999999997</v>
      </c>
      <c r="H95" s="16">
        <f>H97</f>
        <v>4143.8259999999991</v>
      </c>
      <c r="I95" s="333">
        <f t="shared" si="11"/>
        <v>92.481954772104075</v>
      </c>
    </row>
    <row r="96" spans="1:9" ht="51">
      <c r="A96" s="46">
        <v>87</v>
      </c>
      <c r="B96" s="23" t="s">
        <v>121</v>
      </c>
      <c r="C96" s="25">
        <v>807</v>
      </c>
      <c r="D96" s="19" t="s">
        <v>0</v>
      </c>
      <c r="E96" s="251" t="s">
        <v>108</v>
      </c>
      <c r="F96" s="19"/>
      <c r="G96" s="16">
        <f>G97</f>
        <v>4480.6859999999997</v>
      </c>
      <c r="H96" s="16">
        <f>H97</f>
        <v>4143.8259999999991</v>
      </c>
      <c r="I96" s="333">
        <f t="shared" si="11"/>
        <v>92.481954772104075</v>
      </c>
    </row>
    <row r="97" spans="1:9" ht="25.5">
      <c r="A97" s="46">
        <v>88</v>
      </c>
      <c r="B97" s="23" t="s">
        <v>122</v>
      </c>
      <c r="C97" s="25">
        <v>807</v>
      </c>
      <c r="D97" s="19" t="s">
        <v>0</v>
      </c>
      <c r="E97" s="251" t="s">
        <v>105</v>
      </c>
      <c r="F97" s="19"/>
      <c r="G97" s="11">
        <f>G99+G100+G104</f>
        <v>4480.6859999999997</v>
      </c>
      <c r="H97" s="11">
        <f>H99+H100+H104</f>
        <v>4143.8259999999991</v>
      </c>
      <c r="I97" s="333">
        <f t="shared" si="11"/>
        <v>92.481954772104075</v>
      </c>
    </row>
    <row r="98" spans="1:9">
      <c r="A98" s="46">
        <v>89</v>
      </c>
      <c r="B98" s="25" t="s">
        <v>91</v>
      </c>
      <c r="C98" s="25">
        <v>807</v>
      </c>
      <c r="D98" s="19" t="s">
        <v>0</v>
      </c>
      <c r="E98" s="255" t="s">
        <v>105</v>
      </c>
      <c r="F98" s="32" t="s">
        <v>247</v>
      </c>
      <c r="G98" s="44">
        <f>G97</f>
        <v>4480.6859999999997</v>
      </c>
      <c r="H98" s="44">
        <f>H97</f>
        <v>4143.8259999999991</v>
      </c>
      <c r="I98" s="333">
        <f t="shared" si="11"/>
        <v>92.481954772104075</v>
      </c>
    </row>
    <row r="99" spans="1:9" ht="38.25">
      <c r="A99" s="46">
        <v>90</v>
      </c>
      <c r="B99" s="25" t="s">
        <v>70</v>
      </c>
      <c r="C99" s="25">
        <v>807</v>
      </c>
      <c r="D99" s="19" t="s">
        <v>0</v>
      </c>
      <c r="E99" s="255" t="s">
        <v>105</v>
      </c>
      <c r="F99" s="32" t="s">
        <v>248</v>
      </c>
      <c r="G99" s="11">
        <v>2482.5889999999999</v>
      </c>
      <c r="H99" s="11">
        <v>2476.4609999999998</v>
      </c>
      <c r="I99" s="333">
        <f t="shared" si="11"/>
        <v>99.753160913868541</v>
      </c>
    </row>
    <row r="100" spans="1:9" ht="25.5">
      <c r="A100" s="46">
        <v>91</v>
      </c>
      <c r="B100" s="23" t="s">
        <v>267</v>
      </c>
      <c r="C100" s="25">
        <v>807</v>
      </c>
      <c r="D100" s="19" t="s">
        <v>0</v>
      </c>
      <c r="E100" s="251" t="s">
        <v>109</v>
      </c>
      <c r="F100" s="19"/>
      <c r="G100" s="11">
        <f>G101</f>
        <v>1974.114</v>
      </c>
      <c r="H100" s="11">
        <f>H101</f>
        <v>1646.0809999999999</v>
      </c>
      <c r="I100" s="333">
        <f t="shared" si="11"/>
        <v>83.383279790326185</v>
      </c>
    </row>
    <row r="101" spans="1:9" ht="25.5">
      <c r="A101" s="46">
        <v>92</v>
      </c>
      <c r="B101" s="23" t="s">
        <v>5</v>
      </c>
      <c r="C101" s="25">
        <v>807</v>
      </c>
      <c r="D101" s="19" t="s">
        <v>0</v>
      </c>
      <c r="E101" s="251" t="s">
        <v>100</v>
      </c>
      <c r="F101" s="19"/>
      <c r="G101" s="11">
        <f>G102</f>
        <v>1974.114</v>
      </c>
      <c r="H101" s="11">
        <f>H102</f>
        <v>1646.0809999999999</v>
      </c>
      <c r="I101" s="333">
        <f t="shared" si="11"/>
        <v>83.383279790326185</v>
      </c>
    </row>
    <row r="102" spans="1:9">
      <c r="A102" s="46">
        <v>93</v>
      </c>
      <c r="B102" s="25" t="s">
        <v>91</v>
      </c>
      <c r="C102" s="25">
        <v>807</v>
      </c>
      <c r="D102" s="19" t="s">
        <v>0</v>
      </c>
      <c r="E102" s="251" t="s">
        <v>100</v>
      </c>
      <c r="F102" s="19" t="s">
        <v>247</v>
      </c>
      <c r="G102" s="11">
        <v>1974.114</v>
      </c>
      <c r="H102" s="11">
        <v>1646.0809999999999</v>
      </c>
      <c r="I102" s="333">
        <f t="shared" si="11"/>
        <v>83.383279790326185</v>
      </c>
    </row>
    <row r="103" spans="1:9" ht="38.25">
      <c r="A103" s="46">
        <v>94</v>
      </c>
      <c r="B103" s="25" t="s">
        <v>70</v>
      </c>
      <c r="C103" s="25">
        <v>807</v>
      </c>
      <c r="D103" s="19" t="s">
        <v>0</v>
      </c>
      <c r="E103" s="251" t="s">
        <v>100</v>
      </c>
      <c r="F103" s="19" t="s">
        <v>248</v>
      </c>
      <c r="G103" s="11">
        <f>G102</f>
        <v>1974.114</v>
      </c>
      <c r="H103" s="11">
        <f>H102</f>
        <v>1646.0809999999999</v>
      </c>
      <c r="I103" s="333">
        <f t="shared" si="11"/>
        <v>83.383279790326185</v>
      </c>
    </row>
    <row r="104" spans="1:9">
      <c r="A104" s="46">
        <v>95</v>
      </c>
      <c r="B104" s="23" t="s">
        <v>124</v>
      </c>
      <c r="C104" s="25">
        <v>807</v>
      </c>
      <c r="D104" s="19" t="s">
        <v>0</v>
      </c>
      <c r="E104" s="251" t="s">
        <v>125</v>
      </c>
      <c r="F104" s="19"/>
      <c r="G104" s="16">
        <f>G108+G105</f>
        <v>23.982999999999997</v>
      </c>
      <c r="H104" s="16">
        <f>H108+H105</f>
        <v>21.283999999999999</v>
      </c>
      <c r="I104" s="333">
        <f t="shared" si="11"/>
        <v>88.746195221615324</v>
      </c>
    </row>
    <row r="105" spans="1:9">
      <c r="A105" s="46">
        <v>96</v>
      </c>
      <c r="B105" s="23" t="s">
        <v>264</v>
      </c>
      <c r="C105" s="25">
        <v>807</v>
      </c>
      <c r="D105" s="19" t="s">
        <v>0</v>
      </c>
      <c r="E105" s="251" t="s">
        <v>263</v>
      </c>
      <c r="F105" s="19"/>
      <c r="G105" s="16">
        <v>19.588999999999999</v>
      </c>
      <c r="H105" s="16">
        <v>19.588999999999999</v>
      </c>
      <c r="I105" s="333">
        <f t="shared" si="11"/>
        <v>100</v>
      </c>
    </row>
    <row r="106" spans="1:9">
      <c r="A106" s="46">
        <v>97</v>
      </c>
      <c r="B106" s="25" t="s">
        <v>91</v>
      </c>
      <c r="C106" s="25">
        <v>807</v>
      </c>
      <c r="D106" s="19" t="s">
        <v>0</v>
      </c>
      <c r="E106" s="251" t="s">
        <v>263</v>
      </c>
      <c r="F106" s="19" t="s">
        <v>247</v>
      </c>
      <c r="G106" s="16">
        <v>19.588999999999999</v>
      </c>
      <c r="H106" s="16">
        <v>19.588999999999999</v>
      </c>
      <c r="I106" s="333">
        <f t="shared" si="11"/>
        <v>100</v>
      </c>
    </row>
    <row r="107" spans="1:9" ht="38.25">
      <c r="A107" s="46">
        <v>98</v>
      </c>
      <c r="B107" s="25" t="s">
        <v>70</v>
      </c>
      <c r="C107" s="25">
        <v>807</v>
      </c>
      <c r="D107" s="19" t="s">
        <v>0</v>
      </c>
      <c r="E107" s="251" t="s">
        <v>263</v>
      </c>
      <c r="F107" s="19" t="s">
        <v>248</v>
      </c>
      <c r="G107" s="16">
        <v>19.588999999999999</v>
      </c>
      <c r="H107" s="16">
        <v>19.588999999999999</v>
      </c>
      <c r="I107" s="333">
        <f t="shared" si="11"/>
        <v>100</v>
      </c>
    </row>
    <row r="108" spans="1:9">
      <c r="A108" s="46">
        <v>99</v>
      </c>
      <c r="B108" s="23" t="s">
        <v>126</v>
      </c>
      <c r="C108" s="25">
        <v>807</v>
      </c>
      <c r="D108" s="19" t="s">
        <v>0</v>
      </c>
      <c r="E108" s="251" t="s">
        <v>106</v>
      </c>
      <c r="F108" s="19"/>
      <c r="G108" s="16">
        <v>4.3940000000000001</v>
      </c>
      <c r="H108" s="16">
        <v>1.6950000000000001</v>
      </c>
      <c r="I108" s="333">
        <f t="shared" si="11"/>
        <v>38.575329995448335</v>
      </c>
    </row>
    <row r="109" spans="1:9">
      <c r="A109" s="46">
        <v>100</v>
      </c>
      <c r="B109" s="25" t="s">
        <v>91</v>
      </c>
      <c r="C109" s="25">
        <v>807</v>
      </c>
      <c r="D109" s="19" t="s">
        <v>0</v>
      </c>
      <c r="E109" s="251" t="s">
        <v>106</v>
      </c>
      <c r="F109" s="19" t="s">
        <v>247</v>
      </c>
      <c r="G109" s="16">
        <f t="shared" ref="G109:G110" si="18">G108</f>
        <v>4.3940000000000001</v>
      </c>
      <c r="H109" s="16">
        <f t="shared" ref="H109" si="19">H108</f>
        <v>1.6950000000000001</v>
      </c>
      <c r="I109" s="333">
        <f t="shared" si="11"/>
        <v>38.575329995448335</v>
      </c>
    </row>
    <row r="110" spans="1:9" ht="38.25">
      <c r="A110" s="46">
        <v>101</v>
      </c>
      <c r="B110" s="25" t="s">
        <v>70</v>
      </c>
      <c r="C110" s="25">
        <v>807</v>
      </c>
      <c r="D110" s="19" t="s">
        <v>0</v>
      </c>
      <c r="E110" s="251" t="s">
        <v>106</v>
      </c>
      <c r="F110" s="19" t="s">
        <v>248</v>
      </c>
      <c r="G110" s="16">
        <f t="shared" si="18"/>
        <v>4.3940000000000001</v>
      </c>
      <c r="H110" s="16">
        <f t="shared" ref="H110" si="20">H109</f>
        <v>1.6950000000000001</v>
      </c>
      <c r="I110" s="333">
        <f t="shared" si="11"/>
        <v>38.575329995448335</v>
      </c>
    </row>
    <row r="111" spans="1:9" ht="38.25">
      <c r="A111" s="46">
        <v>102</v>
      </c>
      <c r="B111" s="23" t="s">
        <v>120</v>
      </c>
      <c r="C111" s="25">
        <v>807</v>
      </c>
      <c r="D111" s="19" t="s">
        <v>383</v>
      </c>
      <c r="E111" s="251"/>
      <c r="F111" s="19"/>
      <c r="G111" s="16">
        <f>G113</f>
        <v>112.07599999999999</v>
      </c>
      <c r="H111" s="16">
        <f>H113</f>
        <v>112.07599999999999</v>
      </c>
      <c r="I111" s="333">
        <f t="shared" si="11"/>
        <v>100</v>
      </c>
    </row>
    <row r="112" spans="1:9" ht="51">
      <c r="A112" s="46">
        <v>103</v>
      </c>
      <c r="B112" s="23" t="s">
        <v>121</v>
      </c>
      <c r="C112" s="25">
        <v>807</v>
      </c>
      <c r="D112" s="19" t="s">
        <v>383</v>
      </c>
      <c r="E112" s="251" t="s">
        <v>108</v>
      </c>
      <c r="F112" s="19"/>
      <c r="G112" s="16">
        <f t="shared" ref="G112:H114" si="21">G113</f>
        <v>112.07599999999999</v>
      </c>
      <c r="H112" s="16">
        <f t="shared" si="21"/>
        <v>112.07599999999999</v>
      </c>
      <c r="I112" s="333">
        <f t="shared" si="11"/>
        <v>100</v>
      </c>
    </row>
    <row r="113" spans="1:9" ht="25.5">
      <c r="A113" s="46">
        <v>104</v>
      </c>
      <c r="B113" s="23" t="s">
        <v>122</v>
      </c>
      <c r="C113" s="25">
        <v>807</v>
      </c>
      <c r="D113" s="19" t="s">
        <v>383</v>
      </c>
      <c r="E113" s="251" t="s">
        <v>105</v>
      </c>
      <c r="F113" s="19"/>
      <c r="G113" s="11">
        <f t="shared" si="21"/>
        <v>112.07599999999999</v>
      </c>
      <c r="H113" s="11">
        <f t="shared" si="21"/>
        <v>112.07599999999999</v>
      </c>
      <c r="I113" s="333">
        <f t="shared" si="11"/>
        <v>100</v>
      </c>
    </row>
    <row r="114" spans="1:9">
      <c r="A114" s="46">
        <v>105</v>
      </c>
      <c r="B114" s="25" t="s">
        <v>91</v>
      </c>
      <c r="C114" s="25">
        <v>807</v>
      </c>
      <c r="D114" s="19" t="s">
        <v>383</v>
      </c>
      <c r="E114" s="255" t="s">
        <v>105</v>
      </c>
      <c r="F114" s="32" t="s">
        <v>247</v>
      </c>
      <c r="G114" s="44">
        <f t="shared" si="21"/>
        <v>112.07599999999999</v>
      </c>
      <c r="H114" s="44">
        <f t="shared" si="21"/>
        <v>112.07599999999999</v>
      </c>
      <c r="I114" s="333">
        <f t="shared" si="11"/>
        <v>100</v>
      </c>
    </row>
    <row r="115" spans="1:9" ht="38.25">
      <c r="A115" s="46">
        <v>106</v>
      </c>
      <c r="B115" s="25" t="s">
        <v>70</v>
      </c>
      <c r="C115" s="25">
        <v>807</v>
      </c>
      <c r="D115" s="19" t="s">
        <v>383</v>
      </c>
      <c r="E115" s="255" t="s">
        <v>105</v>
      </c>
      <c r="F115" s="32" t="s">
        <v>248</v>
      </c>
      <c r="G115" s="11">
        <v>112.07599999999999</v>
      </c>
      <c r="H115" s="11">
        <v>112.07599999999999</v>
      </c>
      <c r="I115" s="333">
        <f t="shared" si="11"/>
        <v>100</v>
      </c>
    </row>
    <row r="116" spans="1:9" ht="34.5" customHeight="1">
      <c r="A116" s="46">
        <v>107</v>
      </c>
      <c r="B116" s="41" t="s">
        <v>71</v>
      </c>
      <c r="C116" s="25">
        <v>807</v>
      </c>
      <c r="D116" s="15" t="s">
        <v>229</v>
      </c>
      <c r="E116" s="251"/>
      <c r="F116" s="19"/>
      <c r="G116" s="11">
        <f t="shared" ref="G116:H119" si="22">G117</f>
        <v>5.4020000000000001</v>
      </c>
      <c r="H116" s="11">
        <f t="shared" si="22"/>
        <v>5.4020000000000001</v>
      </c>
      <c r="I116" s="333">
        <f t="shared" si="11"/>
        <v>100</v>
      </c>
    </row>
    <row r="117" spans="1:9">
      <c r="A117" s="46">
        <v>108</v>
      </c>
      <c r="B117" s="23" t="s">
        <v>154</v>
      </c>
      <c r="C117" s="25">
        <v>807</v>
      </c>
      <c r="D117" s="15" t="s">
        <v>229</v>
      </c>
      <c r="E117" s="250"/>
      <c r="F117" s="15"/>
      <c r="G117" s="16">
        <f t="shared" si="22"/>
        <v>5.4020000000000001</v>
      </c>
      <c r="H117" s="16">
        <f t="shared" si="22"/>
        <v>5.4020000000000001</v>
      </c>
      <c r="I117" s="333">
        <f t="shared" si="11"/>
        <v>100</v>
      </c>
    </row>
    <row r="118" spans="1:9" s="38" customFormat="1" ht="57" customHeight="1">
      <c r="A118" s="46">
        <v>109</v>
      </c>
      <c r="B118" s="41" t="s">
        <v>228</v>
      </c>
      <c r="C118" s="25">
        <v>807</v>
      </c>
      <c r="D118" s="35" t="s">
        <v>227</v>
      </c>
      <c r="E118" s="250"/>
      <c r="F118" s="15"/>
      <c r="G118" s="16">
        <f t="shared" si="22"/>
        <v>5.4020000000000001</v>
      </c>
      <c r="H118" s="16">
        <f t="shared" si="22"/>
        <v>5.4020000000000001</v>
      </c>
      <c r="I118" s="333">
        <f t="shared" si="11"/>
        <v>100</v>
      </c>
    </row>
    <row r="119" spans="1:9">
      <c r="A119" s="46">
        <v>110</v>
      </c>
      <c r="B119" s="24" t="s">
        <v>93</v>
      </c>
      <c r="C119" s="25">
        <v>807</v>
      </c>
      <c r="D119" s="35" t="s">
        <v>227</v>
      </c>
      <c r="E119" s="250" t="s">
        <v>128</v>
      </c>
      <c r="F119" s="15"/>
      <c r="G119" s="16">
        <f t="shared" si="22"/>
        <v>5.4020000000000001</v>
      </c>
      <c r="H119" s="16">
        <f t="shared" si="22"/>
        <v>5.4020000000000001</v>
      </c>
      <c r="I119" s="333">
        <f t="shared" si="11"/>
        <v>100</v>
      </c>
    </row>
    <row r="120" spans="1:9">
      <c r="A120" s="46">
        <v>111</v>
      </c>
      <c r="B120" s="24" t="s">
        <v>99</v>
      </c>
      <c r="C120" s="25">
        <v>807</v>
      </c>
      <c r="D120" s="35" t="s">
        <v>227</v>
      </c>
      <c r="E120" s="250" t="s">
        <v>101</v>
      </c>
      <c r="F120" s="15"/>
      <c r="G120" s="16">
        <v>5.4020000000000001</v>
      </c>
      <c r="H120" s="16">
        <v>5.4020000000000001</v>
      </c>
      <c r="I120" s="333">
        <f t="shared" si="11"/>
        <v>100</v>
      </c>
    </row>
    <row r="121" spans="1:9">
      <c r="A121" s="46">
        <v>112</v>
      </c>
      <c r="B121" s="25" t="s">
        <v>91</v>
      </c>
      <c r="C121" s="25">
        <v>807</v>
      </c>
      <c r="D121" s="35" t="s">
        <v>227</v>
      </c>
      <c r="E121" s="250" t="s">
        <v>101</v>
      </c>
      <c r="F121" s="15" t="s">
        <v>250</v>
      </c>
      <c r="G121" s="16">
        <f t="shared" ref="G121:G122" si="23">G120</f>
        <v>5.4020000000000001</v>
      </c>
      <c r="H121" s="16">
        <f t="shared" ref="H121" si="24">H120</f>
        <v>5.4020000000000001</v>
      </c>
      <c r="I121" s="333">
        <f t="shared" si="11"/>
        <v>100</v>
      </c>
    </row>
    <row r="122" spans="1:9" ht="38.25">
      <c r="A122" s="46">
        <v>113</v>
      </c>
      <c r="B122" s="25" t="s">
        <v>71</v>
      </c>
      <c r="C122" s="25">
        <v>807</v>
      </c>
      <c r="D122" s="35" t="s">
        <v>227</v>
      </c>
      <c r="E122" s="250" t="s">
        <v>101</v>
      </c>
      <c r="F122" s="15" t="s">
        <v>250</v>
      </c>
      <c r="G122" s="16">
        <f t="shared" si="23"/>
        <v>5.4020000000000001</v>
      </c>
      <c r="H122" s="16">
        <f t="shared" ref="H122" si="25">H121</f>
        <v>5.4020000000000001</v>
      </c>
      <c r="I122" s="333">
        <f t="shared" si="11"/>
        <v>100</v>
      </c>
    </row>
    <row r="123" spans="1:9" ht="24.75" customHeight="1">
      <c r="A123" s="46">
        <v>114</v>
      </c>
      <c r="B123" s="59" t="s">
        <v>154</v>
      </c>
      <c r="C123" s="25">
        <v>807</v>
      </c>
      <c r="D123" s="19" t="s">
        <v>360</v>
      </c>
      <c r="E123" s="301"/>
      <c r="F123" s="19"/>
      <c r="G123" s="11">
        <f t="shared" ref="G123:H127" si="26">G124</f>
        <v>66.835999999999999</v>
      </c>
      <c r="H123" s="11">
        <f t="shared" si="26"/>
        <v>66.835999999999999</v>
      </c>
      <c r="I123" s="333">
        <f t="shared" ref="I123:I152" si="27">H123/G123*100</f>
        <v>100</v>
      </c>
    </row>
    <row r="124" spans="1:9" ht="25.5">
      <c r="A124" s="46">
        <v>115</v>
      </c>
      <c r="B124" s="24" t="s">
        <v>356</v>
      </c>
      <c r="C124" s="25">
        <v>807</v>
      </c>
      <c r="D124" s="15" t="s">
        <v>357</v>
      </c>
      <c r="E124" s="301"/>
      <c r="F124" s="19"/>
      <c r="G124" s="11">
        <f t="shared" si="26"/>
        <v>66.835999999999999</v>
      </c>
      <c r="H124" s="11">
        <f t="shared" si="26"/>
        <v>66.835999999999999</v>
      </c>
      <c r="I124" s="333">
        <f t="shared" si="27"/>
        <v>100</v>
      </c>
    </row>
    <row r="125" spans="1:9">
      <c r="A125" s="46">
        <v>116</v>
      </c>
      <c r="B125" s="23" t="s">
        <v>124</v>
      </c>
      <c r="C125" s="25">
        <v>807</v>
      </c>
      <c r="D125" s="15" t="s">
        <v>357</v>
      </c>
      <c r="E125" s="302">
        <v>800</v>
      </c>
      <c r="F125" s="15"/>
      <c r="G125" s="11">
        <f t="shared" si="26"/>
        <v>66.835999999999999</v>
      </c>
      <c r="H125" s="11">
        <f t="shared" si="26"/>
        <v>66.835999999999999</v>
      </c>
      <c r="I125" s="333">
        <f t="shared" si="27"/>
        <v>100</v>
      </c>
    </row>
    <row r="126" spans="1:9">
      <c r="A126" s="46">
        <v>117</v>
      </c>
      <c r="B126" s="23" t="s">
        <v>359</v>
      </c>
      <c r="C126" s="25">
        <v>807</v>
      </c>
      <c r="D126" s="15" t="s">
        <v>357</v>
      </c>
      <c r="E126" s="301">
        <v>880</v>
      </c>
      <c r="F126" s="19"/>
      <c r="G126" s="11">
        <f t="shared" si="26"/>
        <v>66.835999999999999</v>
      </c>
      <c r="H126" s="11">
        <f t="shared" si="26"/>
        <v>66.835999999999999</v>
      </c>
      <c r="I126" s="333">
        <f t="shared" si="27"/>
        <v>100</v>
      </c>
    </row>
    <row r="127" spans="1:9">
      <c r="A127" s="46">
        <v>118</v>
      </c>
      <c r="B127" s="25" t="s">
        <v>91</v>
      </c>
      <c r="C127" s="25">
        <v>807</v>
      </c>
      <c r="D127" s="15" t="s">
        <v>357</v>
      </c>
      <c r="E127" s="301">
        <v>880</v>
      </c>
      <c r="F127" s="19" t="s">
        <v>247</v>
      </c>
      <c r="G127" s="11">
        <f t="shared" si="26"/>
        <v>66.835999999999999</v>
      </c>
      <c r="H127" s="11">
        <f t="shared" si="26"/>
        <v>66.835999999999999</v>
      </c>
      <c r="I127" s="333">
        <f t="shared" si="27"/>
        <v>100</v>
      </c>
    </row>
    <row r="128" spans="1:9" s="38" customFormat="1" ht="25.5">
      <c r="A128" s="46">
        <v>119</v>
      </c>
      <c r="B128" s="24" t="s">
        <v>356</v>
      </c>
      <c r="C128" s="25">
        <v>807</v>
      </c>
      <c r="D128" s="15" t="s">
        <v>357</v>
      </c>
      <c r="E128" s="301">
        <v>880</v>
      </c>
      <c r="F128" s="19" t="s">
        <v>354</v>
      </c>
      <c r="G128" s="11">
        <v>66.835999999999999</v>
      </c>
      <c r="H128" s="11">
        <v>66.835999999999999</v>
      </c>
      <c r="I128" s="333">
        <f t="shared" si="27"/>
        <v>100</v>
      </c>
    </row>
    <row r="129" spans="1:9" ht="27" customHeight="1">
      <c r="A129" s="46">
        <v>120</v>
      </c>
      <c r="B129" s="28" t="s">
        <v>3</v>
      </c>
      <c r="C129" s="25">
        <v>807</v>
      </c>
      <c r="D129" s="27" t="s">
        <v>1</v>
      </c>
      <c r="E129" s="257"/>
      <c r="F129" s="27"/>
      <c r="G129" s="16">
        <f>G130+G135</f>
        <v>103.63200000000001</v>
      </c>
      <c r="H129" s="16">
        <f>H130+H135</f>
        <v>103.63200000000001</v>
      </c>
      <c r="I129" s="333">
        <f t="shared" si="27"/>
        <v>100</v>
      </c>
    </row>
    <row r="130" spans="1:9" ht="38.25">
      <c r="A130" s="46">
        <v>121</v>
      </c>
      <c r="B130" s="28" t="s">
        <v>152</v>
      </c>
      <c r="C130" s="25">
        <v>807</v>
      </c>
      <c r="D130" s="27" t="s">
        <v>2</v>
      </c>
      <c r="E130" s="257"/>
      <c r="F130" s="27"/>
      <c r="G130" s="16">
        <f t="shared" ref="G130:H133" si="28">G131</f>
        <v>2.1859999999999999</v>
      </c>
      <c r="H130" s="16">
        <f t="shared" si="28"/>
        <v>2.1859999999999999</v>
      </c>
      <c r="I130" s="333">
        <f t="shared" si="27"/>
        <v>100</v>
      </c>
    </row>
    <row r="131" spans="1:9" ht="25.5">
      <c r="A131" s="46">
        <v>122</v>
      </c>
      <c r="B131" s="23" t="s">
        <v>267</v>
      </c>
      <c r="C131" s="25">
        <v>807</v>
      </c>
      <c r="D131" s="27" t="s">
        <v>2</v>
      </c>
      <c r="E131" s="258" t="s">
        <v>109</v>
      </c>
      <c r="F131" s="27"/>
      <c r="G131" s="16">
        <f t="shared" si="28"/>
        <v>2.1859999999999999</v>
      </c>
      <c r="H131" s="16">
        <f t="shared" si="28"/>
        <v>2.1859999999999999</v>
      </c>
      <c r="I131" s="333">
        <f t="shared" si="27"/>
        <v>100</v>
      </c>
    </row>
    <row r="132" spans="1:9" ht="25.5">
      <c r="A132" s="46">
        <v>123</v>
      </c>
      <c r="B132" s="23" t="s">
        <v>5</v>
      </c>
      <c r="C132" s="25">
        <v>807</v>
      </c>
      <c r="D132" s="27" t="s">
        <v>2</v>
      </c>
      <c r="E132" s="259" t="s">
        <v>100</v>
      </c>
      <c r="F132" s="29"/>
      <c r="G132" s="16">
        <f t="shared" si="28"/>
        <v>2.1859999999999999</v>
      </c>
      <c r="H132" s="16">
        <f t="shared" si="28"/>
        <v>2.1859999999999999</v>
      </c>
      <c r="I132" s="333">
        <f t="shared" si="27"/>
        <v>100</v>
      </c>
    </row>
    <row r="133" spans="1:9">
      <c r="A133" s="46">
        <v>124</v>
      </c>
      <c r="B133" s="25" t="s">
        <v>91</v>
      </c>
      <c r="C133" s="25">
        <v>807</v>
      </c>
      <c r="D133" s="27" t="s">
        <v>2</v>
      </c>
      <c r="E133" s="259" t="s">
        <v>100</v>
      </c>
      <c r="F133" s="29" t="s">
        <v>247</v>
      </c>
      <c r="G133" s="16">
        <f t="shared" si="28"/>
        <v>2.1859999999999999</v>
      </c>
      <c r="H133" s="16">
        <f t="shared" si="28"/>
        <v>2.1859999999999999</v>
      </c>
      <c r="I133" s="333">
        <f t="shared" si="27"/>
        <v>100</v>
      </c>
    </row>
    <row r="134" spans="1:9">
      <c r="A134" s="46">
        <v>125</v>
      </c>
      <c r="B134" s="45" t="s">
        <v>127</v>
      </c>
      <c r="C134" s="25">
        <v>807</v>
      </c>
      <c r="D134" s="27" t="s">
        <v>2</v>
      </c>
      <c r="E134" s="259" t="s">
        <v>100</v>
      </c>
      <c r="F134" s="19" t="s">
        <v>252</v>
      </c>
      <c r="G134" s="16">
        <v>2.1859999999999999</v>
      </c>
      <c r="H134" s="16">
        <v>2.1859999999999999</v>
      </c>
      <c r="I134" s="333">
        <f t="shared" si="27"/>
        <v>100</v>
      </c>
    </row>
    <row r="135" spans="1:9" ht="38.25">
      <c r="A135" s="46">
        <v>126</v>
      </c>
      <c r="B135" s="23" t="s">
        <v>139</v>
      </c>
      <c r="C135" s="25">
        <v>807</v>
      </c>
      <c r="D135" s="19" t="s">
        <v>4</v>
      </c>
      <c r="E135" s="260"/>
      <c r="F135" s="19"/>
      <c r="G135" s="39">
        <f t="shared" ref="G135:H138" si="29">G136</f>
        <v>101.446</v>
      </c>
      <c r="H135" s="39">
        <f t="shared" si="29"/>
        <v>101.446</v>
      </c>
      <c r="I135" s="333">
        <f t="shared" si="27"/>
        <v>100</v>
      </c>
    </row>
    <row r="136" spans="1:9" ht="51">
      <c r="A136" s="46">
        <v>127</v>
      </c>
      <c r="B136" s="23" t="s">
        <v>121</v>
      </c>
      <c r="C136" s="25">
        <v>807</v>
      </c>
      <c r="D136" s="19" t="s">
        <v>4</v>
      </c>
      <c r="E136" s="251" t="s">
        <v>108</v>
      </c>
      <c r="F136" s="19"/>
      <c r="G136" s="39">
        <f t="shared" si="29"/>
        <v>101.446</v>
      </c>
      <c r="H136" s="39">
        <f t="shared" si="29"/>
        <v>101.446</v>
      </c>
      <c r="I136" s="333">
        <f t="shared" si="27"/>
        <v>100</v>
      </c>
    </row>
    <row r="137" spans="1:9" ht="25.5">
      <c r="A137" s="46">
        <v>128</v>
      </c>
      <c r="B137" s="23" t="s">
        <v>117</v>
      </c>
      <c r="C137" s="25">
        <v>807</v>
      </c>
      <c r="D137" s="19" t="s">
        <v>4</v>
      </c>
      <c r="E137" s="251" t="s">
        <v>105</v>
      </c>
      <c r="F137" s="19"/>
      <c r="G137" s="39">
        <f t="shared" si="29"/>
        <v>101.446</v>
      </c>
      <c r="H137" s="39">
        <f t="shared" si="29"/>
        <v>101.446</v>
      </c>
      <c r="I137" s="333">
        <f t="shared" si="27"/>
        <v>100</v>
      </c>
    </row>
    <row r="138" spans="1:9">
      <c r="A138" s="46">
        <v>129</v>
      </c>
      <c r="B138" s="23" t="s">
        <v>137</v>
      </c>
      <c r="C138" s="25">
        <v>807</v>
      </c>
      <c r="D138" s="19" t="s">
        <v>4</v>
      </c>
      <c r="E138" s="251" t="s">
        <v>105</v>
      </c>
      <c r="F138" s="19" t="s">
        <v>253</v>
      </c>
      <c r="G138" s="39">
        <f t="shared" si="29"/>
        <v>101.446</v>
      </c>
      <c r="H138" s="39">
        <f t="shared" si="29"/>
        <v>101.446</v>
      </c>
      <c r="I138" s="333">
        <f t="shared" si="27"/>
        <v>100</v>
      </c>
    </row>
    <row r="139" spans="1:9">
      <c r="A139" s="46">
        <v>130</v>
      </c>
      <c r="B139" s="23" t="s">
        <v>138</v>
      </c>
      <c r="C139" s="25">
        <v>807</v>
      </c>
      <c r="D139" s="19" t="s">
        <v>4</v>
      </c>
      <c r="E139" s="251" t="s">
        <v>105</v>
      </c>
      <c r="F139" s="19" t="s">
        <v>254</v>
      </c>
      <c r="G139" s="39">
        <f>83.5-7.054+25</f>
        <v>101.446</v>
      </c>
      <c r="H139" s="39">
        <f>83.5-7.054+25</f>
        <v>101.446</v>
      </c>
      <c r="I139" s="333">
        <f t="shared" si="27"/>
        <v>100</v>
      </c>
    </row>
    <row r="140" spans="1:9" ht="29.25" customHeight="1">
      <c r="A140" s="46">
        <v>131</v>
      </c>
      <c r="B140" s="41" t="s">
        <v>107</v>
      </c>
      <c r="C140" s="25">
        <v>807</v>
      </c>
      <c r="D140" s="15" t="s">
        <v>360</v>
      </c>
      <c r="E140" s="251"/>
      <c r="F140" s="19"/>
      <c r="G140" s="11">
        <f t="shared" ref="G140:H142" si="30">G141</f>
        <v>9</v>
      </c>
      <c r="H140" s="11">
        <f t="shared" si="30"/>
        <v>9</v>
      </c>
      <c r="I140" s="333">
        <f t="shared" si="27"/>
        <v>100</v>
      </c>
    </row>
    <row r="141" spans="1:9">
      <c r="A141" s="46">
        <v>132</v>
      </c>
      <c r="B141" s="305" t="s">
        <v>386</v>
      </c>
      <c r="C141" s="25">
        <v>807</v>
      </c>
      <c r="D141" s="15" t="s">
        <v>360</v>
      </c>
      <c r="E141" s="250"/>
      <c r="F141" s="15"/>
      <c r="G141" s="16">
        <f t="shared" si="30"/>
        <v>9</v>
      </c>
      <c r="H141" s="16">
        <f t="shared" si="30"/>
        <v>9</v>
      </c>
      <c r="I141" s="333">
        <f t="shared" si="27"/>
        <v>100</v>
      </c>
    </row>
    <row r="142" spans="1:9" s="38" customFormat="1" ht="24" customHeight="1">
      <c r="A142" s="46">
        <v>133</v>
      </c>
      <c r="B142" s="306" t="s">
        <v>387</v>
      </c>
      <c r="C142" s="25">
        <v>807</v>
      </c>
      <c r="D142" s="35" t="s">
        <v>390</v>
      </c>
      <c r="E142" s="250"/>
      <c r="F142" s="15"/>
      <c r="G142" s="16">
        <f t="shared" si="30"/>
        <v>9</v>
      </c>
      <c r="H142" s="16">
        <f t="shared" si="30"/>
        <v>9</v>
      </c>
      <c r="I142" s="333">
        <f t="shared" si="27"/>
        <v>100</v>
      </c>
    </row>
    <row r="143" spans="1:9">
      <c r="A143" s="46">
        <v>134</v>
      </c>
      <c r="B143" s="24" t="s">
        <v>350</v>
      </c>
      <c r="C143" s="25">
        <v>807</v>
      </c>
      <c r="D143" s="35" t="s">
        <v>390</v>
      </c>
      <c r="E143" s="250"/>
      <c r="F143" s="15" t="s">
        <v>378</v>
      </c>
      <c r="G143" s="16">
        <v>9</v>
      </c>
      <c r="H143" s="16">
        <v>9</v>
      </c>
      <c r="I143" s="333">
        <f t="shared" si="27"/>
        <v>100</v>
      </c>
    </row>
    <row r="144" spans="1:9">
      <c r="A144" s="46">
        <v>135</v>
      </c>
      <c r="B144" s="304" t="s">
        <v>388</v>
      </c>
      <c r="C144" s="25">
        <v>807</v>
      </c>
      <c r="D144" s="35" t="s">
        <v>390</v>
      </c>
      <c r="E144" s="250" t="s">
        <v>385</v>
      </c>
      <c r="F144" s="15" t="s">
        <v>378</v>
      </c>
      <c r="G144" s="16">
        <f t="shared" ref="G144" si="31">G143</f>
        <v>9</v>
      </c>
      <c r="H144" s="16">
        <f t="shared" ref="H144" si="32">H143</f>
        <v>9</v>
      </c>
      <c r="I144" s="333">
        <f t="shared" si="27"/>
        <v>100</v>
      </c>
    </row>
    <row r="145" spans="1:9" ht="51">
      <c r="A145" s="46">
        <v>136</v>
      </c>
      <c r="B145" s="18" t="s">
        <v>389</v>
      </c>
      <c r="C145" s="25">
        <v>807</v>
      </c>
      <c r="D145" s="35" t="s">
        <v>390</v>
      </c>
      <c r="E145" s="250" t="s">
        <v>384</v>
      </c>
      <c r="F145" s="15" t="s">
        <v>378</v>
      </c>
      <c r="G145" s="16">
        <f t="shared" ref="G145" si="33">G144</f>
        <v>9</v>
      </c>
      <c r="H145" s="16">
        <f t="shared" ref="H145" si="34">H144</f>
        <v>9</v>
      </c>
      <c r="I145" s="333">
        <f t="shared" si="27"/>
        <v>100</v>
      </c>
    </row>
    <row r="146" spans="1:9" ht="29.25" customHeight="1">
      <c r="A146" s="46">
        <v>137</v>
      </c>
      <c r="B146" s="41" t="s">
        <v>107</v>
      </c>
      <c r="C146" s="25">
        <v>807</v>
      </c>
      <c r="D146" s="15" t="s">
        <v>352</v>
      </c>
      <c r="E146" s="251"/>
      <c r="F146" s="19"/>
      <c r="G146" s="11">
        <f t="shared" ref="G146:H148" si="35">G147</f>
        <v>2.9209999999999998</v>
      </c>
      <c r="H146" s="11">
        <f t="shared" si="35"/>
        <v>2.9209999999999998</v>
      </c>
      <c r="I146" s="333">
        <f t="shared" si="27"/>
        <v>100</v>
      </c>
    </row>
    <row r="147" spans="1:9">
      <c r="A147" s="46">
        <v>138</v>
      </c>
      <c r="B147" s="23" t="s">
        <v>154</v>
      </c>
      <c r="C147" s="25">
        <v>807</v>
      </c>
      <c r="D147" s="15" t="s">
        <v>352</v>
      </c>
      <c r="E147" s="250"/>
      <c r="F147" s="15"/>
      <c r="G147" s="16">
        <f t="shared" si="35"/>
        <v>2.9209999999999998</v>
      </c>
      <c r="H147" s="16">
        <f t="shared" si="35"/>
        <v>2.9209999999999998</v>
      </c>
      <c r="I147" s="333">
        <f t="shared" si="27"/>
        <v>100</v>
      </c>
    </row>
    <row r="148" spans="1:9" s="38" customFormat="1" ht="30" customHeight="1">
      <c r="A148" s="46">
        <v>139</v>
      </c>
      <c r="B148" s="41" t="s">
        <v>351</v>
      </c>
      <c r="C148" s="25">
        <v>807</v>
      </c>
      <c r="D148" s="35" t="s">
        <v>353</v>
      </c>
      <c r="E148" s="250"/>
      <c r="F148" s="15"/>
      <c r="G148" s="16">
        <f t="shared" si="35"/>
        <v>2.9209999999999998</v>
      </c>
      <c r="H148" s="16">
        <f t="shared" si="35"/>
        <v>2.9209999999999998</v>
      </c>
      <c r="I148" s="333">
        <f t="shared" si="27"/>
        <v>100</v>
      </c>
    </row>
    <row r="149" spans="1:9">
      <c r="A149" s="46">
        <v>140</v>
      </c>
      <c r="B149" s="24" t="s">
        <v>350</v>
      </c>
      <c r="C149" s="25">
        <v>807</v>
      </c>
      <c r="D149" s="35" t="s">
        <v>353</v>
      </c>
      <c r="E149" s="250"/>
      <c r="F149" s="15" t="s">
        <v>349</v>
      </c>
      <c r="G149" s="16">
        <v>2.9209999999999998</v>
      </c>
      <c r="H149" s="16">
        <v>2.9209999999999998</v>
      </c>
      <c r="I149" s="333">
        <f t="shared" si="27"/>
        <v>100</v>
      </c>
    </row>
    <row r="150" spans="1:9" ht="25.5">
      <c r="A150" s="46">
        <v>141</v>
      </c>
      <c r="B150" s="25" t="s">
        <v>267</v>
      </c>
      <c r="C150" s="25">
        <v>807</v>
      </c>
      <c r="D150" s="35" t="s">
        <v>353</v>
      </c>
      <c r="E150" s="250" t="s">
        <v>109</v>
      </c>
      <c r="F150" s="15" t="s">
        <v>349</v>
      </c>
      <c r="G150" s="16">
        <f t="shared" ref="G150" si="36">G149</f>
        <v>2.9209999999999998</v>
      </c>
      <c r="H150" s="16">
        <f t="shared" ref="H150" si="37">H149</f>
        <v>2.9209999999999998</v>
      </c>
      <c r="I150" s="333">
        <f t="shared" si="27"/>
        <v>100</v>
      </c>
    </row>
    <row r="151" spans="1:9" ht="25.5">
      <c r="A151" s="46">
        <v>142</v>
      </c>
      <c r="B151" s="25" t="s">
        <v>266</v>
      </c>
      <c r="C151" s="25">
        <v>807</v>
      </c>
      <c r="D151" s="35" t="s">
        <v>353</v>
      </c>
      <c r="E151" s="250" t="s">
        <v>100</v>
      </c>
      <c r="F151" s="15" t="s">
        <v>349</v>
      </c>
      <c r="G151" s="16">
        <f t="shared" ref="G151" si="38">G150</f>
        <v>2.9209999999999998</v>
      </c>
      <c r="H151" s="16">
        <f t="shared" ref="H151" si="39">H150</f>
        <v>2.9209999999999998</v>
      </c>
      <c r="I151" s="333">
        <f t="shared" si="27"/>
        <v>100</v>
      </c>
    </row>
    <row r="152" spans="1:9">
      <c r="A152" s="46"/>
      <c r="B152" s="30" t="s">
        <v>15</v>
      </c>
      <c r="C152" s="30"/>
      <c r="D152" s="31"/>
      <c r="E152" s="251"/>
      <c r="F152" s="31"/>
      <c r="G152" s="22">
        <f>G10+G48+G54+G88</f>
        <v>9966.1270000000004</v>
      </c>
      <c r="H152" s="22">
        <f>H10+H48+H54+H88</f>
        <v>9521.6369999999988</v>
      </c>
      <c r="I152" s="333">
        <f t="shared" si="27"/>
        <v>95.539992616991526</v>
      </c>
    </row>
  </sheetData>
  <mergeCells count="4">
    <mergeCell ref="A5:I5"/>
    <mergeCell ref="F4:I4"/>
    <mergeCell ref="C3:I3"/>
    <mergeCell ref="G2:I2"/>
  </mergeCells>
  <phoneticPr fontId="5" type="noConversion"/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 7</vt:lpstr>
      <vt:lpstr>Приложение 8</vt:lpstr>
      <vt:lpstr>'прилож 7'!Область_печати</vt:lpstr>
      <vt:lpstr>'Приложение 1'!Область_печати</vt:lpstr>
      <vt:lpstr>'Приложение 4'!Область_печати</vt:lpstr>
      <vt:lpstr>'Приложение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Imba</dc:creator>
  <cp:lastModifiedBy>Sentebova ZV</cp:lastModifiedBy>
  <cp:lastPrinted>2016-06-02T08:34:46Z</cp:lastPrinted>
  <dcterms:created xsi:type="dcterms:W3CDTF">2010-03-12T03:41:40Z</dcterms:created>
  <dcterms:modified xsi:type="dcterms:W3CDTF">2016-06-02T08:34:51Z</dcterms:modified>
</cp:coreProperties>
</file>