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7950" firstSheet="1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0">'Приложение 1'!$A$1:$F$23</definedName>
    <definedName name="_xlnm.Print_Area" localSheetId="3">'Приложение 4'!$A$1:$M$52</definedName>
    <definedName name="_xlnm.Print_Area" localSheetId="5">'Приложение 6'!$A$1:$I$161</definedName>
  </definedNames>
  <calcPr fullCalcOnLoad="1" refMode="R1C1"/>
</workbook>
</file>

<file path=xl/sharedStrings.xml><?xml version="1.0" encoding="utf-8"?>
<sst xmlns="http://schemas.openxmlformats.org/spreadsheetml/2006/main" count="1677" uniqueCount="444">
  <si>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</si>
  <si>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</si>
  <si>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</si>
  <si>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Подпрограмма «Создание условий для организации досуга и обеспечения жителей сельсовета услугами организаций культуры»</t>
  </si>
  <si>
    <t>Национальная экономика</t>
  </si>
  <si>
    <t>Подпрограмма «Организация и развитие библиотечного обслуживания населения, обеспечение прав граждан на свободный  доступ к  информации»</t>
  </si>
  <si>
    <t>Предоставление субсидий бюджетным, автономным учреждениям и иным некомерческим организациям</t>
  </si>
  <si>
    <t xml:space="preserve">Культура </t>
  </si>
  <si>
    <t>2016 год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</si>
  <si>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</si>
  <si>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</si>
  <si>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</si>
  <si>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</si>
  <si>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</si>
  <si>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</si>
  <si>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сельского Совета депутатов </t>
  </si>
  <si>
    <t xml:space="preserve">                                                                 </t>
  </si>
  <si>
    <t xml:space="preserve">            код</t>
  </si>
  <si>
    <t>Наименование кода группы, подгруппы, статьи, вида источника финансирования бюджета</t>
  </si>
  <si>
    <t>сумма</t>
  </si>
  <si>
    <t>Уменьшение  остатков    средств бюджета</t>
  </si>
  <si>
    <t xml:space="preserve">Итого источников внутреннего  финансирования                                                               </t>
  </si>
  <si>
    <t>Приложение №2</t>
  </si>
  <si>
    <t>код по бюджетной классификации</t>
  </si>
  <si>
    <t>наименование кода по бюджетной классификации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</si>
  <si>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</si>
  <si>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Невыясненные поступления, зачисляемые в бюджеты поселений</t>
  </si>
  <si>
    <t>2017 год</t>
  </si>
  <si>
    <t>Муниципальная программа «Улучшение жизнедеятельности населения муниципального образования Недокурский сельсовет».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</si>
  <si>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</si>
  <si>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Подпрограмма "Благоустройство муниципального образования «Недокурский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</si>
  <si>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</si>
  <si>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«Создание условий для организации досуга и обеспечения жителей сельсовета услугами организаций культуры» муниципальной программы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</si>
  <si>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</si>
  <si>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Муниципальная программа « 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</si>
  <si>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</si>
  <si>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</si>
  <si>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Муниципальная программа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</si>
  <si>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</si>
  <si>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</si>
  <si>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Уличное освещение, в рамках подпрограммы "Благоустройство муниципального образования «Недокурский сельсовет» " муниципальной программы «Улучшение жизнедеятельности населения муниципального образования Недокурский сельсовет».</t>
  </si>
  <si>
    <t>Увеличение прочих остатков денежных средств бюджетов поселений</t>
  </si>
  <si>
    <t>Финансовое управление администрации Кежемского района</t>
  </si>
  <si>
    <t>900 1 17 01 050 10 0000 180</t>
  </si>
  <si>
    <t>900 2 08 05 000 10 0000 180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</si>
  <si>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</si>
  <si>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</si>
  <si>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</si>
  <si>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</si>
  <si>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</si>
  <si>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</si>
  <si>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</si>
  <si>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</si>
  <si>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 и средств массовой информации</t>
  </si>
  <si>
    <t>ИТОГО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</si>
  <si>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</si>
  <si>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</si>
  <si>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</si>
  <si>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</si>
  <si>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Наименование показателя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</si>
  <si>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</si>
  <si>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</si>
  <si>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</si>
  <si>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</si>
  <si>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</si>
  <si>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</si>
  <si>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</si>
  <si>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</si>
  <si>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</si>
  <si>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</si>
  <si>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</si>
  <si>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</si>
  <si>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</si>
  <si>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</si>
  <si>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</si>
  <si>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Резервный фонд</t>
  </si>
  <si>
    <t>540</t>
  </si>
  <si>
    <t>610</t>
  </si>
  <si>
    <t>120</t>
  </si>
  <si>
    <t>850</t>
  </si>
  <si>
    <t>Непрограммные расходы</t>
  </si>
  <si>
    <t>100</t>
  </si>
  <si>
    <t>200</t>
  </si>
  <si>
    <t>Код ведомства</t>
  </si>
  <si>
    <t>Целевая статья</t>
  </si>
  <si>
    <t>Вид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</si>
  <si>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</si>
  <si>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</si>
  <si>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</si>
  <si>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органов исполнительной власти и субъектов Российской Федерации, местных администраций </t>
  </si>
  <si>
    <t>Непрограмные расходы</t>
  </si>
  <si>
    <t>Руководство и управление в сфере управленческеих функций органов местного самоуправления в рамках непрограмных расходов органов местного самоуправления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</si>
  <si>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</si>
  <si>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</si>
  <si>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</si>
  <si>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</si>
  <si>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</si>
  <si>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</si>
  <si>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600</t>
  </si>
  <si>
    <t>Предоставление субсидий бюджетным, автономным учреждениям и иным некомкрческим организациям</t>
  </si>
  <si>
    <t>Субсидии бюджетным учреждениям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</si>
  <si>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</si>
  <si>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</si>
  <si>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</si>
  <si>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</si>
  <si>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</si>
  <si>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</si>
  <si>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тыс. рублей</t>
  </si>
  <si>
    <t>Наименование распорядителей, получателей и наименование показателей бюджетной классификации</t>
  </si>
  <si>
    <t>3</t>
  </si>
  <si>
    <t>4</t>
  </si>
  <si>
    <t>5</t>
  </si>
  <si>
    <t>6</t>
  </si>
  <si>
    <t>Резервные средства</t>
  </si>
  <si>
    <t>Защита населений и территорий от ЧС природного и техногенного характера ГО</t>
  </si>
  <si>
    <t>Прочие непрограмные мероприятия</t>
  </si>
  <si>
    <t>Администрация Недокурского сельсовета</t>
  </si>
  <si>
    <t>Подпрограмма "Обеспечение бухгалтерского учета в муниципальном образовании Недокурский сельсовет"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</si>
  <si>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 Органами управления государственными внебюджетными фондами</t>
  </si>
  <si>
    <t xml:space="preserve">Расходы на выплаты персоналу казенных учреждений </t>
  </si>
  <si>
    <t>111</t>
  </si>
  <si>
    <t>244</t>
  </si>
  <si>
    <t>Обеспечение деятельности централизованной бухгалтерии в рамках подпрограммы "Обеспечение бухгалтерского учета в муниципальном образовании Недокурский сельсовет" муниципальной программы "Развитие культуры  муниципального  образования Недокурский сельсовет "</t>
  </si>
  <si>
    <t xml:space="preserve">Муниципальная программа «Развитие культуры  муниципального образования Недокурский сельсовет»    </t>
  </si>
  <si>
    <t xml:space="preserve"> </t>
  </si>
  <si>
    <t>тыс.руб.</t>
  </si>
  <si>
    <t>№</t>
  </si>
  <si>
    <t>Код бюджетной классификации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</si>
  <si>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</si>
  <si>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Всего доходы  бюджета сельсовета на 2016 год</t>
  </si>
  <si>
    <t>Всего доходы  бюджета сельсовета на 2017 год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</si>
  <si>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</si>
  <si>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</si>
  <si>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</si>
  <si>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</si>
  <si>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</si>
  <si>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</si>
  <si>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</si>
  <si>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управления,относящихся к  доходам бюджетов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</si>
  <si>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</si>
  <si>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</si>
  <si>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</si>
  <si>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</si>
  <si>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</si>
  <si>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</si>
  <si>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</si>
  <si>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</si>
  <si>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</si>
  <si>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</si>
  <si>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</si>
  <si>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</si>
  <si>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</si>
  <si>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</si>
  <si>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</si>
  <si>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</si>
  <si>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</si>
  <si>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</si>
  <si>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</si>
  <si>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</si>
  <si>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</si>
  <si>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015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</si>
  <si>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</si>
  <si>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</si>
  <si>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</si>
  <si>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</si>
  <si>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</si>
  <si>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151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</si>
  <si>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</si>
  <si>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</si>
  <si>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</si>
  <si>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</si>
  <si>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</si>
  <si>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</si>
  <si>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Раздел             Подраздел</t>
  </si>
  <si>
    <t>0800</t>
  </si>
  <si>
    <t>0801</t>
  </si>
  <si>
    <t>0804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</si>
  <si>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</si>
  <si>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</si>
  <si>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</si>
  <si>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</si>
  <si>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</si>
  <si>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</si>
  <si>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</si>
  <si>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</si>
  <si>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</si>
  <si>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</si>
  <si>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</si>
  <si>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</si>
  <si>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</si>
  <si>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</si>
  <si>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</si>
  <si>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</si>
  <si>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</si>
  <si>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</si>
  <si>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</si>
  <si>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</si>
  <si>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</si>
  <si>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</si>
  <si>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</si>
  <si>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</si>
  <si>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</si>
  <si>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</si>
  <si>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 xml:space="preserve">Главные администраторы </t>
  </si>
  <si>
    <t>код бюджетной классификации</t>
  </si>
  <si>
    <t>наименование кода бюджетной классификации</t>
  </si>
  <si>
    <t>Уменьшение  прочих остатков денежных средств бюджетов поселений</t>
  </si>
  <si>
    <t xml:space="preserve">                                                              Приложение № 5</t>
  </si>
  <si>
    <t xml:space="preserve">              Приложение № 6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</si>
  <si>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</si>
  <si>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</si>
  <si>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</si>
  <si>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</si>
  <si>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</si>
  <si>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</si>
  <si>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</si>
  <si>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</si>
  <si>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</si>
  <si>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</si>
  <si>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</si>
  <si>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на частичное финансирование (возмещение) расходов на введение новых систем оплаты труда</t>
  </si>
  <si>
    <t>Прочие межбюджетные трансферты, передаваемые бюджетам сельских поселений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</si>
  <si>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Прочие межбюджетные трансферты, передаваемые бюджетам сельских поселений на государственную поддержку действующих и вновь создаваемых спортивных клубов по месту жительства граждан</t>
  </si>
  <si>
    <t>Прочие межбюджетные трансферты, передаваемые бюджетам сельских поселений на энергосбережение и повышение энергетической эффективности в Красноярском крае на 2010-2012 годы и на период до 2020 г. в части расходов на реализацию мероприятий 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</si>
  <si>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</si>
  <si>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Прочие межбюджетные трансферты, передаваемые бюджетам сельских поселений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</si>
  <si>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</si>
  <si>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 сельских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</si>
  <si>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 xml:space="preserve">Акцизы на автомобильный бензин, производимый на территории РФ </t>
  </si>
  <si>
    <t xml:space="preserve">Доходы от уплаты акцизов на дизельное топливо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</si>
  <si>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</si>
  <si>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автомобильный бензин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</si>
  <si>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</si>
  <si>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Возврат остатков субсидий, субвенций и иных межбюджетных трансфертов, имеющих целевое назначение, прошлых лет  из бюджетов сельских поселений</t>
  </si>
  <si>
    <t>Доходы бюджетов сельских поселений от возврата бюджетными учреждениями остатков субсидий прошлых лет</t>
  </si>
  <si>
    <t>807 2 18 05010 10 0000 180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</si>
  <si>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</si>
  <si>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807 2 18 05020 10 0000 151</t>
  </si>
  <si>
    <t>807 2 18 05010 10 0000 151</t>
  </si>
  <si>
    <t>807 2 19 05000 10 0000 151</t>
  </si>
  <si>
    <t>807 1 08 04020 01 1000 110</t>
  </si>
  <si>
    <t>807 1 08 04020 01 2000 110</t>
  </si>
  <si>
    <t>807 1 08 04020 01 3000 110</t>
  </si>
  <si>
    <t>807 1 08 04020 01 4000 110</t>
  </si>
  <si>
    <t>807 1 11 09045 10 1000 120</t>
  </si>
  <si>
    <t>807 1 11 09045 10 2000 120</t>
  </si>
  <si>
    <t>807 1 11 09045 10 3000 120</t>
  </si>
  <si>
    <t>807 1 16 32000 10 0000 140</t>
  </si>
  <si>
    <t>807 1 16 51040 02 0000 140</t>
  </si>
  <si>
    <t>807 1 17 01050 10 0000 180</t>
  </si>
  <si>
    <t>807 1 17 05050 10 0000 180</t>
  </si>
  <si>
    <t>807 1 17 14030 10 0000 180</t>
  </si>
  <si>
    <t>807 2 02 01001 10 0000 151</t>
  </si>
  <si>
    <t xml:space="preserve"> 807 2 02 03015 10 0000 151</t>
  </si>
  <si>
    <t>807 2 02 04999 10 0021 151</t>
  </si>
  <si>
    <t>807 2 02 04999 10 0023 151</t>
  </si>
  <si>
    <t>807 2 02 04999 10 0027 151</t>
  </si>
  <si>
    <t>807 2 02 04999 10 0035 151</t>
  </si>
  <si>
    <t>807 2 02 04999 10 0036 151</t>
  </si>
  <si>
    <t>807 2 02 04999 10 0040 151</t>
  </si>
  <si>
    <t>807 2 02 04999 10 0042 151</t>
  </si>
  <si>
    <t>807 2 02 04999 10 0045 151</t>
  </si>
  <si>
    <t>807 2 02 04999 10 0046 151</t>
  </si>
  <si>
    <t>807 2 02 04999 10 0051 151</t>
  </si>
  <si>
    <t>807 2 07 05030 10 0000 180</t>
  </si>
  <si>
    <t>0107</t>
  </si>
  <si>
    <t>Обеспечение проведения выборов и референдумов</t>
  </si>
  <si>
    <t>Подготовка и проведение выборов в органы местного самоуправления</t>
  </si>
  <si>
    <t>880</t>
  </si>
  <si>
    <t>Специальные расходы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</si>
  <si>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</si>
  <si>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0502</t>
  </si>
  <si>
    <t>024</t>
  </si>
  <si>
    <t xml:space="preserve"> Иные межбюджетные трансферты</t>
  </si>
  <si>
    <t>Коммунальное хозяйство</t>
  </si>
  <si>
    <t>450</t>
  </si>
  <si>
    <t>Бюджетные инвестиции в уставной капитал Межмуниципальное Хозяйственное Общество Общество с Ограниченной Ответственностью "Координирующий Центр Управления Жилищно-Коммунального Хозяйства Кежемского района"</t>
  </si>
  <si>
    <t xml:space="preserve">"О бюджете Недокурского сельсовета на 2016 год </t>
  </si>
  <si>
    <t>и плановый период 2017-2018 г."</t>
  </si>
  <si>
    <t xml:space="preserve">  бюджета   сельсовета  на 2016 год и плановый период 2017-2018 годов</t>
  </si>
  <si>
    <t>2018 год</t>
  </si>
  <si>
    <t>и плановый период 2017-2018 г"</t>
  </si>
  <si>
    <t>"О  бюджете Недокурского сельсовета на 2016 год и плановый период 2017-2018 годов"</t>
  </si>
  <si>
    <t xml:space="preserve">"О  бюджете Недокурского сельсовета на 2016 год </t>
  </si>
  <si>
    <t>и плановый период 2017-2018 годов"</t>
  </si>
  <si>
    <t xml:space="preserve"> источников внутреннего финансирования дефицита бюджета Недокурского сельсовета на 2016 год и плановый период 2017-2018 годы</t>
  </si>
  <si>
    <t xml:space="preserve">                                                              "О  бюджете Недокурского сельсовета на 2016 год и плановый период 2017-2018 годов"</t>
  </si>
  <si>
    <t xml:space="preserve">Доходы местного бюджета на 2016 год и плановый период 2017-2018 годов </t>
  </si>
  <si>
    <t>Всего доходы  бюджета сельсовета на 2018 год</t>
  </si>
  <si>
    <t>Распределение расходов местного бюджета на 2016  год и плановый период 2017-2018 годов по разделам и подразделам классификации расходов бюджетов Российской Федерации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</si>
  <si>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</si>
  <si>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</si>
  <si>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</si>
  <si>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</si>
  <si>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</si>
  <si>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</si>
  <si>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</si>
  <si>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</si>
  <si>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</si>
  <si>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04 2 00 49120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</si>
  <si>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</si>
  <si>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</si>
  <si>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</si>
  <si>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</si>
  <si>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</si>
  <si>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</si>
  <si>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</si>
  <si>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</si>
  <si>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04 2 00 43130</t>
  </si>
  <si>
    <t>03 3 00 00000</t>
  </si>
  <si>
    <t>03 3 00 49010</t>
  </si>
  <si>
    <t xml:space="preserve">03 3 00 49040 </t>
  </si>
  <si>
    <t>03 3 00 49040</t>
  </si>
  <si>
    <t>03 3 00 49050</t>
  </si>
  <si>
    <t>01 0 00 00000</t>
  </si>
  <si>
    <t>01 1 00 00000</t>
  </si>
  <si>
    <t>01 1 00 00610</t>
  </si>
  <si>
    <t>01 1 00 10210</t>
  </si>
  <si>
    <t>01 2 00 00000</t>
  </si>
  <si>
    <t>01 2 00 00610</t>
  </si>
  <si>
    <t>01 2 00 10210</t>
  </si>
  <si>
    <t>01 3 00 00000</t>
  </si>
  <si>
    <t>01 3 00 44030</t>
  </si>
  <si>
    <t>02 0 00 00000</t>
  </si>
  <si>
    <t>02 0 00 00610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</si>
  <si>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2016 год и плановый период  2017-2018 годов</t>
  </si>
  <si>
    <t>04 1 00 10210</t>
  </si>
  <si>
    <t>04 1 00  00220</t>
  </si>
  <si>
    <t>04 1 00  10210</t>
  </si>
  <si>
    <t>04 2 00 49580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</si>
  <si>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</si>
  <si>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</si>
  <si>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</si>
  <si>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</si>
  <si>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400</t>
  </si>
  <si>
    <t>Капитальные вложения в объекты государственной (муниципальной) собственности</t>
  </si>
  <si>
    <t>Прочие расходы на благоустройство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</si>
  <si>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Приложение № 7</t>
  </si>
  <si>
    <t>Подготовка и проведение выборов в органы местного самоуправления в рамках непрограммных расходов</t>
  </si>
  <si>
    <t>Коммунальное хозяйства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</si>
  <si>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</si>
  <si>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Распределение иных межбюджетных трансфертов, выделяемых из бюджета поселения в районный бюджет на финансирование расходов по передаваемым органами местного самоуправления поселений для осуществления части полномочий органам местного самоуправления  района на 2016 год и плановый период 2017-2018 годов</t>
  </si>
  <si>
    <t>Наименование иных межбюджетных трансфертов</t>
  </si>
  <si>
    <t>Наименование разделов</t>
  </si>
  <si>
    <t>О1</t>
  </si>
  <si>
    <t>Приложение № 8</t>
  </si>
  <si>
    <t>Организация и содержание мест захоронения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</si>
  <si>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непрограмные расходы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</si>
  <si>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</si>
  <si>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«Создание условий для организации досуга и обеспечения жителей сельсовета услугами организаций культуры» муниципальной программы «Развитие культуры  муниципального образования Недокурский сельсовет».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</si>
  <si>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</si>
  <si>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выполнение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</si>
  <si>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0053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</si>
  <si>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</si>
  <si>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</si>
  <si>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 xml:space="preserve">Организация и содержание мест захоронения в рамках  подпрограммы "Благоустройство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</si>
  <si>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Расходы на выплаты персоналу государственных муниципальных  органов</t>
  </si>
  <si>
    <t>Расходы по устройству минерализованных защитных противопожарных полос в рамках непрограмных расходов</t>
  </si>
  <si>
    <t xml:space="preserve">к   решению Недокурского </t>
  </si>
  <si>
    <t xml:space="preserve">                                           к   решению Недокурского </t>
  </si>
  <si>
    <t xml:space="preserve">к решению Недокурского сельского Совета депутатов  </t>
  </si>
  <si>
    <t xml:space="preserve">                                                               к решению Недокуркого сельского Совета депутатов  </t>
  </si>
  <si>
    <t>807 2 02 03024 10 7514 151</t>
  </si>
  <si>
    <t>807 2 02 04999 10 0053 151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</si>
  <si>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</si>
  <si>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 xml:space="preserve">Прочие безвозмездные поступления в бюджеты поселений </t>
  </si>
  <si>
    <t xml:space="preserve">Доходы бюджетов муниципальных районов от возврата бюджетными учреждениями остатков субсидий прошлых лет 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</si>
  <si>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</si>
  <si>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</si>
  <si>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</si>
  <si>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7514</t>
  </si>
  <si>
    <t>Ведомственная структура расходов бюджета Недокурского сельсовета на 2016 год  и плановый период 2017-2018 годов</t>
  </si>
  <si>
    <t>Прочие межбюджетные трансферты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</si>
  <si>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807 2 02 04999 10 0055 151</t>
  </si>
  <si>
    <t>Прочие межбюджетные трансферты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</si>
  <si>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807 2 02 04999 10 0057 151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</si>
  <si>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</si>
  <si>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0055</t>
  </si>
  <si>
    <t>0057</t>
  </si>
  <si>
    <t xml:space="preserve">Межбюджетные трансферты 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системы» </t>
  </si>
  <si>
    <t>Прочие межбюджетные трансферты 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 Развитие транспортной системы"</t>
  </si>
  <si>
    <t>03 2 00 S3930</t>
  </si>
  <si>
    <t>03 2 00 S4920</t>
  </si>
  <si>
    <t>03 2 00 73930</t>
  </si>
  <si>
    <t>03 2 00 74920</t>
  </si>
  <si>
    <t>Софинансирование на осуществление дорожной деятельности в отношении авомобильных дорог общего пользования местного значения за счет средств муниципального дорожного фонда  в 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</si>
  <si>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Софинансирование  на обустройство пешеходных переходов и нанесение дорожной разметки на автомобильных дорогах общего пользования местного значения за счет средств муниципального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</si>
  <si>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 xml:space="preserve"> от 20 мая 2016 г. № 9-43р</t>
  </si>
  <si>
    <t xml:space="preserve">  от 20 мая 2016 г. № 9-43р</t>
  </si>
  <si>
    <t>807 2 02 04999 10 0059 151</t>
  </si>
  <si>
    <t>807 2 02 04999 10 0052 151</t>
  </si>
  <si>
    <t>Прочие межбюджетные трансферты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</si>
  <si>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Прочие межбюджетные трансферты на поддержку муниципальных учреждений культуры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</si>
  <si>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0059</t>
  </si>
  <si>
    <t>0052</t>
  </si>
  <si>
    <t>0051</t>
  </si>
  <si>
    <t xml:space="preserve">Прочие межбюджетные трансферты, передаваемые бюджетам сельских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 </t>
  </si>
  <si>
    <t>01 2 00 51460</t>
  </si>
  <si>
    <t>01 1 00 51470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</si>
  <si>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</si>
  <si>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04 6 00 46040</t>
  </si>
  <si>
    <t>Расходы на обеспечение первичных мер пожарной безопасности в рамках непрограмных расходов</t>
  </si>
  <si>
    <t>04 2 00 74120</t>
  </si>
  <si>
    <t>04 2 00 S4120</t>
  </si>
  <si>
    <t>Мероприятия в области занятости населения в рамках непрограммных расходов</t>
  </si>
  <si>
    <t>04 6 00 00000</t>
  </si>
  <si>
    <t>Софинансирование расходов на обеспечение первичных мер пожарной безопасности в рамках непрограмных расходов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</si>
  <si>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 Развитие транспортной системы"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</si>
  <si>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системы» </t>
  </si>
  <si>
    <t>Поддержка муниципальных учреждений культуры  находящихся на территориях сельских поселений, и их работников в рамках подпрограммы «Создание условий для организации досуга и обеспечения жителей сельсовета услугами организаций культуры» муниципальной программы «Развитие культуры  муниципального образования Недокурский сельсовет».</t>
  </si>
  <si>
    <t>Муниципальные программы</t>
  </si>
  <si>
    <t>Софинансирование расходов на обеспечение первичных мер пожарной безопасности в рамках непрограммных расходов</t>
  </si>
  <si>
    <t>непрограммные расходы</t>
  </si>
  <si>
    <t>Межбюджетные трансферты из краевого и федерального бюджета и доли софинансирования в рамках непрограммных расходов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</si>
  <si>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</t>
  </si>
  <si>
    <t>Прочие непрограммные мероприятия</t>
  </si>
  <si>
    <t>ГОСУДАРСТВЕННАЯ ПОШЛИНА</t>
  </si>
  <si>
    <t>Изменение остатков средств на счетах по учету средств бюджета</t>
  </si>
  <si>
    <t>807 01 05 00 00 00 0000 000</t>
  </si>
  <si>
    <t>807 01 05 00 00 00 0000 500</t>
  </si>
  <si>
    <t>807 01 05 02 00 00 0000 500</t>
  </si>
  <si>
    <t>807 01 05 02 01 10 1000 510</t>
  </si>
  <si>
    <t>Увеличение прочих  остатков  денежных  средств бюджетов поселений</t>
  </si>
  <si>
    <t>Увеличение остатков средств бюджетов</t>
  </si>
  <si>
    <t>Увеличение прочих  остатков средств бюджетов</t>
  </si>
  <si>
    <t xml:space="preserve">Увеличение прочих  остатков  денежных  средств </t>
  </si>
  <si>
    <t>Уменьшение  прочих  остатков    средств бюджетов</t>
  </si>
  <si>
    <t xml:space="preserve">Уменьшение  прочих  остатков  денежных   средств </t>
  </si>
  <si>
    <t>807 01 05 00 00 00 0000 600</t>
  </si>
  <si>
    <t>807 01 05 02 00 00 0000 600</t>
  </si>
  <si>
    <t>807 01 05 02 01 00 0000 610</t>
  </si>
  <si>
    <t>807 01 05 02 01 00 0000 510</t>
  </si>
  <si>
    <t>807 01 05 02 01 10 1000 610</t>
  </si>
  <si>
    <t>Уменьшение  остатков  денежных  средств бюджетов поселений</t>
  </si>
  <si>
    <t>01  05 02 01 10 0000 510</t>
  </si>
  <si>
    <t>01  05 02 01 10 0000 610</t>
  </si>
  <si>
    <t xml:space="preserve">Земельный налог с организаций, обладающих земельным участком, расположенным в границах сельских поселений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</si>
  <si>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Федерции)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</si>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</sst>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Helv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3" fillId="0" borderId="10" xfId="57" applyFont="1" applyFill="1" applyBorder="1" applyAlignment="1">
      <alignment wrapText="1" shrinkToFit="1"/>
      <protection/>
    </xf>
    <xf numFmtId="0" fontId="3" fillId="0" borderId="11" xfId="57" applyFont="1" applyFill="1" applyBorder="1" applyAlignment="1">
      <alignment wrapText="1" shrinkToFit="1"/>
      <protection/>
    </xf>
    <xf numFmtId="49" fontId="3" fillId="0" borderId="11" xfId="57" applyNumberFormat="1" applyFont="1" applyFill="1" applyBorder="1" applyAlignment="1">
      <alignment wrapText="1" shrinkToFit="1"/>
      <protection/>
    </xf>
    <xf numFmtId="0" fontId="3" fillId="0" borderId="12" xfId="57" applyFont="1" applyFill="1" applyBorder="1" applyAlignment="1">
      <alignment horizontal="center" wrapText="1" shrinkToFit="1"/>
      <protection/>
    </xf>
    <xf numFmtId="0" fontId="3" fillId="0" borderId="13" xfId="57" applyFont="1" applyFill="1" applyBorder="1" applyAlignment="1">
      <alignment horizontal="center" wrapText="1" shrinkToFit="1"/>
      <protection/>
    </xf>
    <xf numFmtId="49" fontId="3" fillId="0" borderId="12" xfId="57" applyNumberFormat="1" applyFont="1" applyFill="1" applyBorder="1" applyAlignment="1">
      <alignment horizontal="center" wrapText="1"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64" fontId="3" fillId="33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14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justify" wrapText="1"/>
    </xf>
    <xf numFmtId="0" fontId="10" fillId="0" borderId="14" xfId="0" applyFont="1" applyFill="1" applyBorder="1" applyAlignment="1">
      <alignment horizontal="justify" wrapText="1"/>
    </xf>
    <xf numFmtId="49" fontId="10" fillId="0" borderId="14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right" wrapText="1"/>
    </xf>
    <xf numFmtId="49" fontId="11" fillId="0" borderId="14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justify"/>
    </xf>
    <xf numFmtId="0" fontId="3" fillId="0" borderId="14" xfId="0" applyFont="1" applyFill="1" applyBorder="1" applyAlignment="1">
      <alignment horizontal="justify"/>
    </xf>
    <xf numFmtId="0" fontId="10" fillId="0" borderId="14" xfId="0" applyFont="1" applyFill="1" applyBorder="1" applyAlignment="1">
      <alignment wrapText="1" shrinkToFit="1"/>
    </xf>
    <xf numFmtId="0" fontId="10" fillId="0" borderId="15" xfId="0" applyFont="1" applyFill="1" applyBorder="1" applyAlignment="1">
      <alignment horizontal="justify"/>
    </xf>
    <xf numFmtId="0" fontId="3" fillId="0" borderId="14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vertical="justify" wrapText="1"/>
    </xf>
    <xf numFmtId="49" fontId="10" fillId="0" borderId="17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right" wrapText="1" shrinkToFit="1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14" xfId="0" applyNumberFormat="1" applyFont="1" applyFill="1" applyBorder="1" applyAlignment="1">
      <alignment horizontal="justify"/>
    </xf>
    <xf numFmtId="164" fontId="3" fillId="33" borderId="14" xfId="0" applyNumberFormat="1" applyFont="1" applyFill="1" applyBorder="1" applyAlignment="1">
      <alignment wrapText="1" shrinkToFit="1"/>
    </xf>
    <xf numFmtId="0" fontId="10" fillId="33" borderId="14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justify" wrapText="1"/>
    </xf>
    <xf numFmtId="0" fontId="3" fillId="33" borderId="14" xfId="0" applyFont="1" applyFill="1" applyBorder="1" applyAlignment="1">
      <alignment horizontal="justify"/>
    </xf>
    <xf numFmtId="164" fontId="10" fillId="0" borderId="14" xfId="0" applyNumberFormat="1" applyFont="1" applyFill="1" applyBorder="1" applyAlignment="1">
      <alignment wrapText="1" shrinkToFit="1"/>
    </xf>
    <xf numFmtId="0" fontId="10" fillId="0" borderId="14" xfId="0" applyFont="1" applyFill="1" applyBorder="1" applyAlignment="1">
      <alignment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>
      <alignment horizontal="center" vertical="top" wrapText="1"/>
    </xf>
    <xf numFmtId="165" fontId="13" fillId="33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165" fontId="3" fillId="33" borderId="14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65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165" fontId="3" fillId="0" borderId="14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 wrapText="1"/>
    </xf>
    <xf numFmtId="0" fontId="3" fillId="33" borderId="14" xfId="0" applyNumberFormat="1" applyFont="1" applyFill="1" applyBorder="1" applyAlignment="1">
      <alignment horizontal="justify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14" xfId="57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4" xfId="52" applyFont="1" applyFill="1" applyBorder="1" applyAlignment="1">
      <alignment horizontal="center" vertical="center"/>
      <protection/>
    </xf>
    <xf numFmtId="0" fontId="15" fillId="33" borderId="14" xfId="0" applyFont="1" applyFill="1" applyBorder="1" applyAlignment="1">
      <alignment wrapText="1" shrinkToFit="1"/>
    </xf>
    <xf numFmtId="164" fontId="15" fillId="33" borderId="14" xfId="0" applyNumberFormat="1" applyFont="1" applyFill="1" applyBorder="1" applyAlignment="1">
      <alignment wrapText="1" shrinkToFit="1"/>
    </xf>
    <xf numFmtId="0" fontId="18" fillId="33" borderId="14" xfId="0" applyFont="1" applyFill="1" applyBorder="1" applyAlignment="1">
      <alignment wrapText="1" shrinkToFit="1"/>
    </xf>
    <xf numFmtId="164" fontId="17" fillId="33" borderId="14" xfId="0" applyNumberFormat="1" applyFont="1" applyFill="1" applyBorder="1" applyAlignment="1">
      <alignment wrapText="1" shrinkToFit="1"/>
    </xf>
    <xf numFmtId="0" fontId="18" fillId="33" borderId="0" xfId="0" applyFont="1" applyFill="1" applyAlignment="1">
      <alignment/>
    </xf>
    <xf numFmtId="164" fontId="20" fillId="33" borderId="14" xfId="0" applyNumberFormat="1" applyFont="1" applyFill="1" applyBorder="1" applyAlignment="1">
      <alignment wrapText="1" shrinkToFit="1"/>
    </xf>
    <xf numFmtId="0" fontId="18" fillId="33" borderId="14" xfId="0" applyFont="1" applyFill="1" applyBorder="1" applyAlignment="1">
      <alignment horizontal="justify" wrapText="1"/>
    </xf>
    <xf numFmtId="164" fontId="17" fillId="33" borderId="14" xfId="0" applyNumberFormat="1" applyFont="1" applyFill="1" applyBorder="1" applyAlignment="1">
      <alignment horizontal="right"/>
    </xf>
    <xf numFmtId="0" fontId="18" fillId="33" borderId="14" xfId="0" applyFont="1" applyFill="1" applyBorder="1" applyAlignment="1">
      <alignment horizontal="justify"/>
    </xf>
    <xf numFmtId="164" fontId="17" fillId="0" borderId="14" xfId="0" applyNumberFormat="1" applyFont="1" applyFill="1" applyBorder="1" applyAlignment="1">
      <alignment horizontal="right"/>
    </xf>
    <xf numFmtId="0" fontId="17" fillId="33" borderId="14" xfId="0" applyFont="1" applyFill="1" applyBorder="1" applyAlignment="1">
      <alignment horizontal="justify"/>
    </xf>
    <xf numFmtId="0" fontId="17" fillId="33" borderId="14" xfId="0" applyFont="1" applyFill="1" applyBorder="1" applyAlignment="1">
      <alignment horizontal="left"/>
    </xf>
    <xf numFmtId="0" fontId="15" fillId="33" borderId="14" xfId="0" applyFont="1" applyFill="1" applyBorder="1" applyAlignment="1">
      <alignment/>
    </xf>
    <xf numFmtId="164" fontId="20" fillId="33" borderId="14" xfId="0" applyNumberFormat="1" applyFont="1" applyFill="1" applyBorder="1" applyAlignment="1">
      <alignment horizontal="right"/>
    </xf>
    <xf numFmtId="0" fontId="15" fillId="33" borderId="14" xfId="0" applyFont="1" applyFill="1" applyBorder="1" applyAlignment="1">
      <alignment horizontal="justify"/>
    </xf>
    <xf numFmtId="165" fontId="17" fillId="0" borderId="14" xfId="0" applyNumberFormat="1" applyFont="1" applyFill="1" applyBorder="1" applyAlignment="1">
      <alignment horizontal="right"/>
    </xf>
    <xf numFmtId="0" fontId="17" fillId="33" borderId="14" xfId="0" applyFont="1" applyFill="1" applyBorder="1" applyAlignment="1">
      <alignment horizontal="justify" wrapText="1"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5" fillId="33" borderId="14" xfId="0" applyFont="1" applyFill="1" applyBorder="1" applyAlignment="1">
      <alignment horizontal="justify" wrapText="1"/>
    </xf>
    <xf numFmtId="0" fontId="17" fillId="33" borderId="14" xfId="0" applyFont="1" applyFill="1" applyBorder="1" applyAlignment="1">
      <alignment horizontal="left" wrapText="1"/>
    </xf>
    <xf numFmtId="0" fontId="17" fillId="33" borderId="14" xfId="0" applyNumberFormat="1" applyFont="1" applyFill="1" applyBorder="1" applyAlignment="1">
      <alignment horizontal="justify" wrapText="1"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>
      <alignment/>
    </xf>
    <xf numFmtId="0" fontId="18" fillId="33" borderId="14" xfId="0" applyFont="1" applyFill="1" applyBorder="1" applyAlignment="1">
      <alignment horizontal="left" wrapText="1"/>
    </xf>
    <xf numFmtId="49" fontId="18" fillId="33" borderId="14" xfId="0" applyNumberFormat="1" applyFont="1" applyFill="1" applyBorder="1" applyAlignment="1">
      <alignment horizontal="left"/>
    </xf>
    <xf numFmtId="164" fontId="15" fillId="0" borderId="14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8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8" fillId="33" borderId="16" xfId="0" applyFont="1" applyFill="1" applyBorder="1" applyAlignment="1">
      <alignment vertical="justify" wrapText="1"/>
    </xf>
    <xf numFmtId="0" fontId="18" fillId="33" borderId="16" xfId="0" applyFont="1" applyFill="1" applyBorder="1" applyAlignment="1">
      <alignment/>
    </xf>
    <xf numFmtId="165" fontId="17" fillId="0" borderId="21" xfId="0" applyNumberFormat="1" applyFont="1" applyFill="1" applyBorder="1" applyAlignment="1">
      <alignment horizontal="right"/>
    </xf>
    <xf numFmtId="0" fontId="18" fillId="33" borderId="15" xfId="0" applyFont="1" applyFill="1" applyBorder="1" applyAlignment="1">
      <alignment horizontal="justify"/>
    </xf>
    <xf numFmtId="0" fontId="3" fillId="33" borderId="0" xfId="58" applyFont="1" applyFill="1" applyProtection="1">
      <alignment/>
      <protection locked="0"/>
    </xf>
    <xf numFmtId="165" fontId="3" fillId="33" borderId="0" xfId="58" applyNumberFormat="1" applyFont="1" applyFill="1" applyBorder="1" applyProtection="1">
      <alignment/>
      <protection locked="0"/>
    </xf>
    <xf numFmtId="0" fontId="3" fillId="33" borderId="0" xfId="58" applyFont="1" applyFill="1" applyBorder="1">
      <alignment/>
      <protection/>
    </xf>
    <xf numFmtId="0" fontId="3" fillId="33" borderId="0" xfId="58" applyFont="1" applyFill="1">
      <alignment/>
      <protection/>
    </xf>
    <xf numFmtId="165" fontId="3" fillId="33" borderId="0" xfId="58" applyNumberFormat="1" applyFont="1" applyFill="1" applyBorder="1" applyAlignment="1" applyProtection="1">
      <alignment horizontal="left"/>
      <protection locked="0"/>
    </xf>
    <xf numFmtId="0" fontId="1" fillId="33" borderId="0" xfId="58" applyFont="1" applyFill="1" applyProtection="1">
      <alignment/>
      <protection locked="0"/>
    </xf>
    <xf numFmtId="165" fontId="1" fillId="33" borderId="0" xfId="58" applyNumberFormat="1" applyFont="1" applyFill="1" applyBorder="1" applyProtection="1">
      <alignment/>
      <protection locked="0"/>
    </xf>
    <xf numFmtId="0" fontId="22" fillId="33" borderId="0" xfId="58" applyFont="1" applyFill="1" applyProtection="1">
      <alignment/>
      <protection locked="0"/>
    </xf>
    <xf numFmtId="0" fontId="2" fillId="33" borderId="0" xfId="58" applyFont="1" applyFill="1" applyBorder="1" applyAlignment="1" applyProtection="1">
      <alignment horizontal="center"/>
      <protection locked="0"/>
    </xf>
    <xf numFmtId="165" fontId="1" fillId="33" borderId="0" xfId="58" applyNumberFormat="1" applyFont="1" applyFill="1" applyBorder="1" applyAlignment="1" applyProtection="1">
      <alignment horizontal="right"/>
      <protection locked="0"/>
    </xf>
    <xf numFmtId="2" fontId="3" fillId="33" borderId="14" xfId="58" applyNumberFormat="1" applyFont="1" applyFill="1" applyBorder="1" applyAlignment="1" applyProtection="1">
      <alignment horizontal="center" vertical="center"/>
      <protection locked="0"/>
    </xf>
    <xf numFmtId="165" fontId="3" fillId="33" borderId="14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58" applyFont="1" applyFill="1" applyBorder="1" applyAlignment="1" applyProtection="1">
      <alignment horizontal="center"/>
      <protection locked="0"/>
    </xf>
    <xf numFmtId="0" fontId="3" fillId="33" borderId="14" xfId="58" applyFont="1" applyFill="1" applyBorder="1" applyAlignment="1" applyProtection="1">
      <alignment horizontal="center"/>
      <protection locked="0"/>
    </xf>
    <xf numFmtId="49" fontId="2" fillId="33" borderId="14" xfId="58" applyNumberFormat="1" applyFont="1" applyFill="1" applyBorder="1" applyAlignment="1" applyProtection="1">
      <alignment horizontal="center"/>
      <protection locked="0"/>
    </xf>
    <xf numFmtId="49" fontId="2" fillId="33" borderId="14" xfId="58" applyNumberFormat="1" applyFont="1" applyFill="1" applyBorder="1" applyAlignment="1" applyProtection="1">
      <alignment horizontal="right"/>
      <protection locked="0"/>
    </xf>
    <xf numFmtId="0" fontId="2" fillId="33" borderId="14" xfId="58" applyFont="1" applyFill="1" applyBorder="1" applyProtection="1">
      <alignment/>
      <protection locked="0"/>
    </xf>
    <xf numFmtId="165" fontId="2" fillId="33" borderId="14" xfId="58" applyNumberFormat="1" applyFont="1" applyFill="1" applyBorder="1" applyAlignment="1" applyProtection="1">
      <alignment horizontal="center" vertical="center"/>
      <protection locked="0"/>
    </xf>
    <xf numFmtId="49" fontId="2" fillId="33" borderId="14" xfId="58" applyNumberFormat="1" applyFont="1" applyFill="1" applyBorder="1" applyProtection="1">
      <alignment/>
      <protection locked="0"/>
    </xf>
    <xf numFmtId="49" fontId="2" fillId="33" borderId="14" xfId="58" applyNumberFormat="1" applyFont="1" applyFill="1" applyBorder="1" applyAlignment="1" applyProtection="1">
      <alignment horizontal="left"/>
      <protection locked="0"/>
    </xf>
    <xf numFmtId="49" fontId="14" fillId="33" borderId="14" xfId="58" applyNumberFormat="1" applyFont="1" applyFill="1" applyBorder="1" applyAlignment="1" applyProtection="1">
      <alignment vertical="top"/>
      <protection locked="0"/>
    </xf>
    <xf numFmtId="49" fontId="14" fillId="33" borderId="14" xfId="58" applyNumberFormat="1" applyFont="1" applyFill="1" applyBorder="1" applyAlignment="1" applyProtection="1">
      <alignment horizontal="left" vertical="top"/>
      <protection locked="0"/>
    </xf>
    <xf numFmtId="49" fontId="14" fillId="33" borderId="14" xfId="58" applyNumberFormat="1" applyFont="1" applyFill="1" applyBorder="1" applyAlignment="1" applyProtection="1">
      <alignment horizontal="right" vertical="top"/>
      <protection locked="0"/>
    </xf>
    <xf numFmtId="0" fontId="14" fillId="33" borderId="14" xfId="58" applyFont="1" applyFill="1" applyBorder="1" applyAlignment="1" applyProtection="1">
      <alignment vertical="top" wrapText="1"/>
      <protection locked="0"/>
    </xf>
    <xf numFmtId="165" fontId="14" fillId="33" borderId="14" xfId="58" applyNumberFormat="1" applyFont="1" applyFill="1" applyBorder="1" applyAlignment="1" applyProtection="1">
      <alignment horizontal="center" vertical="center"/>
      <protection locked="0"/>
    </xf>
    <xf numFmtId="49" fontId="3" fillId="33" borderId="14" xfId="58" applyNumberFormat="1" applyFont="1" applyFill="1" applyBorder="1" applyAlignment="1" applyProtection="1">
      <alignment vertical="top"/>
      <protection locked="0"/>
    </xf>
    <xf numFmtId="49" fontId="3" fillId="33" borderId="14" xfId="58" applyNumberFormat="1" applyFont="1" applyFill="1" applyBorder="1" applyAlignment="1" applyProtection="1">
      <alignment horizontal="left" vertical="top"/>
      <protection locked="0"/>
    </xf>
    <xf numFmtId="49" fontId="3" fillId="33" borderId="14" xfId="58" applyNumberFormat="1" applyFont="1" applyFill="1" applyBorder="1" applyAlignment="1" applyProtection="1">
      <alignment horizontal="right" vertical="top"/>
      <protection locked="0"/>
    </xf>
    <xf numFmtId="0" fontId="3" fillId="33" borderId="14" xfId="58" applyFont="1" applyFill="1" applyBorder="1" applyAlignment="1" applyProtection="1">
      <alignment vertical="top" wrapText="1"/>
      <protection locked="0"/>
    </xf>
    <xf numFmtId="165" fontId="3" fillId="33" borderId="14" xfId="58" applyNumberFormat="1" applyFont="1" applyFill="1" applyBorder="1" applyAlignment="1" applyProtection="1">
      <alignment horizontal="center" vertical="center"/>
      <protection locked="0"/>
    </xf>
    <xf numFmtId="0" fontId="13" fillId="33" borderId="14" xfId="58" applyFont="1" applyFill="1" applyBorder="1" applyProtection="1">
      <alignment/>
      <protection locked="0"/>
    </xf>
    <xf numFmtId="165" fontId="13" fillId="33" borderId="14" xfId="58" applyNumberFormat="1" applyFont="1" applyFill="1" applyBorder="1" applyAlignment="1" applyProtection="1">
      <alignment horizontal="center" vertical="center"/>
      <protection locked="0"/>
    </xf>
    <xf numFmtId="0" fontId="10" fillId="33" borderId="14" xfId="54" applyFont="1" applyFill="1" applyBorder="1" applyAlignment="1">
      <alignment wrapText="1"/>
      <protection/>
    </xf>
    <xf numFmtId="165" fontId="10" fillId="33" borderId="14" xfId="58" applyNumberFormat="1" applyFont="1" applyFill="1" applyBorder="1" applyAlignment="1" applyProtection="1">
      <alignment horizontal="center" vertical="center"/>
      <protection locked="0"/>
    </xf>
    <xf numFmtId="0" fontId="3" fillId="33" borderId="14" xfId="58" applyFont="1" applyFill="1" applyBorder="1" applyProtection="1">
      <alignment/>
      <protection locked="0"/>
    </xf>
    <xf numFmtId="49" fontId="8" fillId="33" borderId="14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wrapText="1"/>
    </xf>
    <xf numFmtId="165" fontId="11" fillId="33" borderId="14" xfId="58" applyNumberFormat="1" applyFont="1" applyFill="1" applyBorder="1" applyAlignment="1" applyProtection="1">
      <alignment horizontal="center" vertical="center"/>
      <protection locked="0"/>
    </xf>
    <xf numFmtId="49" fontId="3" fillId="33" borderId="14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/>
    </xf>
    <xf numFmtId="0" fontId="2" fillId="33" borderId="14" xfId="58" applyFont="1" applyFill="1" applyBorder="1" applyAlignment="1" applyProtection="1">
      <alignment vertical="top"/>
      <protection locked="0"/>
    </xf>
    <xf numFmtId="49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49" fontId="14" fillId="33" borderId="14" xfId="58" applyNumberFormat="1" applyFont="1" applyFill="1" applyBorder="1" applyAlignment="1" applyProtection="1">
      <alignment vertical="top" wrapText="1"/>
      <protection locked="0"/>
    </xf>
    <xf numFmtId="49" fontId="14" fillId="33" borderId="14" xfId="58" applyNumberFormat="1" applyFont="1" applyFill="1" applyBorder="1" applyAlignment="1" applyProtection="1">
      <alignment horizontal="left" vertical="top" wrapText="1"/>
      <protection locked="0"/>
    </xf>
    <xf numFmtId="49" fontId="14" fillId="33" borderId="14" xfId="58" applyNumberFormat="1" applyFont="1" applyFill="1" applyBorder="1" applyAlignment="1" applyProtection="1">
      <alignment horizontal="right" vertical="top" wrapText="1"/>
      <protection locked="0"/>
    </xf>
    <xf numFmtId="165" fontId="14" fillId="33" borderId="14" xfId="58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58" applyNumberFormat="1" applyFont="1" applyFill="1" applyBorder="1" applyAlignment="1" applyProtection="1">
      <alignment horizontal="left" vertical="top" wrapText="1"/>
      <protection locked="0"/>
    </xf>
    <xf numFmtId="49" fontId="3" fillId="33" borderId="14" xfId="58" applyNumberFormat="1" applyFont="1" applyFill="1" applyBorder="1" applyAlignment="1" applyProtection="1">
      <alignment vertical="top" wrapText="1"/>
      <protection locked="0"/>
    </xf>
    <xf numFmtId="49" fontId="3" fillId="33" borderId="14" xfId="58" applyNumberFormat="1" applyFont="1" applyFill="1" applyBorder="1" applyAlignment="1" applyProtection="1">
      <alignment horizontal="right" vertical="top" wrapText="1"/>
      <protection locked="0"/>
    </xf>
    <xf numFmtId="0" fontId="14" fillId="33" borderId="14" xfId="58" applyFont="1" applyFill="1" applyBorder="1" applyAlignment="1" applyProtection="1">
      <alignment vertical="top"/>
      <protection locked="0"/>
    </xf>
    <xf numFmtId="0" fontId="3" fillId="33" borderId="14" xfId="58" applyFont="1" applyFill="1" applyBorder="1" applyAlignment="1" applyProtection="1">
      <alignment vertical="top"/>
      <protection locked="0"/>
    </xf>
    <xf numFmtId="49" fontId="2" fillId="33" borderId="14" xfId="58" applyNumberFormat="1" applyFont="1" applyFill="1" applyBorder="1" applyAlignment="1" applyProtection="1">
      <alignment vertical="top"/>
      <protection locked="0"/>
    </xf>
    <xf numFmtId="49" fontId="2" fillId="33" borderId="14" xfId="58" applyNumberFormat="1" applyFont="1" applyFill="1" applyBorder="1" applyAlignment="1" applyProtection="1">
      <alignment horizontal="right" vertical="top"/>
      <protection locked="0"/>
    </xf>
    <xf numFmtId="0" fontId="2" fillId="33" borderId="14" xfId="58" applyFont="1" applyFill="1" applyBorder="1" applyAlignment="1" applyProtection="1">
      <alignment vertical="top" wrapText="1"/>
      <protection locked="0"/>
    </xf>
    <xf numFmtId="0" fontId="14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14" fillId="33" borderId="14" xfId="58" applyFont="1" applyFill="1" applyBorder="1" applyProtection="1">
      <alignment/>
      <protection locked="0"/>
    </xf>
    <xf numFmtId="49" fontId="13" fillId="33" borderId="14" xfId="58" applyNumberFormat="1" applyFont="1" applyFill="1" applyBorder="1" applyAlignment="1" applyProtection="1">
      <alignment vertical="top"/>
      <protection locked="0"/>
    </xf>
    <xf numFmtId="49" fontId="13" fillId="33" borderId="14" xfId="58" applyNumberFormat="1" applyFont="1" applyFill="1" applyBorder="1" applyAlignment="1" applyProtection="1">
      <alignment horizontal="right" vertical="top"/>
      <protection locked="0"/>
    </xf>
    <xf numFmtId="0" fontId="13" fillId="33" borderId="14" xfId="58" applyFont="1" applyFill="1" applyBorder="1" applyAlignment="1" applyProtection="1">
      <alignment vertical="top" wrapText="1"/>
      <protection locked="0"/>
    </xf>
    <xf numFmtId="0" fontId="2" fillId="33" borderId="0" xfId="58" applyFont="1" applyFill="1">
      <alignment/>
      <protection/>
    </xf>
    <xf numFmtId="0" fontId="2" fillId="33" borderId="0" xfId="58" applyFont="1" applyFill="1">
      <alignment/>
      <protection/>
    </xf>
    <xf numFmtId="165" fontId="3" fillId="33" borderId="14" xfId="58" applyNumberFormat="1" applyFont="1" applyFill="1" applyBorder="1" applyAlignment="1" applyProtection="1">
      <alignment horizontal="center" vertical="center"/>
      <protection locked="0"/>
    </xf>
    <xf numFmtId="0" fontId="3" fillId="33" borderId="14" xfId="58" applyNumberFormat="1" applyFont="1" applyFill="1" applyBorder="1" applyAlignment="1" applyProtection="1">
      <alignment vertical="top" wrapText="1"/>
      <protection locked="0"/>
    </xf>
    <xf numFmtId="0" fontId="7" fillId="0" borderId="14" xfId="58" applyFont="1" applyFill="1" applyBorder="1" applyProtection="1">
      <alignment/>
      <protection locked="0"/>
    </xf>
    <xf numFmtId="49" fontId="7" fillId="0" borderId="14" xfId="58" applyNumberFormat="1" applyFont="1" applyFill="1" applyBorder="1" applyProtection="1">
      <alignment/>
      <protection locked="0"/>
    </xf>
    <xf numFmtId="49" fontId="7" fillId="0" borderId="14" xfId="58" applyNumberFormat="1" applyFont="1" applyFill="1" applyBorder="1" applyAlignment="1" applyProtection="1">
      <alignment horizontal="right"/>
      <protection locked="0"/>
    </xf>
    <xf numFmtId="0" fontId="8" fillId="0" borderId="14" xfId="58" applyFont="1" applyFill="1" applyBorder="1" applyAlignment="1" applyProtection="1">
      <alignment vertical="top" wrapText="1"/>
      <protection locked="0"/>
    </xf>
    <xf numFmtId="165" fontId="8" fillId="0" borderId="14" xfId="58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>
      <alignment/>
      <protection/>
    </xf>
    <xf numFmtId="0" fontId="10" fillId="34" borderId="14" xfId="0" applyFont="1" applyFill="1" applyBorder="1" applyAlignment="1">
      <alignment horizontal="justify"/>
    </xf>
    <xf numFmtId="49" fontId="3" fillId="0" borderId="12" xfId="57" applyNumberFormat="1" applyFont="1" applyFill="1" applyBorder="1" applyAlignment="1">
      <alignment horizontal="center" vertical="center" wrapText="1" shrinkToFit="1"/>
      <protection/>
    </xf>
    <xf numFmtId="0" fontId="3" fillId="0" borderId="0" xfId="0" applyFont="1" applyFill="1" applyAlignment="1">
      <alignment horizontal="center" vertical="center"/>
    </xf>
    <xf numFmtId="49" fontId="3" fillId="0" borderId="11" xfId="57" applyNumberFormat="1" applyFont="1" applyFill="1" applyBorder="1" applyAlignment="1">
      <alignment horizontal="center" vertical="center" wrapText="1" shrinkToFit="1"/>
      <protection/>
    </xf>
    <xf numFmtId="49" fontId="3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top" wrapText="1" readingOrder="2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2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2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3" fillId="33" borderId="14" xfId="58" applyFont="1" applyFill="1" applyBorder="1" applyAlignment="1" applyProtection="1">
      <alignment textRotation="90" wrapText="1"/>
      <protection locked="0"/>
    </xf>
    <xf numFmtId="0" fontId="3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5" fillId="0" borderId="14" xfId="0" applyFont="1" applyFill="1" applyBorder="1" applyAlignment="1">
      <alignment wrapText="1" shrinkToFit="1"/>
    </xf>
    <xf numFmtId="0" fontId="19" fillId="0" borderId="0" xfId="0" applyFont="1" applyFill="1" applyAlignment="1">
      <alignment/>
    </xf>
    <xf numFmtId="0" fontId="17" fillId="0" borderId="14" xfId="0" applyFont="1" applyFill="1" applyBorder="1" applyAlignment="1">
      <alignment horizontal="justify"/>
    </xf>
    <xf numFmtId="0" fontId="18" fillId="0" borderId="14" xfId="0" applyFont="1" applyFill="1" applyBorder="1" applyAlignment="1">
      <alignment horizontal="justify"/>
    </xf>
    <xf numFmtId="0" fontId="7" fillId="0" borderId="0" xfId="0" applyFont="1" applyFill="1" applyAlignment="1">
      <alignment horizontal="right" wrapText="1"/>
    </xf>
    <xf numFmtId="165" fontId="3" fillId="0" borderId="14" xfId="5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17" xfId="0" applyFont="1" applyBorder="1" applyAlignment="1">
      <alignment horizontal="left" vertical="center" wrapText="1" readingOrder="2"/>
    </xf>
    <xf numFmtId="0" fontId="18" fillId="0" borderId="17" xfId="0" applyFont="1" applyBorder="1" applyAlignment="1">
      <alignment horizontal="left" wrapText="1" readingOrder="2"/>
    </xf>
    <xf numFmtId="0" fontId="15" fillId="33" borderId="14" xfId="0" applyFont="1" applyFill="1" applyBorder="1" applyAlignment="1">
      <alignment horizontal="left" wrapText="1" shrinkToFit="1"/>
    </xf>
    <xf numFmtId="0" fontId="18" fillId="33" borderId="14" xfId="0" applyFont="1" applyFill="1" applyBorder="1" applyAlignment="1">
      <alignment horizontal="left" wrapText="1" shrinkToFit="1"/>
    </xf>
    <xf numFmtId="49" fontId="15" fillId="33" borderId="14" xfId="0" applyNumberFormat="1" applyFont="1" applyFill="1" applyBorder="1" applyAlignment="1">
      <alignment horizontal="left" wrapText="1" shrinkToFit="1"/>
    </xf>
    <xf numFmtId="49" fontId="18" fillId="33" borderId="14" xfId="0" applyNumberFormat="1" applyFont="1" applyFill="1" applyBorder="1" applyAlignment="1">
      <alignment horizontal="left" wrapText="1" shrinkToFit="1"/>
    </xf>
    <xf numFmtId="49" fontId="18" fillId="33" borderId="14" xfId="0" applyNumberFormat="1" applyFont="1" applyFill="1" applyBorder="1" applyAlignment="1">
      <alignment horizontal="left" vertical="top" wrapText="1" shrinkToFit="1"/>
    </xf>
    <xf numFmtId="49" fontId="17" fillId="33" borderId="14" xfId="0" applyNumberFormat="1" applyFont="1" applyFill="1" applyBorder="1" applyAlignment="1">
      <alignment horizontal="left" wrapText="1" shrinkToFit="1"/>
    </xf>
    <xf numFmtId="49" fontId="17" fillId="33" borderId="14" xfId="0" applyNumberFormat="1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49" fontId="15" fillId="33" borderId="14" xfId="0" applyNumberFormat="1" applyFont="1" applyFill="1" applyBorder="1" applyAlignment="1">
      <alignment horizontal="left"/>
    </xf>
    <xf numFmtId="49" fontId="18" fillId="33" borderId="16" xfId="0" applyNumberFormat="1" applyFont="1" applyFill="1" applyBorder="1" applyAlignment="1">
      <alignment horizontal="left"/>
    </xf>
    <xf numFmtId="49" fontId="18" fillId="33" borderId="15" xfId="0" applyNumberFormat="1" applyFont="1" applyFill="1" applyBorder="1" applyAlignment="1">
      <alignment horizontal="left"/>
    </xf>
    <xf numFmtId="49" fontId="18" fillId="33" borderId="17" xfId="0" applyNumberFormat="1" applyFont="1" applyFill="1" applyBorder="1" applyAlignment="1">
      <alignment horizontal="left"/>
    </xf>
    <xf numFmtId="0" fontId="17" fillId="33" borderId="14" xfId="0" applyFont="1" applyFill="1" applyBorder="1" applyAlignment="1">
      <alignment horizontal="left" wrapText="1" shrinkToFit="1"/>
    </xf>
    <xf numFmtId="49" fontId="18" fillId="0" borderId="14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left" wrapText="1" shrinkToFit="1"/>
    </xf>
    <xf numFmtId="49" fontId="17" fillId="0" borderId="14" xfId="0" applyNumberFormat="1" applyFont="1" applyFill="1" applyBorder="1" applyAlignment="1">
      <alignment horizontal="left"/>
    </xf>
    <xf numFmtId="49" fontId="18" fillId="33" borderId="14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49" fontId="3" fillId="0" borderId="11" xfId="57" applyNumberFormat="1" applyFont="1" applyFill="1" applyBorder="1" applyAlignment="1">
      <alignment horizontal="left" wrapText="1" shrinkToFit="1"/>
      <protection/>
    </xf>
    <xf numFmtId="49" fontId="3" fillId="0" borderId="12" xfId="57" applyNumberFormat="1" applyFont="1" applyFill="1" applyBorder="1" applyAlignment="1">
      <alignment horizontal="left" wrapText="1" shrinkToFit="1"/>
      <protection/>
    </xf>
    <xf numFmtId="49" fontId="3" fillId="33" borderId="14" xfId="0" applyNumberFormat="1" applyFont="1" applyFill="1" applyBorder="1" applyAlignment="1">
      <alignment horizontal="left"/>
    </xf>
    <xf numFmtId="49" fontId="10" fillId="33" borderId="14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 wrapText="1" shrinkToFit="1"/>
    </xf>
    <xf numFmtId="49" fontId="10" fillId="33" borderId="14" xfId="0" applyNumberFormat="1" applyFont="1" applyFill="1" applyBorder="1" applyAlignment="1">
      <alignment horizontal="left" wrapText="1" shrinkToFit="1"/>
    </xf>
    <xf numFmtId="49" fontId="3" fillId="0" borderId="14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0" fontId="10" fillId="33" borderId="14" xfId="0" applyFont="1" applyFill="1" applyBorder="1" applyAlignment="1">
      <alignment horizontal="justify" vertical="top" wrapText="1"/>
    </xf>
    <xf numFmtId="0" fontId="18" fillId="33" borderId="16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wrapText="1"/>
    </xf>
    <xf numFmtId="164" fontId="7" fillId="0" borderId="24" xfId="0" applyNumberFormat="1" applyFont="1" applyBorder="1" applyAlignment="1">
      <alignment horizontal="center" wrapText="1"/>
    </xf>
    <xf numFmtId="0" fontId="17" fillId="0" borderId="14" xfId="0" applyFont="1" applyFill="1" applyBorder="1" applyAlignment="1">
      <alignment horizontal="justify" wrapText="1"/>
    </xf>
    <xf numFmtId="0" fontId="18" fillId="0" borderId="14" xfId="0" applyFont="1" applyFill="1" applyBorder="1" applyAlignment="1">
      <alignment horizontal="left" wrapText="1" shrinkToFit="1"/>
    </xf>
    <xf numFmtId="0" fontId="18" fillId="0" borderId="15" xfId="0" applyFont="1" applyFill="1" applyBorder="1" applyAlignment="1">
      <alignment horizontal="justify"/>
    </xf>
    <xf numFmtId="0" fontId="18" fillId="0" borderId="14" xfId="0" applyFont="1" applyFill="1" applyBorder="1" applyAlignment="1">
      <alignment horizontal="justify" wrapText="1"/>
    </xf>
    <xf numFmtId="0" fontId="2" fillId="33" borderId="14" xfId="58" applyNumberFormat="1" applyFont="1" applyFill="1" applyBorder="1" applyAlignment="1" applyProtection="1">
      <alignment vertical="top" wrapText="1"/>
      <protection locked="0"/>
    </xf>
    <xf numFmtId="0" fontId="14" fillId="33" borderId="14" xfId="58" applyNumberFormat="1" applyFont="1" applyFill="1" applyBorder="1" applyAlignment="1" applyProtection="1">
      <alignment vertical="top" wrapText="1"/>
      <protection locked="0"/>
    </xf>
    <xf numFmtId="0" fontId="10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7" fillId="0" borderId="2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3" fillId="0" borderId="0" xfId="0" applyFont="1" applyAlignment="1">
      <alignment/>
    </xf>
    <xf numFmtId="166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0" fontId="10" fillId="33" borderId="14" xfId="0" applyFont="1" applyFill="1" applyBorder="1" applyAlignment="1">
      <alignment horizontal="justify" wrapText="1"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18" fillId="33" borderId="14" xfId="0" applyNumberFormat="1" applyFont="1" applyFill="1" applyBorder="1" applyAlignment="1">
      <alignment horizontal="right"/>
    </xf>
    <xf numFmtId="49" fontId="18" fillId="33" borderId="14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wrapText="1" shrinkToFit="1"/>
    </xf>
    <xf numFmtId="49" fontId="2" fillId="33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justify" wrapText="1"/>
    </xf>
    <xf numFmtId="49" fontId="11" fillId="33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justify"/>
    </xf>
    <xf numFmtId="0" fontId="3" fillId="0" borderId="15" xfId="57" applyFont="1" applyFill="1" applyBorder="1" applyAlignment="1">
      <alignment horizontal="center" wrapText="1" shrinkToFit="1"/>
      <protection/>
    </xf>
    <xf numFmtId="49" fontId="3" fillId="0" borderId="15" xfId="57" applyNumberFormat="1" applyFont="1" applyFill="1" applyBorder="1" applyAlignment="1">
      <alignment horizontal="center" wrapText="1" shrinkToFit="1"/>
      <protection/>
    </xf>
    <xf numFmtId="49" fontId="3" fillId="0" borderId="15" xfId="57" applyNumberFormat="1" applyFont="1" applyFill="1" applyBorder="1" applyAlignment="1">
      <alignment horizontal="left" wrapText="1" shrinkToFit="1"/>
      <protection/>
    </xf>
    <xf numFmtId="49" fontId="3" fillId="0" borderId="15" xfId="57" applyNumberFormat="1" applyFont="1" applyFill="1" applyBorder="1" applyAlignment="1">
      <alignment horizontal="center" vertical="center" wrapText="1" shrinkToFit="1"/>
      <protection/>
    </xf>
    <xf numFmtId="0" fontId="2" fillId="0" borderId="25" xfId="57" applyFont="1" applyFill="1" applyBorder="1" applyAlignment="1">
      <alignment horizontal="center" wrapText="1" shrinkToFit="1"/>
      <protection/>
    </xf>
    <xf numFmtId="164" fontId="2" fillId="0" borderId="15" xfId="57" applyNumberFormat="1" applyFont="1" applyFill="1" applyBorder="1" applyAlignment="1">
      <alignment horizontal="center" wrapText="1" shrinkToFit="1"/>
      <protection/>
    </xf>
    <xf numFmtId="164" fontId="2" fillId="33" borderId="14" xfId="0" applyNumberFormat="1" applyFont="1" applyFill="1" applyBorder="1" applyAlignment="1">
      <alignment wrapText="1" shrinkToFi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wrapText="1"/>
    </xf>
    <xf numFmtId="0" fontId="18" fillId="0" borderId="14" xfId="0" applyFont="1" applyBorder="1" applyAlignment="1">
      <alignment horizontal="justify" vertical="top" wrapText="1"/>
    </xf>
    <xf numFmtId="0" fontId="64" fillId="0" borderId="14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26" xfId="0" applyFont="1" applyBorder="1" applyAlignment="1">
      <alignment horizontal="justify" vertical="top"/>
    </xf>
    <xf numFmtId="0" fontId="18" fillId="0" borderId="27" xfId="0" applyFont="1" applyBorder="1" applyAlignment="1">
      <alignment horizontal="justify" vertical="top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14" xfId="0" applyFont="1" applyFill="1" applyBorder="1" applyAlignment="1">
      <alignment horizontal="justify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3" fillId="33" borderId="0" xfId="58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21" fillId="33" borderId="0" xfId="58" applyFont="1" applyFill="1" applyAlignment="1" applyProtection="1">
      <alignment horizontal="center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165" fontId="3" fillId="33" borderId="14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58" applyFont="1" applyFill="1" applyBorder="1" applyAlignment="1" applyProtection="1">
      <alignment horizontal="center" vertical="top"/>
      <protection locked="0"/>
    </xf>
    <xf numFmtId="0" fontId="3" fillId="33" borderId="28" xfId="58" applyFont="1" applyFill="1" applyBorder="1" applyAlignment="1" applyProtection="1">
      <alignment horizontal="center" vertical="top"/>
      <protection locked="0"/>
    </xf>
    <xf numFmtId="0" fontId="3" fillId="33" borderId="27" xfId="58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164" fontId="7" fillId="0" borderId="3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8" xfId="57"/>
    <cellStyle name="Обычный_Приложения к решению сессии 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3">
      <selection activeCell="B20" sqref="B20"/>
    </sheetView>
  </sheetViews>
  <sheetFormatPr defaultColWidth="9.140625" defaultRowHeight="15"/>
  <cols>
    <col min="1" max="1" width="31.421875" style="77" customWidth="1"/>
    <col min="2" max="2" width="48.00390625" style="77" customWidth="1"/>
    <col min="3" max="3" width="12.28125" style="77" customWidth="1"/>
    <col min="4" max="4" width="11.57421875" style="77" customWidth="1"/>
    <col min="5" max="5" width="12.00390625" style="77" customWidth="1"/>
    <col min="6" max="6" width="0.13671875" style="77" customWidth="1"/>
    <col min="7" max="16384" width="9.140625" style="77" customWidth="1"/>
  </cols>
  <sheetData>
    <row r="1" spans="2:10" ht="15.75">
      <c r="B1" s="78"/>
      <c r="C1" s="340" t="s">
        <v>14</v>
      </c>
      <c r="D1" s="340"/>
      <c r="E1" s="340"/>
      <c r="F1" s="80"/>
      <c r="G1" s="80"/>
      <c r="H1" s="80"/>
      <c r="I1" s="80"/>
      <c r="J1" s="80"/>
    </row>
    <row r="2" spans="2:10" ht="15.75">
      <c r="B2" s="78"/>
      <c r="C2" s="340" t="s">
        <v>358</v>
      </c>
      <c r="D2" s="340"/>
      <c r="E2" s="340"/>
      <c r="F2" s="80"/>
      <c r="G2" s="80"/>
      <c r="H2" s="80"/>
      <c r="I2" s="80"/>
      <c r="J2" s="80"/>
    </row>
    <row r="3" spans="2:10" ht="17.25" customHeight="1">
      <c r="B3" s="341" t="s">
        <v>15</v>
      </c>
      <c r="C3" s="341"/>
      <c r="D3" s="341"/>
      <c r="E3" s="341"/>
      <c r="F3" s="81"/>
      <c r="G3" s="81"/>
      <c r="H3" s="81"/>
      <c r="I3" s="81"/>
      <c r="J3" s="81"/>
    </row>
    <row r="4" spans="2:10" ht="14.25" customHeight="1">
      <c r="B4" s="341" t="s">
        <v>387</v>
      </c>
      <c r="C4" s="341"/>
      <c r="D4" s="341"/>
      <c r="E4" s="341"/>
      <c r="F4" s="81"/>
      <c r="G4" s="81"/>
      <c r="H4" s="81"/>
      <c r="I4" s="81"/>
      <c r="J4" s="81"/>
    </row>
    <row r="5" spans="2:10" ht="20.25" customHeight="1">
      <c r="B5" s="341" t="s">
        <v>277</v>
      </c>
      <c r="C5" s="341"/>
      <c r="D5" s="341"/>
      <c r="E5" s="341"/>
      <c r="F5" s="81"/>
      <c r="G5" s="81"/>
      <c r="H5" s="81"/>
      <c r="I5" s="81"/>
      <c r="J5" s="81"/>
    </row>
    <row r="6" spans="2:10" ht="17.25" customHeight="1">
      <c r="B6" s="341" t="s">
        <v>278</v>
      </c>
      <c r="C6" s="341"/>
      <c r="D6" s="341"/>
      <c r="E6" s="341"/>
      <c r="F6" s="81"/>
      <c r="G6" s="81"/>
      <c r="H6" s="81"/>
      <c r="I6" s="81"/>
      <c r="J6" s="81"/>
    </row>
    <row r="7" spans="2:10" ht="17.25" customHeight="1">
      <c r="B7" s="82"/>
      <c r="C7" s="82"/>
      <c r="E7" s="82"/>
      <c r="G7" s="82"/>
      <c r="H7" s="82"/>
      <c r="I7" s="82"/>
      <c r="J7" s="82"/>
    </row>
    <row r="8" ht="15.75">
      <c r="A8" s="8"/>
    </row>
    <row r="9" spans="1:8" ht="15.75">
      <c r="A9" s="337" t="s">
        <v>56</v>
      </c>
      <c r="B9" s="337"/>
      <c r="C9" s="337"/>
      <c r="D9" s="337"/>
      <c r="E9" s="337"/>
      <c r="F9" s="80"/>
      <c r="G9" s="80"/>
      <c r="H9" s="80"/>
    </row>
    <row r="10" spans="1:8" ht="15.75">
      <c r="A10" s="337" t="s">
        <v>279</v>
      </c>
      <c r="B10" s="337"/>
      <c r="C10" s="337"/>
      <c r="D10" s="337"/>
      <c r="E10" s="337"/>
      <c r="F10" s="80"/>
      <c r="G10" s="80"/>
      <c r="H10" s="80"/>
    </row>
    <row r="11" spans="1:5" ht="15.75">
      <c r="A11" s="8" t="s">
        <v>16</v>
      </c>
      <c r="E11" s="79" t="s">
        <v>57</v>
      </c>
    </row>
    <row r="12" spans="1:5" ht="47.25" customHeight="1">
      <c r="A12" s="338" t="s">
        <v>17</v>
      </c>
      <c r="B12" s="338" t="s">
        <v>18</v>
      </c>
      <c r="C12" s="339" t="s">
        <v>19</v>
      </c>
      <c r="D12" s="339"/>
      <c r="E12" s="339"/>
    </row>
    <row r="13" spans="1:5" ht="19.5" customHeight="1">
      <c r="A13" s="338"/>
      <c r="B13" s="338"/>
      <c r="C13" s="83" t="s">
        <v>8</v>
      </c>
      <c r="D13" s="83" t="s">
        <v>27</v>
      </c>
      <c r="E13" s="83" t="s">
        <v>280</v>
      </c>
    </row>
    <row r="14" spans="1:5" ht="34.5" customHeight="1">
      <c r="A14" s="83" t="s">
        <v>418</v>
      </c>
      <c r="B14" s="83" t="s">
        <v>417</v>
      </c>
      <c r="C14" s="84">
        <f>C19-C15</f>
        <v>444.2644799999998</v>
      </c>
      <c r="D14" s="84">
        <f>D19-D15</f>
        <v>0</v>
      </c>
      <c r="E14" s="84">
        <f>E19-E15</f>
        <v>0</v>
      </c>
    </row>
    <row r="15" spans="1:5" ht="34.5" customHeight="1">
      <c r="A15" s="83" t="s">
        <v>419</v>
      </c>
      <c r="B15" s="83" t="s">
        <v>423</v>
      </c>
      <c r="C15" s="84">
        <f>C16</f>
        <v>9834.242</v>
      </c>
      <c r="D15" s="83">
        <f aca="true" t="shared" si="0" ref="D15:E17">D16</f>
        <v>9316.493</v>
      </c>
      <c r="E15" s="84">
        <f t="shared" si="0"/>
        <v>9213.29</v>
      </c>
    </row>
    <row r="16" spans="1:5" ht="34.5" customHeight="1">
      <c r="A16" s="83" t="s">
        <v>420</v>
      </c>
      <c r="B16" s="83" t="s">
        <v>424</v>
      </c>
      <c r="C16" s="84">
        <f>C17</f>
        <v>9834.242</v>
      </c>
      <c r="D16" s="83">
        <f t="shared" si="0"/>
        <v>9316.493</v>
      </c>
      <c r="E16" s="84">
        <f t="shared" si="0"/>
        <v>9213.29</v>
      </c>
    </row>
    <row r="17" spans="1:5" ht="34.5" customHeight="1">
      <c r="A17" s="83" t="s">
        <v>431</v>
      </c>
      <c r="B17" s="83" t="s">
        <v>425</v>
      </c>
      <c r="C17" s="84">
        <f>C18</f>
        <v>9834.242</v>
      </c>
      <c r="D17" s="83">
        <f t="shared" si="0"/>
        <v>9316.493</v>
      </c>
      <c r="E17" s="84">
        <f t="shared" si="0"/>
        <v>9213.29</v>
      </c>
    </row>
    <row r="18" spans="1:5" ht="34.5" customHeight="1">
      <c r="A18" s="83" t="s">
        <v>421</v>
      </c>
      <c r="B18" s="83" t="s">
        <v>422</v>
      </c>
      <c r="C18" s="84">
        <f>9337.192+304.992+39.25+100+40+12.808</f>
        <v>9834.242</v>
      </c>
      <c r="D18" s="83">
        <v>9316.493</v>
      </c>
      <c r="E18" s="84">
        <v>9213.29</v>
      </c>
    </row>
    <row r="19" spans="1:5" ht="34.5" customHeight="1">
      <c r="A19" s="83" t="s">
        <v>428</v>
      </c>
      <c r="B19" s="83" t="s">
        <v>20</v>
      </c>
      <c r="C19" s="84">
        <f>C20</f>
        <v>10278.50648</v>
      </c>
      <c r="D19" s="83">
        <f aca="true" t="shared" si="1" ref="D19:E21">D20</f>
        <v>9316.493</v>
      </c>
      <c r="E19" s="84">
        <f t="shared" si="1"/>
        <v>9213.29</v>
      </c>
    </row>
    <row r="20" spans="1:5" ht="34.5" customHeight="1">
      <c r="A20" s="83" t="s">
        <v>429</v>
      </c>
      <c r="B20" s="83" t="s">
        <v>426</v>
      </c>
      <c r="C20" s="84">
        <f>C21</f>
        <v>10278.50648</v>
      </c>
      <c r="D20" s="83">
        <f t="shared" si="1"/>
        <v>9316.493</v>
      </c>
      <c r="E20" s="84">
        <f t="shared" si="1"/>
        <v>9213.29</v>
      </c>
    </row>
    <row r="21" spans="1:5" ht="34.5" customHeight="1">
      <c r="A21" s="83" t="s">
        <v>430</v>
      </c>
      <c r="B21" s="83" t="s">
        <v>427</v>
      </c>
      <c r="C21" s="84">
        <f>C22</f>
        <v>10278.50648</v>
      </c>
      <c r="D21" s="83">
        <f t="shared" si="1"/>
        <v>9316.493</v>
      </c>
      <c r="E21" s="84">
        <f t="shared" si="1"/>
        <v>9213.29</v>
      </c>
    </row>
    <row r="22" spans="1:5" ht="34.5" customHeight="1">
      <c r="A22" s="83" t="s">
        <v>432</v>
      </c>
      <c r="B22" s="83" t="s">
        <v>433</v>
      </c>
      <c r="C22" s="84">
        <f>9337.192+444.26448+304.992+39.25+100+40+12.808</f>
        <v>10278.50648</v>
      </c>
      <c r="D22" s="83">
        <v>9316.493</v>
      </c>
      <c r="E22" s="84">
        <v>9213.29</v>
      </c>
    </row>
    <row r="23" spans="1:5" ht="34.5" customHeight="1">
      <c r="A23" s="339" t="s">
        <v>21</v>
      </c>
      <c r="B23" s="339"/>
      <c r="C23" s="84">
        <f>C14</f>
        <v>444.2644799999998</v>
      </c>
      <c r="D23" s="84">
        <f>D14</f>
        <v>0</v>
      </c>
      <c r="E23" s="84">
        <f>E14</f>
        <v>0</v>
      </c>
    </row>
    <row r="24" ht="15.75">
      <c r="A24" s="7"/>
    </row>
    <row r="25" ht="15.75">
      <c r="A25" s="7"/>
    </row>
    <row r="26" ht="15.75">
      <c r="A26" s="7"/>
    </row>
    <row r="27" ht="15.75">
      <c r="A27" s="7"/>
    </row>
    <row r="28" ht="15.75">
      <c r="A28" s="7"/>
    </row>
    <row r="29" ht="15.75">
      <c r="A29" s="7"/>
    </row>
    <row r="30" ht="15.75">
      <c r="A30" s="7"/>
    </row>
    <row r="31" ht="15.75">
      <c r="A31" s="7"/>
    </row>
    <row r="32" ht="15.75">
      <c r="A32" s="7"/>
    </row>
    <row r="33" ht="15.75">
      <c r="A33" s="7"/>
    </row>
    <row r="34" ht="15.75">
      <c r="A34" s="7"/>
    </row>
    <row r="35" ht="15.75">
      <c r="A35" s="7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  <row r="42" ht="15.75">
      <c r="A42" s="7"/>
    </row>
  </sheetData>
  <sheetProtection/>
  <mergeCells count="12">
    <mergeCell ref="C1:E1"/>
    <mergeCell ref="B3:E3"/>
    <mergeCell ref="B4:E4"/>
    <mergeCell ref="B5:E5"/>
    <mergeCell ref="B6:E6"/>
    <mergeCell ref="C2:E2"/>
    <mergeCell ref="A9:E9"/>
    <mergeCell ref="A12:A13"/>
    <mergeCell ref="B12:B13"/>
    <mergeCell ref="C12:E12"/>
    <mergeCell ref="A23:B23"/>
    <mergeCell ref="A10:E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SheetLayoutView="100" zoomScalePageLayoutView="0" workbookViewId="0" topLeftCell="A45">
      <selection activeCell="B45" sqref="B45:C45"/>
    </sheetView>
  </sheetViews>
  <sheetFormatPr defaultColWidth="9.140625" defaultRowHeight="15"/>
  <cols>
    <col min="1" max="1" width="24.7109375" style="309" customWidth="1"/>
    <col min="2" max="2" width="9.140625" style="303" customWidth="1"/>
    <col min="3" max="3" width="68.7109375" style="303" customWidth="1"/>
    <col min="4" max="11" width="9.140625" style="310" customWidth="1"/>
    <col min="12" max="16384" width="9.140625" style="303" customWidth="1"/>
  </cols>
  <sheetData>
    <row r="1" spans="2:3" ht="15">
      <c r="B1" s="311"/>
      <c r="C1" s="312" t="s">
        <v>22</v>
      </c>
    </row>
    <row r="2" spans="2:3" ht="18.75" customHeight="1">
      <c r="B2" s="313"/>
      <c r="C2" s="314" t="s">
        <v>359</v>
      </c>
    </row>
    <row r="3" spans="2:3" ht="19.5" customHeight="1">
      <c r="B3" s="313"/>
      <c r="C3" s="314" t="s">
        <v>15</v>
      </c>
    </row>
    <row r="4" spans="2:3" ht="15" customHeight="1">
      <c r="B4" s="313"/>
      <c r="C4" s="314" t="s">
        <v>387</v>
      </c>
    </row>
    <row r="5" spans="2:3" ht="21" customHeight="1">
      <c r="B5" s="313"/>
      <c r="C5" s="314" t="s">
        <v>277</v>
      </c>
    </row>
    <row r="6" spans="2:3" ht="15.75" customHeight="1">
      <c r="B6" s="313"/>
      <c r="C6" s="314" t="s">
        <v>281</v>
      </c>
    </row>
    <row r="7" ht="15">
      <c r="A7" s="315"/>
    </row>
    <row r="8" spans="1:3" ht="31.5" customHeight="1">
      <c r="A8" s="342" t="s">
        <v>211</v>
      </c>
      <c r="B8" s="342"/>
      <c r="C8" s="342"/>
    </row>
    <row r="9" ht="15">
      <c r="A9" s="237"/>
    </row>
    <row r="10" ht="15">
      <c r="A10" s="237"/>
    </row>
    <row r="11" spans="1:3" ht="31.5" customHeight="1">
      <c r="A11" s="316" t="s">
        <v>23</v>
      </c>
      <c r="B11" s="346" t="s">
        <v>24</v>
      </c>
      <c r="C11" s="346"/>
    </row>
    <row r="12" spans="1:3" ht="15">
      <c r="A12" s="316">
        <v>1</v>
      </c>
      <c r="B12" s="347">
        <v>2</v>
      </c>
      <c r="C12" s="347"/>
    </row>
    <row r="13" spans="1:3" ht="16.5" customHeight="1">
      <c r="A13" s="345" t="s">
        <v>212</v>
      </c>
      <c r="B13" s="345"/>
      <c r="C13" s="345"/>
    </row>
    <row r="14" spans="1:3" ht="62.25" customHeight="1">
      <c r="A14" s="316" t="s">
        <v>240</v>
      </c>
      <c r="B14" s="343" t="s">
        <v>25</v>
      </c>
      <c r="C14" s="343"/>
    </row>
    <row r="15" spans="1:3" ht="61.5" customHeight="1">
      <c r="A15" s="316" t="s">
        <v>241</v>
      </c>
      <c r="B15" s="343" t="s">
        <v>25</v>
      </c>
      <c r="C15" s="343"/>
    </row>
    <row r="16" spans="1:3" ht="63" customHeight="1">
      <c r="A16" s="316" t="s">
        <v>242</v>
      </c>
      <c r="B16" s="343" t="s">
        <v>25</v>
      </c>
      <c r="C16" s="343"/>
    </row>
    <row r="17" spans="1:3" ht="68.25" customHeight="1">
      <c r="A17" s="316" t="s">
        <v>243</v>
      </c>
      <c r="B17" s="343" t="s">
        <v>25</v>
      </c>
      <c r="C17" s="343"/>
    </row>
    <row r="18" spans="1:3" ht="70.5" customHeight="1">
      <c r="A18" s="316" t="s">
        <v>244</v>
      </c>
      <c r="B18" s="343" t="s">
        <v>376</v>
      </c>
      <c r="C18" s="343"/>
    </row>
    <row r="19" spans="1:3" ht="65.25" customHeight="1">
      <c r="A19" s="316" t="s">
        <v>245</v>
      </c>
      <c r="B19" s="343" t="s">
        <v>376</v>
      </c>
      <c r="C19" s="343"/>
    </row>
    <row r="20" spans="1:3" ht="48.75" customHeight="1">
      <c r="A20" s="316" t="s">
        <v>246</v>
      </c>
      <c r="B20" s="343" t="s">
        <v>376</v>
      </c>
      <c r="C20" s="343"/>
    </row>
    <row r="21" spans="1:3" ht="45" customHeight="1">
      <c r="A21" s="316" t="s">
        <v>247</v>
      </c>
      <c r="B21" s="343" t="s">
        <v>214</v>
      </c>
      <c r="C21" s="343"/>
    </row>
    <row r="22" spans="1:3" ht="48" customHeight="1">
      <c r="A22" s="316" t="s">
        <v>248</v>
      </c>
      <c r="B22" s="343" t="s">
        <v>215</v>
      </c>
      <c r="C22" s="343"/>
    </row>
    <row r="23" spans="1:3" ht="28.5" customHeight="1">
      <c r="A23" s="316" t="s">
        <v>251</v>
      </c>
      <c r="B23" s="343" t="s">
        <v>217</v>
      </c>
      <c r="C23" s="343"/>
    </row>
    <row r="24" spans="1:3" ht="23.25" customHeight="1">
      <c r="A24" s="316" t="s">
        <v>249</v>
      </c>
      <c r="B24" s="343" t="s">
        <v>216</v>
      </c>
      <c r="C24" s="343"/>
    </row>
    <row r="25" spans="1:3" ht="24.75" customHeight="1">
      <c r="A25" s="316" t="s">
        <v>250</v>
      </c>
      <c r="B25" s="343" t="s">
        <v>213</v>
      </c>
      <c r="C25" s="343"/>
    </row>
    <row r="26" spans="1:3" ht="25.5" customHeight="1">
      <c r="A26" s="316" t="s">
        <v>252</v>
      </c>
      <c r="B26" s="343" t="s">
        <v>367</v>
      </c>
      <c r="C26" s="343"/>
    </row>
    <row r="27" spans="1:3" ht="32.25" customHeight="1">
      <c r="A27" s="316" t="s">
        <v>253</v>
      </c>
      <c r="B27" s="343" t="s">
        <v>368</v>
      </c>
      <c r="C27" s="343"/>
    </row>
    <row r="28" spans="1:3" ht="78" customHeight="1">
      <c r="A28" s="316" t="s">
        <v>254</v>
      </c>
      <c r="B28" s="343" t="s">
        <v>218</v>
      </c>
      <c r="C28" s="343"/>
    </row>
    <row r="29" spans="1:3" ht="45" customHeight="1">
      <c r="A29" s="316" t="s">
        <v>255</v>
      </c>
      <c r="B29" s="343" t="s">
        <v>219</v>
      </c>
      <c r="C29" s="343"/>
    </row>
    <row r="30" spans="1:3" ht="57" customHeight="1">
      <c r="A30" s="316" t="s">
        <v>256</v>
      </c>
      <c r="B30" s="343" t="s">
        <v>220</v>
      </c>
      <c r="C30" s="343"/>
    </row>
    <row r="31" spans="1:3" ht="72.75" customHeight="1">
      <c r="A31" s="316" t="s">
        <v>257</v>
      </c>
      <c r="B31" s="343" t="s">
        <v>221</v>
      </c>
      <c r="C31" s="343"/>
    </row>
    <row r="32" spans="1:3" ht="53.25" customHeight="1">
      <c r="A32" s="316" t="s">
        <v>258</v>
      </c>
      <c r="B32" s="343" t="s">
        <v>222</v>
      </c>
      <c r="C32" s="343"/>
    </row>
    <row r="33" spans="1:3" ht="87" customHeight="1">
      <c r="A33" s="316" t="s">
        <v>259</v>
      </c>
      <c r="B33" s="343" t="s">
        <v>223</v>
      </c>
      <c r="C33" s="343"/>
    </row>
    <row r="34" spans="1:3" ht="93" customHeight="1">
      <c r="A34" s="316" t="s">
        <v>260</v>
      </c>
      <c r="B34" s="343" t="s">
        <v>224</v>
      </c>
      <c r="C34" s="344"/>
    </row>
    <row r="35" spans="1:3" ht="129" customHeight="1">
      <c r="A35" s="316" t="s">
        <v>261</v>
      </c>
      <c r="B35" s="343" t="s">
        <v>225</v>
      </c>
      <c r="C35" s="344"/>
    </row>
    <row r="36" spans="1:3" ht="76.5" customHeight="1">
      <c r="A36" s="316" t="s">
        <v>262</v>
      </c>
      <c r="B36" s="343" t="s">
        <v>226</v>
      </c>
      <c r="C36" s="344"/>
    </row>
    <row r="37" spans="1:3" ht="102.75" customHeight="1">
      <c r="A37" s="316" t="s">
        <v>263</v>
      </c>
      <c r="B37" s="343" t="s">
        <v>227</v>
      </c>
      <c r="C37" s="344"/>
    </row>
    <row r="38" spans="1:3" ht="24.75" customHeight="1">
      <c r="A38" s="316" t="s">
        <v>264</v>
      </c>
      <c r="B38" s="343" t="s">
        <v>365</v>
      </c>
      <c r="C38" s="343"/>
    </row>
    <row r="39" spans="1:3" s="310" customFormat="1" ht="39" customHeight="1">
      <c r="A39" s="317" t="s">
        <v>239</v>
      </c>
      <c r="B39" s="353" t="s">
        <v>233</v>
      </c>
      <c r="C39" s="353"/>
    </row>
    <row r="40" spans="1:3" s="310" customFormat="1" ht="32.25" customHeight="1">
      <c r="A40" s="317" t="s">
        <v>235</v>
      </c>
      <c r="B40" s="354" t="s">
        <v>234</v>
      </c>
      <c r="C40" s="355"/>
    </row>
    <row r="41" spans="1:3" s="310" customFormat="1" ht="39" customHeight="1">
      <c r="A41" s="317" t="s">
        <v>238</v>
      </c>
      <c r="B41" s="356" t="s">
        <v>366</v>
      </c>
      <c r="C41" s="357"/>
    </row>
    <row r="42" spans="1:3" ht="45" customHeight="1">
      <c r="A42" s="316" t="s">
        <v>237</v>
      </c>
      <c r="B42" s="349" t="s">
        <v>236</v>
      </c>
      <c r="C42" s="350"/>
    </row>
    <row r="43" spans="1:3" ht="91.5" customHeight="1">
      <c r="A43" s="318" t="s">
        <v>363</v>
      </c>
      <c r="B43" s="351" t="s">
        <v>364</v>
      </c>
      <c r="C43" s="352"/>
    </row>
    <row r="44" spans="1:3" ht="45" customHeight="1">
      <c r="A44" s="318" t="s">
        <v>362</v>
      </c>
      <c r="B44" s="351" t="s">
        <v>351</v>
      </c>
      <c r="C44" s="352"/>
    </row>
    <row r="45" spans="1:3" ht="86.25" customHeight="1">
      <c r="A45" s="316" t="s">
        <v>373</v>
      </c>
      <c r="B45" s="343" t="s">
        <v>372</v>
      </c>
      <c r="C45" s="344"/>
    </row>
    <row r="46" spans="1:3" ht="74.25" customHeight="1">
      <c r="A46" s="316" t="s">
        <v>375</v>
      </c>
      <c r="B46" s="351" t="s">
        <v>374</v>
      </c>
      <c r="C46" s="352"/>
    </row>
    <row r="47" spans="1:3" ht="69" customHeight="1">
      <c r="A47" s="316" t="s">
        <v>390</v>
      </c>
      <c r="B47" s="351" t="s">
        <v>392</v>
      </c>
      <c r="C47" s="352"/>
    </row>
    <row r="48" spans="1:3" ht="83.25" customHeight="1">
      <c r="A48" s="316" t="s">
        <v>389</v>
      </c>
      <c r="B48" s="351" t="s">
        <v>391</v>
      </c>
      <c r="C48" s="352"/>
    </row>
    <row r="49" spans="1:3" ht="15.75" customHeight="1">
      <c r="A49" s="348" t="s">
        <v>42</v>
      </c>
      <c r="B49" s="348"/>
      <c r="C49" s="348"/>
    </row>
    <row r="50" spans="1:3" ht="15" customHeight="1">
      <c r="A50" s="316" t="s">
        <v>43</v>
      </c>
      <c r="B50" s="343" t="s">
        <v>26</v>
      </c>
      <c r="C50" s="343"/>
    </row>
    <row r="51" spans="1:3" ht="53.25" customHeight="1">
      <c r="A51" s="316" t="s">
        <v>44</v>
      </c>
      <c r="B51" s="343" t="s">
        <v>45</v>
      </c>
      <c r="C51" s="343"/>
    </row>
  </sheetData>
  <sheetProtection/>
  <mergeCells count="42">
    <mergeCell ref="B46:C46"/>
    <mergeCell ref="B47:C47"/>
    <mergeCell ref="B48:C48"/>
    <mergeCell ref="B43:C43"/>
    <mergeCell ref="B24:C24"/>
    <mergeCell ref="B19:C19"/>
    <mergeCell ref="B23:C23"/>
    <mergeCell ref="B51:C51"/>
    <mergeCell ref="B39:C39"/>
    <mergeCell ref="B40:C40"/>
    <mergeCell ref="B41:C41"/>
    <mergeCell ref="B38:C38"/>
    <mergeCell ref="A49:C49"/>
    <mergeCell ref="B50:C50"/>
    <mergeCell ref="B42:C42"/>
    <mergeCell ref="B30:C30"/>
    <mergeCell ref="B28:C28"/>
    <mergeCell ref="B25:C25"/>
    <mergeCell ref="B27:C27"/>
    <mergeCell ref="B37:C37"/>
    <mergeCell ref="B44:C44"/>
    <mergeCell ref="B45:C45"/>
    <mergeCell ref="B29:C29"/>
    <mergeCell ref="B21:C21"/>
    <mergeCell ref="B18:C18"/>
    <mergeCell ref="B20:C20"/>
    <mergeCell ref="B35:C35"/>
    <mergeCell ref="B11:C11"/>
    <mergeCell ref="B12:C12"/>
    <mergeCell ref="B16:C16"/>
    <mergeCell ref="B17:C17"/>
    <mergeCell ref="B22:C22"/>
    <mergeCell ref="A8:C8"/>
    <mergeCell ref="B31:C31"/>
    <mergeCell ref="B32:C32"/>
    <mergeCell ref="B36:C36"/>
    <mergeCell ref="B33:C33"/>
    <mergeCell ref="B26:C26"/>
    <mergeCell ref="A13:C13"/>
    <mergeCell ref="B14:C14"/>
    <mergeCell ref="B15:C15"/>
    <mergeCell ref="B34:C3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4">
      <selection activeCell="D18" sqref="D18"/>
    </sheetView>
  </sheetViews>
  <sheetFormatPr defaultColWidth="9.140625" defaultRowHeight="15"/>
  <cols>
    <col min="1" max="1" width="2.7109375" style="216" customWidth="1"/>
    <col min="2" max="2" width="7.28125" style="236" customWidth="1"/>
    <col min="3" max="3" width="10.57421875" style="236" customWidth="1"/>
    <col min="4" max="4" width="31.140625" style="216" customWidth="1"/>
    <col min="5" max="5" width="43.421875" style="216" customWidth="1"/>
    <col min="6" max="6" width="15.28125" style="216" customWidth="1"/>
    <col min="7" max="8" width="9.140625" style="216" customWidth="1"/>
    <col min="9" max="9" width="11.28125" style="216" customWidth="1"/>
    <col min="10" max="16384" width="9.140625" style="216" customWidth="1"/>
  </cols>
  <sheetData>
    <row r="1" spans="2:7" ht="15.75">
      <c r="B1" s="217"/>
      <c r="C1" s="217"/>
      <c r="D1" s="218"/>
      <c r="E1" s="218" t="s">
        <v>202</v>
      </c>
      <c r="F1" s="219"/>
      <c r="G1" s="219"/>
    </row>
    <row r="2" spans="1:6" ht="15.75">
      <c r="A2" s="220"/>
      <c r="B2" s="217"/>
      <c r="C2" s="221"/>
      <c r="D2" s="218"/>
      <c r="E2" s="218" t="s">
        <v>360</v>
      </c>
      <c r="F2" s="222"/>
    </row>
    <row r="3" spans="1:6" ht="15.75">
      <c r="A3" s="220"/>
      <c r="B3" s="217"/>
      <c r="C3" s="221"/>
      <c r="D3" s="218"/>
      <c r="E3" s="218" t="s">
        <v>387</v>
      </c>
      <c r="F3" s="222"/>
    </row>
    <row r="4" spans="2:6" ht="21" customHeight="1">
      <c r="B4" s="217"/>
      <c r="C4" s="218"/>
      <c r="D4" s="358" t="s">
        <v>283</v>
      </c>
      <c r="E4" s="358"/>
      <c r="F4" s="223"/>
    </row>
    <row r="5" spans="2:6" ht="19.5" customHeight="1">
      <c r="B5" s="217"/>
      <c r="C5" s="218"/>
      <c r="D5" s="249"/>
      <c r="E5" s="249" t="s">
        <v>284</v>
      </c>
      <c r="F5" s="223"/>
    </row>
    <row r="6" spans="2:6" ht="15.75">
      <c r="B6" s="217"/>
      <c r="C6" s="218"/>
      <c r="D6" s="218"/>
      <c r="E6" s="218"/>
      <c r="F6" s="223"/>
    </row>
    <row r="7" spans="1:7" ht="15.75">
      <c r="A7" s="224"/>
      <c r="B7" s="217"/>
      <c r="C7" s="218"/>
      <c r="D7" s="218"/>
      <c r="E7" s="218"/>
      <c r="F7" s="223"/>
      <c r="G7" s="222"/>
    </row>
    <row r="8" spans="2:7" ht="15.75">
      <c r="B8" s="217"/>
      <c r="C8" s="217"/>
      <c r="D8" s="217"/>
      <c r="E8" s="217"/>
      <c r="F8" s="219"/>
      <c r="G8" s="219"/>
    </row>
    <row r="9" spans="1:8" ht="15.75">
      <c r="A9" s="224"/>
      <c r="B9" s="217"/>
      <c r="C9" s="217"/>
      <c r="D9" s="217"/>
      <c r="E9" s="217"/>
      <c r="F9" s="225"/>
      <c r="G9" s="224"/>
      <c r="H9" s="226"/>
    </row>
    <row r="10" spans="1:8" ht="15.75">
      <c r="A10" s="224"/>
      <c r="B10" s="359" t="s">
        <v>203</v>
      </c>
      <c r="C10" s="359"/>
      <c r="D10" s="359"/>
      <c r="E10" s="359"/>
      <c r="F10" s="217"/>
      <c r="G10" s="217"/>
      <c r="H10" s="222"/>
    </row>
    <row r="11" spans="1:8" ht="32.25" customHeight="1">
      <c r="A11" s="224"/>
      <c r="B11" s="360" t="s">
        <v>285</v>
      </c>
      <c r="C11" s="360"/>
      <c r="D11" s="360"/>
      <c r="E11" s="360"/>
      <c r="F11" s="217"/>
      <c r="G11" s="217"/>
      <c r="H11" s="222"/>
    </row>
    <row r="12" spans="1:8" ht="15.75">
      <c r="A12" s="224"/>
      <c r="B12" s="217"/>
      <c r="C12" s="217"/>
      <c r="D12" s="217"/>
      <c r="E12" s="217"/>
      <c r="F12" s="227"/>
      <c r="G12" s="217"/>
      <c r="H12" s="222"/>
    </row>
    <row r="13" spans="2:7" ht="51" customHeight="1">
      <c r="B13" s="228" t="s">
        <v>58</v>
      </c>
      <c r="C13" s="229" t="s">
        <v>131</v>
      </c>
      <c r="D13" s="229" t="s">
        <v>204</v>
      </c>
      <c r="E13" s="229" t="s">
        <v>205</v>
      </c>
      <c r="F13" s="219"/>
      <c r="G13" s="219"/>
    </row>
    <row r="14" spans="2:7" ht="15.75">
      <c r="B14" s="230"/>
      <c r="C14" s="231">
        <v>1</v>
      </c>
      <c r="D14" s="232">
        <v>2</v>
      </c>
      <c r="E14" s="231">
        <v>3</v>
      </c>
      <c r="F14" s="219"/>
      <c r="G14" s="219"/>
    </row>
    <row r="15" spans="2:7" ht="15.75">
      <c r="B15" s="231">
        <v>1</v>
      </c>
      <c r="C15" s="233" t="s">
        <v>116</v>
      </c>
      <c r="D15" s="233"/>
      <c r="E15" s="230"/>
      <c r="F15" s="219"/>
      <c r="G15" s="219"/>
    </row>
    <row r="16" spans="2:7" ht="40.5" customHeight="1">
      <c r="B16" s="232">
        <v>2</v>
      </c>
      <c r="C16" s="234" t="s">
        <v>165</v>
      </c>
      <c r="D16" s="229" t="s">
        <v>434</v>
      </c>
      <c r="E16" s="228" t="s">
        <v>41</v>
      </c>
      <c r="F16" s="235"/>
      <c r="G16" s="235"/>
    </row>
    <row r="17" spans="2:7" ht="37.5" customHeight="1">
      <c r="B17" s="232">
        <v>3</v>
      </c>
      <c r="C17" s="234" t="s">
        <v>165</v>
      </c>
      <c r="D17" s="229" t="s">
        <v>435</v>
      </c>
      <c r="E17" s="228" t="s">
        <v>206</v>
      </c>
      <c r="F17" s="235"/>
      <c r="G17" s="235"/>
    </row>
  </sheetData>
  <sheetProtection/>
  <mergeCells count="3">
    <mergeCell ref="D4:E4"/>
    <mergeCell ref="B10:E10"/>
    <mergeCell ref="B11:E1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40">
      <selection activeCell="J46" sqref="J46"/>
    </sheetView>
  </sheetViews>
  <sheetFormatPr defaultColWidth="9.140625" defaultRowHeight="15"/>
  <cols>
    <col min="1" max="1" width="2.7109375" style="130" customWidth="1"/>
    <col min="2" max="2" width="4.57421875" style="130" customWidth="1"/>
    <col min="3" max="4" width="3.7109375" style="130" customWidth="1"/>
    <col min="5" max="5" width="4.00390625" style="130" customWidth="1"/>
    <col min="6" max="6" width="4.140625" style="130" customWidth="1"/>
    <col min="7" max="7" width="3.8515625" style="130" customWidth="1"/>
    <col min="8" max="8" width="5.00390625" style="130" customWidth="1"/>
    <col min="9" max="9" width="9.00390625" style="130" customWidth="1"/>
    <col min="10" max="10" width="56.00390625" style="130" customWidth="1"/>
    <col min="11" max="11" width="14.140625" style="131" customWidth="1"/>
    <col min="12" max="12" width="14.8515625" style="132" customWidth="1"/>
    <col min="13" max="13" width="13.57421875" style="132" bestFit="1" customWidth="1"/>
    <col min="14" max="16384" width="9.140625" style="133" customWidth="1"/>
  </cols>
  <sheetData>
    <row r="1" spans="10:12" ht="12.75">
      <c r="J1" s="319"/>
      <c r="L1" s="132" t="s">
        <v>198</v>
      </c>
    </row>
    <row r="2" spans="10:13" ht="15" customHeight="1">
      <c r="J2" s="361" t="s">
        <v>360</v>
      </c>
      <c r="K2" s="361"/>
      <c r="L2" s="361"/>
      <c r="M2" s="361"/>
    </row>
    <row r="3" spans="10:13" ht="12.75">
      <c r="J3" s="362" t="s">
        <v>387</v>
      </c>
      <c r="K3" s="362"/>
      <c r="L3" s="362"/>
      <c r="M3" s="362"/>
    </row>
    <row r="4" spans="10:13" ht="12.75">
      <c r="J4" s="363" t="s">
        <v>282</v>
      </c>
      <c r="K4" s="363"/>
      <c r="L4" s="363"/>
      <c r="M4" s="363"/>
    </row>
    <row r="5" spans="10:11" ht="12.75">
      <c r="J5" s="133"/>
      <c r="K5" s="134"/>
    </row>
    <row r="6" spans="1:11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6"/>
    </row>
    <row r="7" spans="1:13" ht="12.75" customHeight="1">
      <c r="A7" s="364" t="s">
        <v>287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</row>
    <row r="8" spans="1:13" ht="15">
      <c r="A8" s="135" t="s">
        <v>124</v>
      </c>
      <c r="B8" s="135"/>
      <c r="C8" s="135"/>
      <c r="D8" s="135"/>
      <c r="E8" s="135"/>
      <c r="F8" s="135"/>
      <c r="G8" s="135"/>
      <c r="H8" s="135"/>
      <c r="I8" s="135"/>
      <c r="J8" s="137"/>
      <c r="L8" s="138"/>
      <c r="M8" s="139" t="s">
        <v>125</v>
      </c>
    </row>
    <row r="9" spans="1:13" ht="17.25" customHeight="1">
      <c r="A9" s="140" t="s">
        <v>126</v>
      </c>
      <c r="B9" s="367" t="s">
        <v>127</v>
      </c>
      <c r="C9" s="368"/>
      <c r="D9" s="368"/>
      <c r="E9" s="368"/>
      <c r="F9" s="368"/>
      <c r="G9" s="368"/>
      <c r="H9" s="368"/>
      <c r="I9" s="369"/>
      <c r="J9" s="365" t="s">
        <v>128</v>
      </c>
      <c r="K9" s="366" t="s">
        <v>129</v>
      </c>
      <c r="L9" s="366" t="s">
        <v>130</v>
      </c>
      <c r="M9" s="366" t="s">
        <v>288</v>
      </c>
    </row>
    <row r="10" spans="1:13" ht="198" customHeight="1">
      <c r="A10" s="140"/>
      <c r="B10" s="238" t="s">
        <v>131</v>
      </c>
      <c r="C10" s="238" t="s">
        <v>132</v>
      </c>
      <c r="D10" s="238" t="s">
        <v>133</v>
      </c>
      <c r="E10" s="238" t="s">
        <v>134</v>
      </c>
      <c r="F10" s="238" t="s">
        <v>135</v>
      </c>
      <c r="G10" s="238" t="s">
        <v>136</v>
      </c>
      <c r="H10" s="238" t="s">
        <v>137</v>
      </c>
      <c r="I10" s="238" t="s">
        <v>138</v>
      </c>
      <c r="J10" s="365"/>
      <c r="K10" s="366"/>
      <c r="L10" s="366"/>
      <c r="M10" s="366"/>
    </row>
    <row r="11" spans="1:13" ht="12.75">
      <c r="A11" s="142"/>
      <c r="B11" s="143">
        <v>1</v>
      </c>
      <c r="C11" s="143">
        <v>2</v>
      </c>
      <c r="D11" s="143">
        <v>3</v>
      </c>
      <c r="E11" s="143">
        <v>4</v>
      </c>
      <c r="F11" s="143">
        <v>5</v>
      </c>
      <c r="G11" s="143">
        <v>6</v>
      </c>
      <c r="H11" s="143">
        <v>7</v>
      </c>
      <c r="I11" s="143">
        <v>8</v>
      </c>
      <c r="J11" s="143">
        <v>9</v>
      </c>
      <c r="K11" s="143">
        <v>10</v>
      </c>
      <c r="L11" s="143">
        <v>11</v>
      </c>
      <c r="M11" s="143">
        <v>12</v>
      </c>
    </row>
    <row r="12" spans="1:13" s="132" customFormat="1" ht="12.75">
      <c r="A12" s="142"/>
      <c r="B12" s="144" t="s">
        <v>139</v>
      </c>
      <c r="C12" s="144">
        <v>1</v>
      </c>
      <c r="D12" s="144" t="s">
        <v>12</v>
      </c>
      <c r="E12" s="144" t="s">
        <v>12</v>
      </c>
      <c r="F12" s="144" t="s">
        <v>139</v>
      </c>
      <c r="G12" s="144" t="s">
        <v>12</v>
      </c>
      <c r="H12" s="144" t="s">
        <v>140</v>
      </c>
      <c r="I12" s="145" t="s">
        <v>139</v>
      </c>
      <c r="J12" s="146" t="s">
        <v>141</v>
      </c>
      <c r="K12" s="147">
        <f>K13+K23+K31+K18</f>
        <v>1179.516</v>
      </c>
      <c r="L12" s="147">
        <f>L13+L23+L31+L18</f>
        <v>1220.7189999999998</v>
      </c>
      <c r="M12" s="147">
        <f>M13+M23+M31+M18</f>
        <v>1280.062</v>
      </c>
    </row>
    <row r="13" spans="1:13" ht="12.75">
      <c r="A13" s="146"/>
      <c r="B13" s="148" t="s">
        <v>139</v>
      </c>
      <c r="C13" s="149" t="s">
        <v>142</v>
      </c>
      <c r="D13" s="148" t="s">
        <v>60</v>
      </c>
      <c r="E13" s="148" t="s">
        <v>12</v>
      </c>
      <c r="F13" s="148" t="s">
        <v>139</v>
      </c>
      <c r="G13" s="148" t="s">
        <v>12</v>
      </c>
      <c r="H13" s="148" t="s">
        <v>140</v>
      </c>
      <c r="I13" s="145" t="s">
        <v>139</v>
      </c>
      <c r="J13" s="146" t="s">
        <v>143</v>
      </c>
      <c r="K13" s="147">
        <f>K14</f>
        <v>1006.3550000000001</v>
      </c>
      <c r="L13" s="147">
        <f>L14</f>
        <v>1068.7499999999998</v>
      </c>
      <c r="M13" s="147">
        <f>M14</f>
        <v>1125.393</v>
      </c>
    </row>
    <row r="14" spans="1:13" ht="13.5">
      <c r="A14" s="160"/>
      <c r="B14" s="148" t="s">
        <v>144</v>
      </c>
      <c r="C14" s="149" t="s">
        <v>142</v>
      </c>
      <c r="D14" s="148" t="s">
        <v>60</v>
      </c>
      <c r="E14" s="148" t="s">
        <v>61</v>
      </c>
      <c r="F14" s="148" t="s">
        <v>139</v>
      </c>
      <c r="G14" s="148" t="s">
        <v>60</v>
      </c>
      <c r="H14" s="148" t="s">
        <v>140</v>
      </c>
      <c r="I14" s="145" t="s">
        <v>55</v>
      </c>
      <c r="J14" s="146" t="s">
        <v>146</v>
      </c>
      <c r="K14" s="161">
        <f>K15+K16+K17</f>
        <v>1006.3550000000001</v>
      </c>
      <c r="L14" s="161">
        <f>L15+L16+L17</f>
        <v>1068.7499999999998</v>
      </c>
      <c r="M14" s="161">
        <f>M15+M16+M17</f>
        <v>1125.393</v>
      </c>
    </row>
    <row r="15" spans="1:13" ht="64.5">
      <c r="A15" s="160"/>
      <c r="B15" s="155" t="s">
        <v>144</v>
      </c>
      <c r="C15" s="156" t="s">
        <v>142</v>
      </c>
      <c r="D15" s="155" t="s">
        <v>60</v>
      </c>
      <c r="E15" s="155" t="s">
        <v>61</v>
      </c>
      <c r="F15" s="155" t="s">
        <v>145</v>
      </c>
      <c r="G15" s="155" t="s">
        <v>60</v>
      </c>
      <c r="H15" s="155" t="s">
        <v>140</v>
      </c>
      <c r="I15" s="157" t="s">
        <v>55</v>
      </c>
      <c r="J15" s="162" t="s">
        <v>147</v>
      </c>
      <c r="K15" s="163">
        <v>516.696</v>
      </c>
      <c r="L15" s="163">
        <v>548.731</v>
      </c>
      <c r="M15" s="163">
        <v>577.813</v>
      </c>
    </row>
    <row r="16" spans="1:13" ht="90.75" customHeight="1">
      <c r="A16" s="160"/>
      <c r="B16" s="155" t="s">
        <v>144</v>
      </c>
      <c r="C16" s="156" t="s">
        <v>142</v>
      </c>
      <c r="D16" s="155" t="s">
        <v>60</v>
      </c>
      <c r="E16" s="155" t="s">
        <v>61</v>
      </c>
      <c r="F16" s="155" t="s">
        <v>148</v>
      </c>
      <c r="G16" s="155" t="s">
        <v>60</v>
      </c>
      <c r="H16" s="155" t="s">
        <v>140</v>
      </c>
      <c r="I16" s="157" t="s">
        <v>55</v>
      </c>
      <c r="J16" s="162" t="s">
        <v>149</v>
      </c>
      <c r="K16" s="163">
        <v>483.146</v>
      </c>
      <c r="L16" s="163">
        <v>513.101</v>
      </c>
      <c r="M16" s="163">
        <v>540.296</v>
      </c>
    </row>
    <row r="17" spans="1:13" ht="69" customHeight="1">
      <c r="A17" s="160"/>
      <c r="B17" s="155" t="s">
        <v>144</v>
      </c>
      <c r="C17" s="156" t="s">
        <v>142</v>
      </c>
      <c r="D17" s="155" t="s">
        <v>60</v>
      </c>
      <c r="E17" s="155" t="s">
        <v>61</v>
      </c>
      <c r="F17" s="155" t="s">
        <v>150</v>
      </c>
      <c r="G17" s="155" t="s">
        <v>60</v>
      </c>
      <c r="H17" s="155" t="s">
        <v>140</v>
      </c>
      <c r="I17" s="157" t="s">
        <v>55</v>
      </c>
      <c r="J17" s="162" t="s">
        <v>270</v>
      </c>
      <c r="K17" s="163">
        <v>6.513</v>
      </c>
      <c r="L17" s="163">
        <v>6.918</v>
      </c>
      <c r="M17" s="163">
        <v>7.284</v>
      </c>
    </row>
    <row r="18" spans="1:13" ht="31.5">
      <c r="A18" s="164"/>
      <c r="B18" s="165" t="s">
        <v>81</v>
      </c>
      <c r="C18" s="165" t="s">
        <v>142</v>
      </c>
      <c r="D18" s="165" t="s">
        <v>65</v>
      </c>
      <c r="E18" s="165" t="s">
        <v>152</v>
      </c>
      <c r="F18" s="165" t="s">
        <v>12</v>
      </c>
      <c r="G18" s="165" t="s">
        <v>60</v>
      </c>
      <c r="H18" s="165" t="s">
        <v>140</v>
      </c>
      <c r="I18" s="165" t="s">
        <v>55</v>
      </c>
      <c r="J18" s="166" t="s">
        <v>228</v>
      </c>
      <c r="K18" s="167">
        <f>K19+K20+K21+K22</f>
        <v>107.2</v>
      </c>
      <c r="L18" s="167">
        <f>L19+L20+L21+L22</f>
        <v>85.9</v>
      </c>
      <c r="M18" s="167">
        <f>M19+M20+M21+M22</f>
        <v>88.6</v>
      </c>
    </row>
    <row r="19" spans="1:13" ht="54" customHeight="1">
      <c r="A19" s="164"/>
      <c r="B19" s="168" t="s">
        <v>81</v>
      </c>
      <c r="C19" s="168" t="s">
        <v>142</v>
      </c>
      <c r="D19" s="168" t="s">
        <v>65</v>
      </c>
      <c r="E19" s="168" t="s">
        <v>152</v>
      </c>
      <c r="F19" s="168" t="s">
        <v>153</v>
      </c>
      <c r="G19" s="168" t="s">
        <v>60</v>
      </c>
      <c r="H19" s="168" t="s">
        <v>140</v>
      </c>
      <c r="I19" s="168" t="s">
        <v>55</v>
      </c>
      <c r="J19" s="169" t="s">
        <v>229</v>
      </c>
      <c r="K19" s="163">
        <v>34.2</v>
      </c>
      <c r="L19" s="163">
        <v>31.3</v>
      </c>
      <c r="M19" s="163">
        <v>32.8</v>
      </c>
    </row>
    <row r="20" spans="1:13" ht="68.25" customHeight="1">
      <c r="A20" s="164"/>
      <c r="B20" s="170" t="s">
        <v>81</v>
      </c>
      <c r="C20" s="170" t="s">
        <v>142</v>
      </c>
      <c r="D20" s="170" t="s">
        <v>65</v>
      </c>
      <c r="E20" s="170" t="s">
        <v>152</v>
      </c>
      <c r="F20" s="170" t="s">
        <v>154</v>
      </c>
      <c r="G20" s="170" t="s">
        <v>60</v>
      </c>
      <c r="H20" s="170" t="s">
        <v>140</v>
      </c>
      <c r="I20" s="170" t="s">
        <v>55</v>
      </c>
      <c r="J20" s="169" t="s">
        <v>230</v>
      </c>
      <c r="K20" s="163">
        <v>0.7</v>
      </c>
      <c r="L20" s="163">
        <v>0.6</v>
      </c>
      <c r="M20" s="163">
        <v>0.7</v>
      </c>
    </row>
    <row r="21" spans="1:13" ht="59.25" customHeight="1">
      <c r="A21" s="164"/>
      <c r="B21" s="170" t="s">
        <v>81</v>
      </c>
      <c r="C21" s="170" t="s">
        <v>142</v>
      </c>
      <c r="D21" s="170" t="s">
        <v>65</v>
      </c>
      <c r="E21" s="170" t="s">
        <v>152</v>
      </c>
      <c r="F21" s="170" t="s">
        <v>155</v>
      </c>
      <c r="G21" s="170" t="s">
        <v>60</v>
      </c>
      <c r="H21" s="170" t="s">
        <v>140</v>
      </c>
      <c r="I21" s="170" t="s">
        <v>55</v>
      </c>
      <c r="J21" s="169" t="s">
        <v>231</v>
      </c>
      <c r="K21" s="163">
        <v>79.2</v>
      </c>
      <c r="L21" s="163">
        <v>60.2</v>
      </c>
      <c r="M21" s="163">
        <v>61.3</v>
      </c>
    </row>
    <row r="22" spans="1:13" ht="57" customHeight="1">
      <c r="A22" s="164"/>
      <c r="B22" s="170" t="s">
        <v>81</v>
      </c>
      <c r="C22" s="170" t="s">
        <v>142</v>
      </c>
      <c r="D22" s="170" t="s">
        <v>65</v>
      </c>
      <c r="E22" s="170" t="s">
        <v>152</v>
      </c>
      <c r="F22" s="170" t="s">
        <v>156</v>
      </c>
      <c r="G22" s="170" t="s">
        <v>60</v>
      </c>
      <c r="H22" s="170" t="s">
        <v>140</v>
      </c>
      <c r="I22" s="170" t="s">
        <v>55</v>
      </c>
      <c r="J22" s="169" t="s">
        <v>232</v>
      </c>
      <c r="K22" s="163">
        <v>-6.9</v>
      </c>
      <c r="L22" s="163">
        <v>-6.2</v>
      </c>
      <c r="M22" s="163">
        <v>-6.2</v>
      </c>
    </row>
    <row r="23" spans="1:13" ht="12.75">
      <c r="A23" s="146"/>
      <c r="B23" s="148" t="s">
        <v>144</v>
      </c>
      <c r="C23" s="149" t="s">
        <v>142</v>
      </c>
      <c r="D23" s="148" t="s">
        <v>49</v>
      </c>
      <c r="E23" s="148" t="s">
        <v>12</v>
      </c>
      <c r="F23" s="148" t="s">
        <v>139</v>
      </c>
      <c r="G23" s="148" t="s">
        <v>12</v>
      </c>
      <c r="H23" s="148" t="s">
        <v>140</v>
      </c>
      <c r="I23" s="145" t="s">
        <v>139</v>
      </c>
      <c r="J23" s="146" t="s">
        <v>157</v>
      </c>
      <c r="K23" s="147">
        <f>K26+K24</f>
        <v>48.461000000000006</v>
      </c>
      <c r="L23" s="147">
        <f>L26+L24</f>
        <v>48.569</v>
      </c>
      <c r="M23" s="147">
        <f>M26+M24</f>
        <v>48.569</v>
      </c>
    </row>
    <row r="24" spans="1:13" ht="12.75">
      <c r="A24" s="146"/>
      <c r="B24" s="172">
        <v>182</v>
      </c>
      <c r="C24" s="172">
        <v>1</v>
      </c>
      <c r="D24" s="172" t="s">
        <v>49</v>
      </c>
      <c r="E24" s="172" t="s">
        <v>60</v>
      </c>
      <c r="F24" s="172" t="s">
        <v>139</v>
      </c>
      <c r="G24" s="172" t="s">
        <v>12</v>
      </c>
      <c r="H24" s="172" t="s">
        <v>140</v>
      </c>
      <c r="I24" s="172">
        <v>110</v>
      </c>
      <c r="J24" s="173" t="s">
        <v>158</v>
      </c>
      <c r="K24" s="147">
        <f>K25</f>
        <v>42.273</v>
      </c>
      <c r="L24" s="147">
        <f>L25</f>
        <v>42.362</v>
      </c>
      <c r="M24" s="147">
        <f>M25</f>
        <v>42.362</v>
      </c>
    </row>
    <row r="25" spans="1:13" ht="38.25">
      <c r="A25" s="146"/>
      <c r="B25" s="170">
        <v>182</v>
      </c>
      <c r="C25" s="170">
        <v>1</v>
      </c>
      <c r="D25" s="170" t="s">
        <v>49</v>
      </c>
      <c r="E25" s="170" t="s">
        <v>60</v>
      </c>
      <c r="F25" s="170" t="s">
        <v>150</v>
      </c>
      <c r="G25" s="170" t="s">
        <v>62</v>
      </c>
      <c r="H25" s="170" t="s">
        <v>140</v>
      </c>
      <c r="I25" s="170">
        <v>110</v>
      </c>
      <c r="J25" s="169" t="s">
        <v>369</v>
      </c>
      <c r="K25" s="159">
        <v>42.273</v>
      </c>
      <c r="L25" s="159">
        <v>42.362</v>
      </c>
      <c r="M25" s="159">
        <v>42.362</v>
      </c>
    </row>
    <row r="26" spans="1:13" ht="13.5">
      <c r="A26" s="146"/>
      <c r="B26" s="148" t="s">
        <v>139</v>
      </c>
      <c r="C26" s="149" t="s">
        <v>142</v>
      </c>
      <c r="D26" s="148" t="s">
        <v>49</v>
      </c>
      <c r="E26" s="148" t="s">
        <v>49</v>
      </c>
      <c r="F26" s="148" t="s">
        <v>139</v>
      </c>
      <c r="G26" s="148" t="s">
        <v>12</v>
      </c>
      <c r="H26" s="148" t="s">
        <v>140</v>
      </c>
      <c r="I26" s="145" t="s">
        <v>55</v>
      </c>
      <c r="J26" s="160" t="s">
        <v>159</v>
      </c>
      <c r="K26" s="161">
        <f>K27+K29</f>
        <v>6.188</v>
      </c>
      <c r="L26" s="161">
        <f>L27+L29</f>
        <v>6.207</v>
      </c>
      <c r="M26" s="161">
        <f>M27+M29</f>
        <v>6.207</v>
      </c>
    </row>
    <row r="27" spans="1:13" ht="25.5">
      <c r="A27" s="158"/>
      <c r="B27" s="174" t="s">
        <v>144</v>
      </c>
      <c r="C27" s="175" t="s">
        <v>142</v>
      </c>
      <c r="D27" s="174" t="s">
        <v>49</v>
      </c>
      <c r="E27" s="174" t="s">
        <v>49</v>
      </c>
      <c r="F27" s="174" t="s">
        <v>150</v>
      </c>
      <c r="G27" s="174" t="s">
        <v>12</v>
      </c>
      <c r="H27" s="174" t="s">
        <v>140</v>
      </c>
      <c r="I27" s="176" t="s">
        <v>55</v>
      </c>
      <c r="J27" s="153" t="s">
        <v>171</v>
      </c>
      <c r="K27" s="177">
        <f>K28</f>
        <v>0.47</v>
      </c>
      <c r="L27" s="177">
        <f>L28</f>
        <v>0.471</v>
      </c>
      <c r="M27" s="177">
        <f>M28</f>
        <v>0.471</v>
      </c>
    </row>
    <row r="28" spans="1:13" ht="25.5">
      <c r="A28" s="158"/>
      <c r="B28" s="155" t="s">
        <v>144</v>
      </c>
      <c r="C28" s="178" t="s">
        <v>142</v>
      </c>
      <c r="D28" s="179" t="s">
        <v>49</v>
      </c>
      <c r="E28" s="179" t="s">
        <v>49</v>
      </c>
      <c r="F28" s="179" t="s">
        <v>161</v>
      </c>
      <c r="G28" s="179" t="s">
        <v>62</v>
      </c>
      <c r="H28" s="179" t="s">
        <v>140</v>
      </c>
      <c r="I28" s="180" t="s">
        <v>55</v>
      </c>
      <c r="J28" s="158" t="s">
        <v>436</v>
      </c>
      <c r="K28" s="141">
        <v>0.47</v>
      </c>
      <c r="L28" s="141">
        <v>0.471</v>
      </c>
      <c r="M28" s="141">
        <v>0.471</v>
      </c>
    </row>
    <row r="29" spans="1:13" ht="25.5">
      <c r="A29" s="181"/>
      <c r="B29" s="150" t="s">
        <v>144</v>
      </c>
      <c r="C29" s="151" t="s">
        <v>142</v>
      </c>
      <c r="D29" s="150" t="s">
        <v>49</v>
      </c>
      <c r="E29" s="150" t="s">
        <v>49</v>
      </c>
      <c r="F29" s="150" t="s">
        <v>151</v>
      </c>
      <c r="G29" s="150" t="s">
        <v>12</v>
      </c>
      <c r="H29" s="150" t="s">
        <v>140</v>
      </c>
      <c r="I29" s="152" t="s">
        <v>55</v>
      </c>
      <c r="J29" s="153" t="s">
        <v>172</v>
      </c>
      <c r="K29" s="154">
        <f>K30</f>
        <v>5.718</v>
      </c>
      <c r="L29" s="154">
        <f>L30</f>
        <v>5.736</v>
      </c>
      <c r="M29" s="154">
        <f>M30</f>
        <v>5.736</v>
      </c>
    </row>
    <row r="30" spans="1:13" ht="25.5">
      <c r="A30" s="181"/>
      <c r="B30" s="155" t="s">
        <v>144</v>
      </c>
      <c r="C30" s="156" t="s">
        <v>142</v>
      </c>
      <c r="D30" s="155" t="s">
        <v>49</v>
      </c>
      <c r="E30" s="155" t="s">
        <v>49</v>
      </c>
      <c r="F30" s="155" t="s">
        <v>170</v>
      </c>
      <c r="G30" s="155" t="s">
        <v>62</v>
      </c>
      <c r="H30" s="155" t="s">
        <v>140</v>
      </c>
      <c r="I30" s="157" t="s">
        <v>55</v>
      </c>
      <c r="J30" s="158" t="s">
        <v>172</v>
      </c>
      <c r="K30" s="159">
        <v>5.718</v>
      </c>
      <c r="L30" s="159">
        <v>5.736</v>
      </c>
      <c r="M30" s="159">
        <v>5.736</v>
      </c>
    </row>
    <row r="31" spans="1:13" ht="12.75">
      <c r="A31" s="146"/>
      <c r="B31" s="148" t="s">
        <v>139</v>
      </c>
      <c r="C31" s="149" t="s">
        <v>142</v>
      </c>
      <c r="D31" s="148" t="s">
        <v>63</v>
      </c>
      <c r="E31" s="148" t="s">
        <v>12</v>
      </c>
      <c r="F31" s="148" t="s">
        <v>139</v>
      </c>
      <c r="G31" s="148" t="s">
        <v>12</v>
      </c>
      <c r="H31" s="148" t="s">
        <v>140</v>
      </c>
      <c r="I31" s="145" t="s">
        <v>139</v>
      </c>
      <c r="J31" s="146" t="s">
        <v>416</v>
      </c>
      <c r="K31" s="147">
        <f aca="true" t="shared" si="0" ref="K31:M32">K32</f>
        <v>17.5</v>
      </c>
      <c r="L31" s="147">
        <f t="shared" si="0"/>
        <v>17.5</v>
      </c>
      <c r="M31" s="147">
        <f t="shared" si="0"/>
        <v>17.5</v>
      </c>
    </row>
    <row r="32" spans="1:13" ht="38.25">
      <c r="A32" s="171"/>
      <c r="B32" s="150" t="s">
        <v>139</v>
      </c>
      <c r="C32" s="151" t="s">
        <v>142</v>
      </c>
      <c r="D32" s="150" t="s">
        <v>63</v>
      </c>
      <c r="E32" s="150" t="s">
        <v>64</v>
      </c>
      <c r="F32" s="150" t="s">
        <v>139</v>
      </c>
      <c r="G32" s="150" t="s">
        <v>12</v>
      </c>
      <c r="H32" s="150" t="s">
        <v>140</v>
      </c>
      <c r="I32" s="152" t="s">
        <v>12</v>
      </c>
      <c r="J32" s="153" t="s">
        <v>437</v>
      </c>
      <c r="K32" s="154">
        <f t="shared" si="0"/>
        <v>17.5</v>
      </c>
      <c r="L32" s="154">
        <f t="shared" si="0"/>
        <v>17.5</v>
      </c>
      <c r="M32" s="154">
        <f t="shared" si="0"/>
        <v>17.5</v>
      </c>
    </row>
    <row r="33" spans="1:13" ht="57.75" customHeight="1">
      <c r="A33" s="182"/>
      <c r="B33" s="155" t="s">
        <v>139</v>
      </c>
      <c r="C33" s="156" t="s">
        <v>142</v>
      </c>
      <c r="D33" s="155" t="s">
        <v>63</v>
      </c>
      <c r="E33" s="155" t="s">
        <v>64</v>
      </c>
      <c r="F33" s="155" t="s">
        <v>148</v>
      </c>
      <c r="G33" s="155" t="s">
        <v>60</v>
      </c>
      <c r="H33" s="155" t="s">
        <v>140</v>
      </c>
      <c r="I33" s="157" t="s">
        <v>55</v>
      </c>
      <c r="J33" s="158" t="s">
        <v>25</v>
      </c>
      <c r="K33" s="250">
        <v>17.5</v>
      </c>
      <c r="L33" s="250">
        <v>17.5</v>
      </c>
      <c r="M33" s="250">
        <v>17.5</v>
      </c>
    </row>
    <row r="34" spans="1:13" ht="12.75">
      <c r="A34" s="164"/>
      <c r="B34" s="148" t="s">
        <v>139</v>
      </c>
      <c r="C34" s="148" t="s">
        <v>162</v>
      </c>
      <c r="D34" s="148" t="s">
        <v>12</v>
      </c>
      <c r="E34" s="148" t="s">
        <v>12</v>
      </c>
      <c r="F34" s="148" t="s">
        <v>139</v>
      </c>
      <c r="G34" s="148" t="s">
        <v>12</v>
      </c>
      <c r="H34" s="148" t="s">
        <v>140</v>
      </c>
      <c r="I34" s="145" t="s">
        <v>139</v>
      </c>
      <c r="J34" s="185" t="s">
        <v>163</v>
      </c>
      <c r="K34" s="147">
        <f>K35</f>
        <v>8654.726</v>
      </c>
      <c r="L34" s="147">
        <f>L35</f>
        <v>4415.669</v>
      </c>
      <c r="M34" s="147">
        <f>M35</f>
        <v>4315.169</v>
      </c>
    </row>
    <row r="35" spans="1:13" ht="28.5" customHeight="1">
      <c r="A35" s="164"/>
      <c r="B35" s="183" t="s">
        <v>139</v>
      </c>
      <c r="C35" s="183" t="s">
        <v>162</v>
      </c>
      <c r="D35" s="183" t="s">
        <v>61</v>
      </c>
      <c r="E35" s="183" t="s">
        <v>12</v>
      </c>
      <c r="F35" s="183" t="s">
        <v>139</v>
      </c>
      <c r="G35" s="183" t="s">
        <v>12</v>
      </c>
      <c r="H35" s="183" t="s">
        <v>140</v>
      </c>
      <c r="I35" s="184" t="s">
        <v>139</v>
      </c>
      <c r="J35" s="185" t="s">
        <v>164</v>
      </c>
      <c r="K35" s="147">
        <f>K36+K39+K44</f>
        <v>8654.726</v>
      </c>
      <c r="L35" s="147">
        <f>L36+L39+L44</f>
        <v>4415.669</v>
      </c>
      <c r="M35" s="147">
        <f>M36+M39+M44</f>
        <v>4315.169</v>
      </c>
    </row>
    <row r="36" spans="1:13" s="192" customFormat="1" ht="27">
      <c r="A36" s="146"/>
      <c r="B36" s="189" t="s">
        <v>165</v>
      </c>
      <c r="C36" s="189" t="s">
        <v>162</v>
      </c>
      <c r="D36" s="189" t="s">
        <v>61</v>
      </c>
      <c r="E36" s="189" t="s">
        <v>60</v>
      </c>
      <c r="F36" s="189" t="s">
        <v>139</v>
      </c>
      <c r="G36" s="189" t="s">
        <v>12</v>
      </c>
      <c r="H36" s="189" t="s">
        <v>140</v>
      </c>
      <c r="I36" s="190" t="s">
        <v>166</v>
      </c>
      <c r="J36" s="191" t="s">
        <v>438</v>
      </c>
      <c r="K36" s="161">
        <f aca="true" t="shared" si="1" ref="K36:M37">K37</f>
        <v>4389.63</v>
      </c>
      <c r="L36" s="161">
        <f t="shared" si="1"/>
        <v>4313.309</v>
      </c>
      <c r="M36" s="161">
        <f t="shared" si="1"/>
        <v>4313.309</v>
      </c>
    </row>
    <row r="37" spans="1:13" s="193" customFormat="1" ht="12.75">
      <c r="A37" s="146"/>
      <c r="B37" s="183" t="s">
        <v>165</v>
      </c>
      <c r="C37" s="155" t="s">
        <v>162</v>
      </c>
      <c r="D37" s="155" t="s">
        <v>61</v>
      </c>
      <c r="E37" s="155" t="s">
        <v>60</v>
      </c>
      <c r="F37" s="155" t="s">
        <v>167</v>
      </c>
      <c r="G37" s="155" t="s">
        <v>12</v>
      </c>
      <c r="H37" s="155" t="s">
        <v>140</v>
      </c>
      <c r="I37" s="184" t="s">
        <v>166</v>
      </c>
      <c r="J37" s="158" t="s">
        <v>440</v>
      </c>
      <c r="K37" s="147">
        <f t="shared" si="1"/>
        <v>4389.63</v>
      </c>
      <c r="L37" s="147">
        <f t="shared" si="1"/>
        <v>4313.309</v>
      </c>
      <c r="M37" s="147">
        <f t="shared" si="1"/>
        <v>4313.309</v>
      </c>
    </row>
    <row r="38" spans="1:13" s="193" customFormat="1" ht="25.5">
      <c r="A38" s="146"/>
      <c r="B38" s="183" t="s">
        <v>165</v>
      </c>
      <c r="C38" s="155" t="s">
        <v>162</v>
      </c>
      <c r="D38" s="155" t="s">
        <v>61</v>
      </c>
      <c r="E38" s="155" t="s">
        <v>60</v>
      </c>
      <c r="F38" s="155" t="s">
        <v>167</v>
      </c>
      <c r="G38" s="155" t="s">
        <v>62</v>
      </c>
      <c r="H38" s="155" t="s">
        <v>140</v>
      </c>
      <c r="I38" s="184" t="s">
        <v>166</v>
      </c>
      <c r="J38" s="158" t="s">
        <v>439</v>
      </c>
      <c r="K38" s="147">
        <v>4389.63</v>
      </c>
      <c r="L38" s="147">
        <v>4313.309</v>
      </c>
      <c r="M38" s="147">
        <v>4313.309</v>
      </c>
    </row>
    <row r="39" spans="1:13" s="193" customFormat="1" ht="39.75" customHeight="1">
      <c r="A39" s="146"/>
      <c r="B39" s="189" t="s">
        <v>165</v>
      </c>
      <c r="C39" s="183" t="s">
        <v>162</v>
      </c>
      <c r="D39" s="183" t="s">
        <v>61</v>
      </c>
      <c r="E39" s="183" t="s">
        <v>65</v>
      </c>
      <c r="F39" s="183" t="s">
        <v>139</v>
      </c>
      <c r="G39" s="183" t="s">
        <v>12</v>
      </c>
      <c r="H39" s="183" t="s">
        <v>140</v>
      </c>
      <c r="I39" s="184" t="s">
        <v>166</v>
      </c>
      <c r="J39" s="296" t="s">
        <v>441</v>
      </c>
      <c r="K39" s="147">
        <f>K40+K42</f>
        <v>101.76</v>
      </c>
      <c r="L39" s="147">
        <f>L40+L42</f>
        <v>102.36</v>
      </c>
      <c r="M39" s="147">
        <f>M40+M42</f>
        <v>1.86</v>
      </c>
    </row>
    <row r="40" spans="1:13" ht="34.5" customHeight="1">
      <c r="A40" s="164"/>
      <c r="B40" s="189" t="s">
        <v>165</v>
      </c>
      <c r="C40" s="155" t="s">
        <v>162</v>
      </c>
      <c r="D40" s="155" t="s">
        <v>61</v>
      </c>
      <c r="E40" s="155" t="s">
        <v>65</v>
      </c>
      <c r="F40" s="155" t="s">
        <v>160</v>
      </c>
      <c r="G40" s="155" t="s">
        <v>12</v>
      </c>
      <c r="H40" s="155" t="s">
        <v>140</v>
      </c>
      <c r="I40" s="157" t="s">
        <v>166</v>
      </c>
      <c r="J40" s="195" t="s">
        <v>350</v>
      </c>
      <c r="K40" s="159">
        <f>K41</f>
        <v>99.9</v>
      </c>
      <c r="L40" s="159">
        <f>L41</f>
        <v>100.5</v>
      </c>
      <c r="M40" s="159">
        <f>M41</f>
        <v>0</v>
      </c>
    </row>
    <row r="41" spans="1:13" ht="39.75" customHeight="1">
      <c r="A41" s="164"/>
      <c r="B41" s="189" t="s">
        <v>165</v>
      </c>
      <c r="C41" s="155" t="s">
        <v>162</v>
      </c>
      <c r="D41" s="155" t="s">
        <v>61</v>
      </c>
      <c r="E41" s="155" t="s">
        <v>65</v>
      </c>
      <c r="F41" s="155" t="s">
        <v>160</v>
      </c>
      <c r="G41" s="155" t="s">
        <v>62</v>
      </c>
      <c r="H41" s="155" t="s">
        <v>140</v>
      </c>
      <c r="I41" s="157" t="s">
        <v>166</v>
      </c>
      <c r="J41" s="297" t="s">
        <v>442</v>
      </c>
      <c r="K41" s="159">
        <v>99.9</v>
      </c>
      <c r="L41" s="194">
        <v>100.5</v>
      </c>
      <c r="M41" s="194">
        <v>0</v>
      </c>
    </row>
    <row r="42" spans="1:13" ht="39.75" customHeight="1">
      <c r="A42" s="164"/>
      <c r="B42" s="189" t="s">
        <v>165</v>
      </c>
      <c r="C42" s="155" t="s">
        <v>162</v>
      </c>
      <c r="D42" s="155" t="s">
        <v>61</v>
      </c>
      <c r="E42" s="155" t="s">
        <v>65</v>
      </c>
      <c r="F42" s="155" t="s">
        <v>272</v>
      </c>
      <c r="G42" s="155" t="s">
        <v>12</v>
      </c>
      <c r="H42" s="155" t="s">
        <v>140</v>
      </c>
      <c r="I42" s="157" t="s">
        <v>166</v>
      </c>
      <c r="J42" s="195" t="s">
        <v>351</v>
      </c>
      <c r="K42" s="159">
        <f>K43</f>
        <v>1.86</v>
      </c>
      <c r="L42" s="159">
        <f>L43</f>
        <v>1.86</v>
      </c>
      <c r="M42" s="159">
        <f>M43</f>
        <v>1.86</v>
      </c>
    </row>
    <row r="43" spans="1:13" ht="59.25" customHeight="1">
      <c r="A43" s="164"/>
      <c r="B43" s="189" t="s">
        <v>165</v>
      </c>
      <c r="C43" s="155" t="s">
        <v>162</v>
      </c>
      <c r="D43" s="155" t="s">
        <v>61</v>
      </c>
      <c r="E43" s="155" t="s">
        <v>65</v>
      </c>
      <c r="F43" s="155" t="s">
        <v>272</v>
      </c>
      <c r="G43" s="155" t="s">
        <v>62</v>
      </c>
      <c r="H43" s="155" t="s">
        <v>370</v>
      </c>
      <c r="I43" s="157" t="s">
        <v>166</v>
      </c>
      <c r="J43" s="297" t="s">
        <v>351</v>
      </c>
      <c r="K43" s="154">
        <v>1.86</v>
      </c>
      <c r="L43" s="154">
        <v>1.86</v>
      </c>
      <c r="M43" s="154">
        <v>1.86</v>
      </c>
    </row>
    <row r="44" spans="1:13" s="193" customFormat="1" ht="20.25" customHeight="1">
      <c r="A44" s="146"/>
      <c r="B44" s="183" t="s">
        <v>165</v>
      </c>
      <c r="C44" s="155" t="s">
        <v>162</v>
      </c>
      <c r="D44" s="155" t="s">
        <v>61</v>
      </c>
      <c r="E44" s="155" t="s">
        <v>64</v>
      </c>
      <c r="F44" s="155" t="s">
        <v>139</v>
      </c>
      <c r="G44" s="155" t="s">
        <v>12</v>
      </c>
      <c r="H44" s="155" t="s">
        <v>140</v>
      </c>
      <c r="I44" s="157" t="s">
        <v>166</v>
      </c>
      <c r="J44" s="158" t="s">
        <v>273</v>
      </c>
      <c r="K44" s="147">
        <f>K45</f>
        <v>4163.336</v>
      </c>
      <c r="L44" s="147">
        <f>L45</f>
        <v>0</v>
      </c>
      <c r="M44" s="147">
        <f>M45</f>
        <v>0</v>
      </c>
    </row>
    <row r="45" spans="1:13" s="187" customFormat="1" ht="41.25" customHeight="1">
      <c r="A45" s="164"/>
      <c r="B45" s="183" t="s">
        <v>165</v>
      </c>
      <c r="C45" s="155" t="s">
        <v>162</v>
      </c>
      <c r="D45" s="155" t="s">
        <v>61</v>
      </c>
      <c r="E45" s="155" t="s">
        <v>64</v>
      </c>
      <c r="F45" s="155" t="s">
        <v>168</v>
      </c>
      <c r="G45" s="155" t="s">
        <v>62</v>
      </c>
      <c r="H45" s="155" t="s">
        <v>140</v>
      </c>
      <c r="I45" s="157" t="s">
        <v>166</v>
      </c>
      <c r="J45" s="158" t="s">
        <v>443</v>
      </c>
      <c r="K45" s="147">
        <f>K46+K47+K48+K49+K50+K51</f>
        <v>4163.336</v>
      </c>
      <c r="L45" s="147">
        <f>L51</f>
        <v>0</v>
      </c>
      <c r="M45" s="147">
        <f>M51</f>
        <v>0</v>
      </c>
    </row>
    <row r="46" spans="1:13" s="186" customFormat="1" ht="108.75" customHeight="1">
      <c r="A46" s="188"/>
      <c r="B46" s="189" t="s">
        <v>165</v>
      </c>
      <c r="C46" s="150" t="s">
        <v>162</v>
      </c>
      <c r="D46" s="155" t="s">
        <v>61</v>
      </c>
      <c r="E46" s="155" t="s">
        <v>64</v>
      </c>
      <c r="F46" s="155" t="s">
        <v>168</v>
      </c>
      <c r="G46" s="155" t="s">
        <v>62</v>
      </c>
      <c r="H46" s="155" t="s">
        <v>395</v>
      </c>
      <c r="I46" s="152" t="s">
        <v>166</v>
      </c>
      <c r="J46" s="153" t="s">
        <v>396</v>
      </c>
      <c r="K46" s="154">
        <v>39.25</v>
      </c>
      <c r="L46" s="154">
        <v>0</v>
      </c>
      <c r="M46" s="154">
        <v>0</v>
      </c>
    </row>
    <row r="47" spans="1:13" s="186" customFormat="1" ht="75" customHeight="1">
      <c r="A47" s="188"/>
      <c r="B47" s="189" t="s">
        <v>165</v>
      </c>
      <c r="C47" s="150" t="s">
        <v>162</v>
      </c>
      <c r="D47" s="155" t="s">
        <v>61</v>
      </c>
      <c r="E47" s="155" t="s">
        <v>64</v>
      </c>
      <c r="F47" s="155" t="s">
        <v>168</v>
      </c>
      <c r="G47" s="155" t="s">
        <v>62</v>
      </c>
      <c r="H47" s="155" t="s">
        <v>394</v>
      </c>
      <c r="I47" s="152" t="s">
        <v>166</v>
      </c>
      <c r="J47" s="153" t="s">
        <v>392</v>
      </c>
      <c r="K47" s="154">
        <v>100</v>
      </c>
      <c r="L47" s="154">
        <v>0</v>
      </c>
      <c r="M47" s="154">
        <v>0</v>
      </c>
    </row>
    <row r="48" spans="1:13" s="186" customFormat="1" ht="95.25" customHeight="1">
      <c r="A48" s="188"/>
      <c r="B48" s="189" t="s">
        <v>165</v>
      </c>
      <c r="C48" s="150" t="s">
        <v>162</v>
      </c>
      <c r="D48" s="155" t="s">
        <v>61</v>
      </c>
      <c r="E48" s="155" t="s">
        <v>64</v>
      </c>
      <c r="F48" s="155" t="s">
        <v>168</v>
      </c>
      <c r="G48" s="155" t="s">
        <v>62</v>
      </c>
      <c r="H48" s="155" t="s">
        <v>352</v>
      </c>
      <c r="I48" s="152" t="s">
        <v>166</v>
      </c>
      <c r="J48" s="153" t="s">
        <v>364</v>
      </c>
      <c r="K48" s="154">
        <f>3666.286+40</f>
        <v>3706.286</v>
      </c>
      <c r="L48" s="154">
        <v>3680.105</v>
      </c>
      <c r="M48" s="154">
        <v>3618.059</v>
      </c>
    </row>
    <row r="49" spans="1:13" s="186" customFormat="1" ht="80.25" customHeight="1">
      <c r="A49" s="188"/>
      <c r="B49" s="189" t="s">
        <v>165</v>
      </c>
      <c r="C49" s="150" t="s">
        <v>162</v>
      </c>
      <c r="D49" s="155" t="s">
        <v>61</v>
      </c>
      <c r="E49" s="155" t="s">
        <v>64</v>
      </c>
      <c r="F49" s="155" t="s">
        <v>168</v>
      </c>
      <c r="G49" s="155" t="s">
        <v>62</v>
      </c>
      <c r="H49" s="155" t="s">
        <v>377</v>
      </c>
      <c r="I49" s="152" t="s">
        <v>166</v>
      </c>
      <c r="J49" s="153" t="s">
        <v>379</v>
      </c>
      <c r="K49" s="154">
        <v>272.992</v>
      </c>
      <c r="L49" s="154">
        <v>0</v>
      </c>
      <c r="M49" s="154">
        <v>0</v>
      </c>
    </row>
    <row r="50" spans="1:13" s="186" customFormat="1" ht="83.25" customHeight="1">
      <c r="A50" s="188"/>
      <c r="B50" s="189" t="s">
        <v>165</v>
      </c>
      <c r="C50" s="150" t="s">
        <v>162</v>
      </c>
      <c r="D50" s="155" t="s">
        <v>61</v>
      </c>
      <c r="E50" s="155" t="s">
        <v>64</v>
      </c>
      <c r="F50" s="155" t="s">
        <v>168</v>
      </c>
      <c r="G50" s="155" t="s">
        <v>62</v>
      </c>
      <c r="H50" s="155" t="s">
        <v>378</v>
      </c>
      <c r="I50" s="152" t="s">
        <v>166</v>
      </c>
      <c r="J50" s="153" t="s">
        <v>380</v>
      </c>
      <c r="K50" s="154">
        <v>32</v>
      </c>
      <c r="L50" s="154">
        <v>0</v>
      </c>
      <c r="M50" s="154">
        <v>0</v>
      </c>
    </row>
    <row r="51" spans="1:13" s="186" customFormat="1" ht="104.25" customHeight="1">
      <c r="A51" s="188"/>
      <c r="B51" s="189" t="s">
        <v>165</v>
      </c>
      <c r="C51" s="150" t="s">
        <v>162</v>
      </c>
      <c r="D51" s="155" t="s">
        <v>61</v>
      </c>
      <c r="E51" s="155" t="s">
        <v>64</v>
      </c>
      <c r="F51" s="155" t="s">
        <v>168</v>
      </c>
      <c r="G51" s="155" t="s">
        <v>62</v>
      </c>
      <c r="H51" s="155" t="s">
        <v>393</v>
      </c>
      <c r="I51" s="152" t="s">
        <v>166</v>
      </c>
      <c r="J51" s="153" t="s">
        <v>391</v>
      </c>
      <c r="K51" s="154">
        <v>12.808</v>
      </c>
      <c r="L51" s="154">
        <v>0</v>
      </c>
      <c r="M51" s="154">
        <v>0</v>
      </c>
    </row>
    <row r="52" spans="1:13" s="201" customFormat="1" ht="15.75">
      <c r="A52" s="196"/>
      <c r="B52" s="197"/>
      <c r="C52" s="197"/>
      <c r="D52" s="197"/>
      <c r="E52" s="197"/>
      <c r="F52" s="197"/>
      <c r="G52" s="197"/>
      <c r="H52" s="197"/>
      <c r="I52" s="198"/>
      <c r="J52" s="199" t="s">
        <v>169</v>
      </c>
      <c r="K52" s="200">
        <f>K12+K34</f>
        <v>9834.242</v>
      </c>
      <c r="L52" s="200">
        <f>L12+L34</f>
        <v>5636.388</v>
      </c>
      <c r="M52" s="200">
        <f>M12+M34</f>
        <v>5595.231</v>
      </c>
    </row>
  </sheetData>
  <sheetProtection/>
  <mergeCells count="9">
    <mergeCell ref="J2:M2"/>
    <mergeCell ref="J3:M3"/>
    <mergeCell ref="J4:M4"/>
    <mergeCell ref="A7:M7"/>
    <mergeCell ref="J9:J10"/>
    <mergeCell ref="K9:K10"/>
    <mergeCell ref="L9:L10"/>
    <mergeCell ref="M9:M10"/>
    <mergeCell ref="B9:I9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0">
      <selection activeCell="B19" sqref="B19"/>
    </sheetView>
  </sheetViews>
  <sheetFormatPr defaultColWidth="9.140625" defaultRowHeight="15"/>
  <cols>
    <col min="1" max="1" width="9.140625" style="303" customWidth="1"/>
    <col min="2" max="2" width="65.7109375" style="303" customWidth="1"/>
    <col min="3" max="3" width="9.140625" style="303" customWidth="1"/>
    <col min="4" max="6" width="12.7109375" style="303" customWidth="1"/>
    <col min="7" max="7" width="9.140625" style="303" hidden="1" customWidth="1"/>
    <col min="8" max="16384" width="9.140625" style="303" customWidth="1"/>
  </cols>
  <sheetData>
    <row r="1" spans="4:6" ht="15.75">
      <c r="D1" s="46"/>
      <c r="E1" s="46"/>
      <c r="F1" s="75" t="s">
        <v>207</v>
      </c>
    </row>
    <row r="2" spans="4:6" ht="15.75">
      <c r="D2" s="46"/>
      <c r="E2" s="46"/>
      <c r="F2" s="76" t="s">
        <v>361</v>
      </c>
    </row>
    <row r="3" spans="3:6" ht="15.75">
      <c r="C3" s="303" t="s">
        <v>388</v>
      </c>
      <c r="D3" s="46"/>
      <c r="E3" s="46"/>
      <c r="F3" s="76"/>
    </row>
    <row r="4" spans="4:6" ht="15.75">
      <c r="D4" s="46"/>
      <c r="E4" s="46"/>
      <c r="F4" s="32" t="s">
        <v>286</v>
      </c>
    </row>
    <row r="5" spans="2:6" ht="15">
      <c r="B5" s="47"/>
      <c r="C5" s="48"/>
      <c r="D5" s="48"/>
      <c r="E5" s="48"/>
      <c r="F5" s="48"/>
    </row>
    <row r="6" spans="1:6" ht="26.25" customHeight="1">
      <c r="A6" s="370" t="s">
        <v>289</v>
      </c>
      <c r="B6" s="370"/>
      <c r="C6" s="370"/>
      <c r="D6" s="370"/>
      <c r="E6" s="370"/>
      <c r="F6" s="370"/>
    </row>
    <row r="7" spans="1:6" ht="15.75" customHeight="1">
      <c r="A7" s="301"/>
      <c r="B7" s="301"/>
      <c r="C7" s="301"/>
      <c r="D7" s="301"/>
      <c r="E7" s="301"/>
      <c r="F7" s="301"/>
    </row>
    <row r="8" spans="2:6" ht="15">
      <c r="B8" s="9"/>
      <c r="C8" s="46"/>
      <c r="D8" s="46"/>
      <c r="E8" s="46"/>
      <c r="F8" s="46" t="s">
        <v>107</v>
      </c>
    </row>
    <row r="9" spans="1:6" ht="25.5">
      <c r="A9" s="49" t="s">
        <v>58</v>
      </c>
      <c r="B9" s="50" t="s">
        <v>59</v>
      </c>
      <c r="C9" s="55" t="s">
        <v>197</v>
      </c>
      <c r="D9" s="50" t="s">
        <v>8</v>
      </c>
      <c r="E9" s="50" t="s">
        <v>27</v>
      </c>
      <c r="F9" s="50" t="s">
        <v>280</v>
      </c>
    </row>
    <row r="10" spans="1:6" ht="15">
      <c r="A10" s="49">
        <v>1</v>
      </c>
      <c r="B10" s="50">
        <v>2</v>
      </c>
      <c r="C10" s="51">
        <v>3</v>
      </c>
      <c r="D10" s="50">
        <v>4</v>
      </c>
      <c r="E10" s="51">
        <v>5</v>
      </c>
      <c r="F10" s="50">
        <v>6</v>
      </c>
    </row>
    <row r="11" spans="1:6" ht="15">
      <c r="A11" s="49">
        <v>1</v>
      </c>
      <c r="B11" s="52" t="s">
        <v>66</v>
      </c>
      <c r="C11" s="53" t="s">
        <v>185</v>
      </c>
      <c r="D11" s="54">
        <f>D12+D13+D14+D16+D17+D15</f>
        <v>5076.238179999999</v>
      </c>
      <c r="E11" s="54">
        <f>E12+E13+E14+E16+E17</f>
        <v>5059.625999999999</v>
      </c>
      <c r="F11" s="54">
        <f>F12+F13+F14+F16+F17</f>
        <v>4833.003999999999</v>
      </c>
    </row>
    <row r="12" spans="1:6" ht="25.5">
      <c r="A12" s="49">
        <v>2</v>
      </c>
      <c r="B12" s="55" t="s">
        <v>46</v>
      </c>
      <c r="C12" s="56" t="s">
        <v>187</v>
      </c>
      <c r="D12" s="57">
        <v>643.347</v>
      </c>
      <c r="E12" s="57">
        <v>643.347</v>
      </c>
      <c r="F12" s="57">
        <v>643.347</v>
      </c>
    </row>
    <row r="13" spans="1:6" ht="38.25">
      <c r="A13" s="49">
        <v>3</v>
      </c>
      <c r="B13" s="55" t="s">
        <v>47</v>
      </c>
      <c r="C13" s="58" t="s">
        <v>186</v>
      </c>
      <c r="D13" s="59">
        <f>4008.273+347.38018</f>
        <v>4355.65318</v>
      </c>
      <c r="E13" s="59">
        <v>4404.017</v>
      </c>
      <c r="F13" s="59">
        <f>4454.017-221.22-50</f>
        <v>4182.797</v>
      </c>
    </row>
    <row r="14" spans="1:6" ht="25.5">
      <c r="A14" s="49">
        <v>4</v>
      </c>
      <c r="B14" s="55" t="s">
        <v>48</v>
      </c>
      <c r="C14" s="58" t="s">
        <v>188</v>
      </c>
      <c r="D14" s="59">
        <v>5.402</v>
      </c>
      <c r="E14" s="59">
        <v>5.402</v>
      </c>
      <c r="F14" s="59">
        <v>0</v>
      </c>
    </row>
    <row r="15" spans="1:6" ht="15">
      <c r="A15" s="49">
        <v>5</v>
      </c>
      <c r="B15" s="55" t="s">
        <v>266</v>
      </c>
      <c r="C15" s="58" t="s">
        <v>265</v>
      </c>
      <c r="D15" s="59">
        <v>64.976</v>
      </c>
      <c r="E15" s="59"/>
      <c r="F15" s="59"/>
    </row>
    <row r="16" spans="1:6" ht="15">
      <c r="A16" s="49">
        <v>6</v>
      </c>
      <c r="B16" s="55" t="s">
        <v>50</v>
      </c>
      <c r="C16" s="58" t="s">
        <v>189</v>
      </c>
      <c r="D16" s="59">
        <v>5</v>
      </c>
      <c r="E16" s="59">
        <v>5</v>
      </c>
      <c r="F16" s="59">
        <v>5</v>
      </c>
    </row>
    <row r="17" spans="1:6" ht="15">
      <c r="A17" s="49">
        <v>7</v>
      </c>
      <c r="B17" s="55" t="s">
        <v>96</v>
      </c>
      <c r="C17" s="58" t="s">
        <v>190</v>
      </c>
      <c r="D17" s="59">
        <v>1.86</v>
      </c>
      <c r="E17" s="59">
        <v>1.86</v>
      </c>
      <c r="F17" s="59">
        <v>1.86</v>
      </c>
    </row>
    <row r="18" spans="1:6" ht="15">
      <c r="A18" s="49">
        <v>8</v>
      </c>
      <c r="B18" s="52" t="s">
        <v>102</v>
      </c>
      <c r="C18" s="60" t="s">
        <v>191</v>
      </c>
      <c r="D18" s="61">
        <f>D19</f>
        <v>99.9</v>
      </c>
      <c r="E18" s="61">
        <f>E19</f>
        <v>100.5</v>
      </c>
      <c r="F18" s="61">
        <f>F19</f>
        <v>0</v>
      </c>
    </row>
    <row r="19" spans="1:6" ht="15">
      <c r="A19" s="49">
        <v>9</v>
      </c>
      <c r="B19" s="55" t="s">
        <v>103</v>
      </c>
      <c r="C19" s="58" t="s">
        <v>192</v>
      </c>
      <c r="D19" s="59">
        <v>99.9</v>
      </c>
      <c r="E19" s="59">
        <v>100.5</v>
      </c>
      <c r="F19" s="59">
        <v>0</v>
      </c>
    </row>
    <row r="20" spans="1:6" ht="15">
      <c r="A20" s="49">
        <v>10</v>
      </c>
      <c r="B20" s="62" t="s">
        <v>71</v>
      </c>
      <c r="C20" s="63" t="s">
        <v>179</v>
      </c>
      <c r="D20" s="64">
        <f>D21</f>
        <v>26.694000000000003</v>
      </c>
      <c r="E20" s="64">
        <f>E21</f>
        <v>7.721</v>
      </c>
      <c r="F20" s="64">
        <f>F21</f>
        <v>7.721</v>
      </c>
    </row>
    <row r="21" spans="1:6" ht="25.5">
      <c r="A21" s="49">
        <v>11</v>
      </c>
      <c r="B21" s="65" t="s">
        <v>51</v>
      </c>
      <c r="C21" s="56" t="s">
        <v>180</v>
      </c>
      <c r="D21" s="66">
        <f>5.524+7.721+12.808+0.641</f>
        <v>26.694000000000003</v>
      </c>
      <c r="E21" s="66">
        <v>7.721</v>
      </c>
      <c r="F21" s="66">
        <v>7.721</v>
      </c>
    </row>
    <row r="22" spans="1:6" ht="15">
      <c r="A22" s="49">
        <v>12</v>
      </c>
      <c r="B22" s="52" t="s">
        <v>4</v>
      </c>
      <c r="C22" s="60" t="s">
        <v>181</v>
      </c>
      <c r="D22" s="61">
        <f>D23</f>
        <v>421.322</v>
      </c>
      <c r="E22" s="61">
        <f>E23</f>
        <v>85.9</v>
      </c>
      <c r="F22" s="61">
        <f>F23</f>
        <v>88.6</v>
      </c>
    </row>
    <row r="23" spans="1:6" s="304" customFormat="1" ht="15">
      <c r="A23" s="49">
        <v>13</v>
      </c>
      <c r="B23" s="67" t="s">
        <v>101</v>
      </c>
      <c r="C23" s="68" t="s">
        <v>182</v>
      </c>
      <c r="D23" s="69">
        <f>107.2+9.13+304.992</f>
        <v>421.322</v>
      </c>
      <c r="E23" s="69">
        <v>85.9</v>
      </c>
      <c r="F23" s="69">
        <v>88.6</v>
      </c>
    </row>
    <row r="24" spans="1:6" ht="15">
      <c r="A24" s="49">
        <v>14</v>
      </c>
      <c r="B24" s="52" t="s">
        <v>70</v>
      </c>
      <c r="C24" s="53" t="s">
        <v>183</v>
      </c>
      <c r="D24" s="54">
        <f>D26+D25</f>
        <v>541.6553</v>
      </c>
      <c r="E24" s="54">
        <f>E26+E25</f>
        <v>353.596</v>
      </c>
      <c r="F24" s="54">
        <f>F26+F25</f>
        <v>344.596</v>
      </c>
    </row>
    <row r="25" spans="1:6" ht="15">
      <c r="A25" s="49">
        <v>15</v>
      </c>
      <c r="B25" s="12" t="s">
        <v>274</v>
      </c>
      <c r="C25" s="58" t="s">
        <v>271</v>
      </c>
      <c r="D25" s="59">
        <v>9</v>
      </c>
      <c r="E25" s="59">
        <v>9</v>
      </c>
      <c r="F25" s="59">
        <v>0</v>
      </c>
    </row>
    <row r="26" spans="1:6" ht="15">
      <c r="A26" s="49">
        <v>16</v>
      </c>
      <c r="B26" s="12" t="s">
        <v>72</v>
      </c>
      <c r="C26" s="58" t="s">
        <v>184</v>
      </c>
      <c r="D26" s="59">
        <f>413.931+78.5613+40.163</f>
        <v>532.6553</v>
      </c>
      <c r="E26" s="59">
        <v>344.596</v>
      </c>
      <c r="F26" s="59">
        <v>344.596</v>
      </c>
    </row>
    <row r="27" spans="1:6" ht="15">
      <c r="A27" s="49">
        <v>17</v>
      </c>
      <c r="B27" s="52" t="s">
        <v>52</v>
      </c>
      <c r="C27" s="53" t="s">
        <v>174</v>
      </c>
      <c r="D27" s="54">
        <f>D28+D29</f>
        <v>3848.6219999999994</v>
      </c>
      <c r="E27" s="54">
        <f>E28+E29</f>
        <v>3266.7619999999997</v>
      </c>
      <c r="F27" s="54">
        <f>F28+F29</f>
        <v>3266.763</v>
      </c>
    </row>
    <row r="28" spans="1:6" ht="15">
      <c r="A28" s="49">
        <v>18</v>
      </c>
      <c r="B28" s="55" t="s">
        <v>69</v>
      </c>
      <c r="C28" s="58" t="s">
        <v>175</v>
      </c>
      <c r="D28" s="59">
        <f>501.655+2133.897+39.25+100</f>
        <v>2774.8019999999997</v>
      </c>
      <c r="E28" s="59">
        <f>2297.555-112.255</f>
        <v>2185.2999999999997</v>
      </c>
      <c r="F28" s="59">
        <f>2297.555-112.254</f>
        <v>2185.301</v>
      </c>
    </row>
    <row r="29" spans="1:6" ht="25.5">
      <c r="A29" s="49">
        <v>19</v>
      </c>
      <c r="B29" s="55" t="s">
        <v>53</v>
      </c>
      <c r="C29" s="58" t="s">
        <v>176</v>
      </c>
      <c r="D29" s="59">
        <f>9.193+1070.955-6.328</f>
        <v>1073.82</v>
      </c>
      <c r="E29" s="59">
        <v>1081.462</v>
      </c>
      <c r="F29" s="59">
        <v>1081.462</v>
      </c>
    </row>
    <row r="30" spans="1:6" ht="15">
      <c r="A30" s="49">
        <v>20</v>
      </c>
      <c r="B30" s="52" t="s">
        <v>105</v>
      </c>
      <c r="C30" s="53" t="s">
        <v>177</v>
      </c>
      <c r="D30" s="54">
        <f>D31</f>
        <v>264.075</v>
      </c>
      <c r="E30" s="54">
        <f>E31</f>
        <v>212.034</v>
      </c>
      <c r="F30" s="54">
        <f>F31</f>
        <v>212.034</v>
      </c>
    </row>
    <row r="31" spans="1:6" ht="15">
      <c r="A31" s="49">
        <v>21</v>
      </c>
      <c r="B31" s="70" t="s">
        <v>106</v>
      </c>
      <c r="C31" s="56" t="s">
        <v>178</v>
      </c>
      <c r="D31" s="59">
        <v>264.075</v>
      </c>
      <c r="E31" s="59">
        <v>212.034</v>
      </c>
      <c r="F31" s="59">
        <v>212.034</v>
      </c>
    </row>
    <row r="32" spans="1:6" s="304" customFormat="1" ht="15">
      <c r="A32" s="49">
        <v>22</v>
      </c>
      <c r="B32" s="71" t="s">
        <v>9</v>
      </c>
      <c r="C32" s="68"/>
      <c r="D32" s="69"/>
      <c r="E32" s="72">
        <v>230.354</v>
      </c>
      <c r="F32" s="72">
        <v>460.572</v>
      </c>
    </row>
    <row r="33" spans="1:6" s="305" customFormat="1" ht="13.5" thickBot="1">
      <c r="A33" s="371" t="s">
        <v>54</v>
      </c>
      <c r="B33" s="372"/>
      <c r="C33" s="372"/>
      <c r="D33" s="73">
        <f>D11+D18+D20+D22+D24+D27+D30</f>
        <v>10278.50648</v>
      </c>
      <c r="E33" s="73">
        <f>E11+E18+E20+E22+E24+E27+E30+E32</f>
        <v>9316.492999999999</v>
      </c>
      <c r="F33" s="73">
        <f>F11+F18+F20+F22+F24+F27+F30+F32</f>
        <v>9213.289999999997</v>
      </c>
    </row>
    <row r="36" spans="4:6" ht="15">
      <c r="D36" s="74"/>
      <c r="E36" s="46"/>
      <c r="F36" s="46"/>
    </row>
    <row r="38" spans="4:6" ht="15">
      <c r="D38" s="306"/>
      <c r="E38" s="306"/>
      <c r="F38" s="306"/>
    </row>
    <row r="39" spans="4:6" ht="15">
      <c r="D39" s="307"/>
      <c r="E39" s="307"/>
      <c r="F39" s="307"/>
    </row>
  </sheetData>
  <sheetProtection/>
  <mergeCells count="2">
    <mergeCell ref="A6:F6"/>
    <mergeCell ref="A33:C3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5"/>
  <sheetViews>
    <sheetView view="pageBreakPreview" zoomScale="75" zoomScaleSheetLayoutView="75" zoomScalePageLayoutView="0" workbookViewId="0" topLeftCell="A154">
      <selection activeCell="B17" sqref="B17"/>
    </sheetView>
  </sheetViews>
  <sheetFormatPr defaultColWidth="9.140625" defaultRowHeight="33" customHeight="1"/>
  <cols>
    <col min="1" max="1" width="9.140625" style="88" customWidth="1"/>
    <col min="2" max="2" width="44.57421875" style="88" customWidth="1"/>
    <col min="3" max="3" width="5.57421875" style="252" customWidth="1"/>
    <col min="4" max="4" width="10.8515625" style="252" customWidth="1"/>
    <col min="5" max="5" width="16.00390625" style="252" customWidth="1"/>
    <col min="6" max="6" width="8.00390625" style="252" customWidth="1"/>
    <col min="7" max="7" width="12.57421875" style="88" customWidth="1"/>
    <col min="8" max="8" width="13.140625" style="88" customWidth="1"/>
    <col min="9" max="9" width="16.421875" style="88" customWidth="1"/>
    <col min="10" max="16384" width="9.140625" style="88" customWidth="1"/>
  </cols>
  <sheetData>
    <row r="1" spans="3:9" s="87" customFormat="1" ht="33" customHeight="1">
      <c r="C1" s="251"/>
      <c r="D1" s="251"/>
      <c r="E1" s="374" t="s">
        <v>208</v>
      </c>
      <c r="F1" s="374"/>
      <c r="G1" s="374"/>
      <c r="H1" s="374"/>
      <c r="I1" s="374"/>
    </row>
    <row r="2" spans="3:9" s="87" customFormat="1" ht="19.5" customHeight="1">
      <c r="C2" s="251"/>
      <c r="D2" s="374" t="s">
        <v>360</v>
      </c>
      <c r="E2" s="374"/>
      <c r="F2" s="374"/>
      <c r="G2" s="374"/>
      <c r="H2" s="374"/>
      <c r="I2" s="374"/>
    </row>
    <row r="3" spans="2:9" s="87" customFormat="1" ht="18.75" customHeight="1">
      <c r="B3" s="374" t="s">
        <v>282</v>
      </c>
      <c r="C3" s="374"/>
      <c r="D3" s="374"/>
      <c r="E3" s="374"/>
      <c r="F3" s="374"/>
      <c r="G3" s="374"/>
      <c r="H3" s="374"/>
      <c r="I3" s="374"/>
    </row>
    <row r="4" spans="4:8" ht="20.25" customHeight="1">
      <c r="D4" s="253"/>
      <c r="E4" s="251"/>
      <c r="F4" s="253"/>
      <c r="G4" s="302"/>
      <c r="H4" s="302" t="s">
        <v>387</v>
      </c>
    </row>
    <row r="5" spans="4:7" ht="12.75" customHeight="1">
      <c r="D5" s="253"/>
      <c r="E5" s="91"/>
      <c r="F5" s="253"/>
      <c r="G5" s="89"/>
    </row>
    <row r="6" spans="2:9" ht="42" customHeight="1">
      <c r="B6" s="375" t="s">
        <v>371</v>
      </c>
      <c r="C6" s="375"/>
      <c r="D6" s="375"/>
      <c r="E6" s="375"/>
      <c r="F6" s="375"/>
      <c r="G6" s="375"/>
      <c r="H6" s="375"/>
      <c r="I6" s="375"/>
    </row>
    <row r="7" ht="22.5" customHeight="1">
      <c r="I7" s="90" t="s">
        <v>107</v>
      </c>
    </row>
    <row r="8" spans="1:9" ht="67.5" customHeight="1">
      <c r="A8" s="92" t="s">
        <v>58</v>
      </c>
      <c r="B8" s="124" t="s">
        <v>59</v>
      </c>
      <c r="C8" s="254" t="s">
        <v>83</v>
      </c>
      <c r="D8" s="215" t="s">
        <v>196</v>
      </c>
      <c r="E8" s="255" t="s">
        <v>84</v>
      </c>
      <c r="F8" s="255" t="s">
        <v>85</v>
      </c>
      <c r="G8" s="50" t="s">
        <v>8</v>
      </c>
      <c r="H8" s="50" t="s">
        <v>27</v>
      </c>
      <c r="I8" s="50" t="s">
        <v>280</v>
      </c>
    </row>
    <row r="9" spans="1:9" s="94" customFormat="1" ht="21.75" customHeight="1">
      <c r="A9" s="93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</row>
    <row r="10" spans="1:9" s="125" customFormat="1" ht="24.75" customHeight="1">
      <c r="A10" s="95">
        <v>1</v>
      </c>
      <c r="B10" s="96" t="s">
        <v>116</v>
      </c>
      <c r="C10" s="256">
        <v>807</v>
      </c>
      <c r="D10" s="256"/>
      <c r="E10" s="256"/>
      <c r="F10" s="256"/>
      <c r="G10" s="97">
        <f>G11+G53+G62+G81+G100+G124+G154+G160</f>
        <v>10278.50648</v>
      </c>
      <c r="H10" s="97">
        <f>H11+H53+H62+H81+H100+H124+H154+H160</f>
        <v>9316.492999999999</v>
      </c>
      <c r="I10" s="97">
        <f>I11+I53+I62+I81+I100+I124+I154+I160</f>
        <v>9213.289999999997</v>
      </c>
    </row>
    <row r="11" spans="1:9" ht="21" customHeight="1">
      <c r="A11" s="95">
        <v>2</v>
      </c>
      <c r="B11" s="96" t="s">
        <v>66</v>
      </c>
      <c r="C11" s="257">
        <v>807</v>
      </c>
      <c r="D11" s="258" t="s">
        <v>185</v>
      </c>
      <c r="E11" s="258"/>
      <c r="F11" s="258"/>
      <c r="G11" s="97">
        <f>G12+G18+G41+G47+G31+G36</f>
        <v>5076.238179999999</v>
      </c>
      <c r="H11" s="97">
        <f>H12+H18+H41+H47+H31+H36</f>
        <v>5059.626</v>
      </c>
      <c r="I11" s="97">
        <f>I12+I18+I41+I47+I31+I36</f>
        <v>4833.003999999999</v>
      </c>
    </row>
    <row r="12" spans="1:10" ht="50.25" customHeight="1">
      <c r="A12" s="95">
        <v>3</v>
      </c>
      <c r="B12" s="98" t="s">
        <v>86</v>
      </c>
      <c r="C12" s="257">
        <v>807</v>
      </c>
      <c r="D12" s="259" t="s">
        <v>187</v>
      </c>
      <c r="E12" s="259"/>
      <c r="F12" s="259"/>
      <c r="G12" s="99">
        <f>G17</f>
        <v>643.347</v>
      </c>
      <c r="H12" s="99">
        <f>H17</f>
        <v>643.347</v>
      </c>
      <c r="I12" s="99">
        <f>I17</f>
        <v>643.347</v>
      </c>
      <c r="J12" s="100"/>
    </row>
    <row r="13" spans="1:10" ht="18" customHeight="1">
      <c r="A13" s="95">
        <v>4</v>
      </c>
      <c r="B13" s="98" t="s">
        <v>80</v>
      </c>
      <c r="C13" s="257">
        <v>807</v>
      </c>
      <c r="D13" s="259" t="s">
        <v>187</v>
      </c>
      <c r="E13" s="259" t="s">
        <v>290</v>
      </c>
      <c r="F13" s="260"/>
      <c r="G13" s="99">
        <f>G14</f>
        <v>643.347</v>
      </c>
      <c r="H13" s="99">
        <f>H17</f>
        <v>643.347</v>
      </c>
      <c r="I13" s="99">
        <v>696.999</v>
      </c>
      <c r="J13" s="100"/>
    </row>
    <row r="14" spans="1:10" ht="33" customHeight="1">
      <c r="A14" s="95">
        <v>5</v>
      </c>
      <c r="B14" s="98" t="s">
        <v>87</v>
      </c>
      <c r="C14" s="257">
        <v>807</v>
      </c>
      <c r="D14" s="259" t="s">
        <v>187</v>
      </c>
      <c r="E14" s="259" t="s">
        <v>291</v>
      </c>
      <c r="F14" s="259"/>
      <c r="G14" s="99">
        <f>G15</f>
        <v>643.347</v>
      </c>
      <c r="H14" s="99">
        <f>H13</f>
        <v>643.347</v>
      </c>
      <c r="I14" s="99">
        <v>696.999</v>
      </c>
      <c r="J14" s="100"/>
    </row>
    <row r="15" spans="1:10" ht="37.5" customHeight="1">
      <c r="A15" s="95">
        <v>6</v>
      </c>
      <c r="B15" s="98" t="s">
        <v>330</v>
      </c>
      <c r="C15" s="257">
        <v>807</v>
      </c>
      <c r="D15" s="259" t="s">
        <v>187</v>
      </c>
      <c r="E15" s="259" t="s">
        <v>292</v>
      </c>
      <c r="F15" s="259"/>
      <c r="G15" s="99">
        <f>G17</f>
        <v>643.347</v>
      </c>
      <c r="H15" s="99">
        <f>H17</f>
        <v>643.347</v>
      </c>
      <c r="I15" s="99">
        <f>I17</f>
        <v>643.347</v>
      </c>
      <c r="J15" s="100"/>
    </row>
    <row r="16" spans="1:10" ht="91.5" customHeight="1">
      <c r="A16" s="95">
        <v>7</v>
      </c>
      <c r="B16" s="98" t="s">
        <v>92</v>
      </c>
      <c r="C16" s="257">
        <v>807</v>
      </c>
      <c r="D16" s="259" t="s">
        <v>187</v>
      </c>
      <c r="E16" s="259" t="s">
        <v>292</v>
      </c>
      <c r="F16" s="261" t="s">
        <v>81</v>
      </c>
      <c r="G16" s="99">
        <f>G15</f>
        <v>643.347</v>
      </c>
      <c r="H16" s="99">
        <f>H15</f>
        <v>643.347</v>
      </c>
      <c r="I16" s="99">
        <f>I15</f>
        <v>643.347</v>
      </c>
      <c r="J16" s="100"/>
    </row>
    <row r="17" spans="1:10" ht="33" customHeight="1">
      <c r="A17" s="95">
        <v>8</v>
      </c>
      <c r="B17" s="98" t="s">
        <v>88</v>
      </c>
      <c r="C17" s="257">
        <v>807</v>
      </c>
      <c r="D17" s="259" t="s">
        <v>187</v>
      </c>
      <c r="E17" s="259" t="s">
        <v>292</v>
      </c>
      <c r="F17" s="259" t="s">
        <v>78</v>
      </c>
      <c r="G17" s="99">
        <v>643.347</v>
      </c>
      <c r="H17" s="99">
        <v>643.347</v>
      </c>
      <c r="I17" s="99">
        <v>643.347</v>
      </c>
      <c r="J17" s="100"/>
    </row>
    <row r="18" spans="1:10" ht="77.25" customHeight="1">
      <c r="A18" s="95">
        <v>9</v>
      </c>
      <c r="B18" s="96" t="s">
        <v>89</v>
      </c>
      <c r="C18" s="257">
        <v>807</v>
      </c>
      <c r="D18" s="258" t="s">
        <v>186</v>
      </c>
      <c r="E18" s="258"/>
      <c r="F18" s="258"/>
      <c r="G18" s="101">
        <f aca="true" t="shared" si="0" ref="G18:I19">G19</f>
        <v>4355.65318</v>
      </c>
      <c r="H18" s="101">
        <f t="shared" si="0"/>
        <v>4404.017000000001</v>
      </c>
      <c r="I18" s="101">
        <f t="shared" si="0"/>
        <v>4182.797</v>
      </c>
      <c r="J18" s="100"/>
    </row>
    <row r="19" spans="1:10" ht="20.25" customHeight="1">
      <c r="A19" s="95">
        <v>10</v>
      </c>
      <c r="B19" s="102" t="s">
        <v>80</v>
      </c>
      <c r="C19" s="257">
        <v>807</v>
      </c>
      <c r="D19" s="121" t="s">
        <v>186</v>
      </c>
      <c r="E19" s="121" t="s">
        <v>293</v>
      </c>
      <c r="F19" s="121"/>
      <c r="G19" s="103">
        <f t="shared" si="0"/>
        <v>4355.65318</v>
      </c>
      <c r="H19" s="103">
        <f t="shared" si="0"/>
        <v>4404.017000000001</v>
      </c>
      <c r="I19" s="103">
        <f t="shared" si="0"/>
        <v>4182.797</v>
      </c>
      <c r="J19" s="100"/>
    </row>
    <row r="20" spans="1:10" ht="33" customHeight="1">
      <c r="A20" s="95">
        <v>11</v>
      </c>
      <c r="B20" s="102" t="s">
        <v>87</v>
      </c>
      <c r="C20" s="257">
        <v>807</v>
      </c>
      <c r="D20" s="121" t="s">
        <v>186</v>
      </c>
      <c r="E20" s="121" t="s">
        <v>294</v>
      </c>
      <c r="F20" s="121"/>
      <c r="G20" s="103">
        <f>G21+G29</f>
        <v>4355.65318</v>
      </c>
      <c r="H20" s="103">
        <f>H21+H29</f>
        <v>4404.017000000001</v>
      </c>
      <c r="I20" s="103">
        <f>I21+I29</f>
        <v>4182.797</v>
      </c>
      <c r="J20" s="100"/>
    </row>
    <row r="21" spans="1:10" ht="73.5" customHeight="1">
      <c r="A21" s="95">
        <v>12</v>
      </c>
      <c r="B21" s="104" t="s">
        <v>91</v>
      </c>
      <c r="C21" s="257">
        <v>807</v>
      </c>
      <c r="D21" s="121" t="s">
        <v>186</v>
      </c>
      <c r="E21" s="121" t="s">
        <v>295</v>
      </c>
      <c r="F21" s="121"/>
      <c r="G21" s="103">
        <f>G23+G25+G26</f>
        <v>4164.45018</v>
      </c>
      <c r="H21" s="103">
        <f>H23+H25+H26</f>
        <v>4291.941000000001</v>
      </c>
      <c r="I21" s="103">
        <f>I23+I25+I26</f>
        <v>4070.721</v>
      </c>
      <c r="J21" s="100"/>
    </row>
    <row r="22" spans="1:10" ht="96.75" customHeight="1">
      <c r="A22" s="95">
        <v>13</v>
      </c>
      <c r="B22" s="104" t="s">
        <v>92</v>
      </c>
      <c r="C22" s="257">
        <v>807</v>
      </c>
      <c r="D22" s="121" t="s">
        <v>186</v>
      </c>
      <c r="E22" s="121" t="s">
        <v>295</v>
      </c>
      <c r="F22" s="121" t="s">
        <v>81</v>
      </c>
      <c r="G22" s="103">
        <f>G23</f>
        <v>2204.7709999999997</v>
      </c>
      <c r="H22" s="103">
        <f>H23</f>
        <v>2508.425</v>
      </c>
      <c r="I22" s="103">
        <f>I23</f>
        <v>2508.425</v>
      </c>
      <c r="J22" s="100"/>
    </row>
    <row r="23" spans="1:10" ht="32.25" customHeight="1">
      <c r="A23" s="95">
        <v>14</v>
      </c>
      <c r="B23" s="104" t="s">
        <v>88</v>
      </c>
      <c r="C23" s="257">
        <v>807</v>
      </c>
      <c r="D23" s="121" t="s">
        <v>186</v>
      </c>
      <c r="E23" s="121" t="s">
        <v>296</v>
      </c>
      <c r="F23" s="121" t="s">
        <v>78</v>
      </c>
      <c r="G23" s="103">
        <f>2133.901+70.87</f>
        <v>2204.7709999999997</v>
      </c>
      <c r="H23" s="103">
        <v>2508.425</v>
      </c>
      <c r="I23" s="103">
        <v>2508.425</v>
      </c>
      <c r="J23" s="100"/>
    </row>
    <row r="24" spans="1:10" ht="48.75" customHeight="1">
      <c r="A24" s="95">
        <v>15</v>
      </c>
      <c r="B24" s="102" t="s">
        <v>199</v>
      </c>
      <c r="C24" s="257">
        <v>807</v>
      </c>
      <c r="D24" s="121" t="s">
        <v>186</v>
      </c>
      <c r="E24" s="121" t="s">
        <v>296</v>
      </c>
      <c r="F24" s="121" t="s">
        <v>82</v>
      </c>
      <c r="G24" s="103">
        <f>G25</f>
        <v>1952.97375</v>
      </c>
      <c r="H24" s="103">
        <f>H25</f>
        <v>1779.1219999999998</v>
      </c>
      <c r="I24" s="103">
        <f>I25</f>
        <v>1557.9019999999998</v>
      </c>
      <c r="J24" s="100"/>
    </row>
    <row r="25" spans="1:10" ht="53.25" customHeight="1">
      <c r="A25" s="95">
        <v>16</v>
      </c>
      <c r="B25" s="102" t="s">
        <v>200</v>
      </c>
      <c r="C25" s="257">
        <v>807</v>
      </c>
      <c r="D25" s="121" t="s">
        <v>186</v>
      </c>
      <c r="E25" s="121" t="s">
        <v>296</v>
      </c>
      <c r="F25" s="121" t="s">
        <v>74</v>
      </c>
      <c r="G25" s="103">
        <f>1678.169+274.80475</f>
        <v>1952.97375</v>
      </c>
      <c r="H25" s="103">
        <f>1340.859+438.263</f>
        <v>1779.1219999999998</v>
      </c>
      <c r="I25" s="103">
        <f>1340.859+438.263-221.22</f>
        <v>1557.9019999999998</v>
      </c>
      <c r="J25" s="100"/>
    </row>
    <row r="26" spans="1:10" ht="19.5" customHeight="1">
      <c r="A26" s="95">
        <v>17</v>
      </c>
      <c r="B26" s="104" t="s">
        <v>93</v>
      </c>
      <c r="C26" s="257">
        <v>807</v>
      </c>
      <c r="D26" s="121" t="s">
        <v>186</v>
      </c>
      <c r="E26" s="121" t="s">
        <v>296</v>
      </c>
      <c r="F26" s="121" t="s">
        <v>94</v>
      </c>
      <c r="G26" s="103">
        <f>G27</f>
        <v>6.70543</v>
      </c>
      <c r="H26" s="103">
        <f>H27</f>
        <v>4.394</v>
      </c>
      <c r="I26" s="103">
        <f>I27</f>
        <v>4.394</v>
      </c>
      <c r="J26" s="100"/>
    </row>
    <row r="27" spans="1:10" ht="33" customHeight="1">
      <c r="A27" s="95">
        <v>18</v>
      </c>
      <c r="B27" s="104" t="s">
        <v>95</v>
      </c>
      <c r="C27" s="257">
        <v>807</v>
      </c>
      <c r="D27" s="121" t="s">
        <v>186</v>
      </c>
      <c r="E27" s="121" t="s">
        <v>296</v>
      </c>
      <c r="F27" s="121" t="s">
        <v>79</v>
      </c>
      <c r="G27" s="103">
        <f>1.70543+5</f>
        <v>6.70543</v>
      </c>
      <c r="H27" s="103">
        <v>4.394</v>
      </c>
      <c r="I27" s="103">
        <v>4.394</v>
      </c>
      <c r="J27" s="100"/>
    </row>
    <row r="28" spans="1:10" ht="100.5" customHeight="1">
      <c r="A28" s="95">
        <v>19</v>
      </c>
      <c r="B28" s="104" t="s">
        <v>353</v>
      </c>
      <c r="C28" s="257">
        <v>807</v>
      </c>
      <c r="D28" s="121" t="s">
        <v>186</v>
      </c>
      <c r="E28" s="121" t="s">
        <v>326</v>
      </c>
      <c r="F28" s="121"/>
      <c r="G28" s="103">
        <f aca="true" t="shared" si="1" ref="G28:I29">G29</f>
        <v>191.203</v>
      </c>
      <c r="H28" s="103">
        <f t="shared" si="1"/>
        <v>112.076</v>
      </c>
      <c r="I28" s="103">
        <f t="shared" si="1"/>
        <v>112.076</v>
      </c>
      <c r="J28" s="100"/>
    </row>
    <row r="29" spans="1:10" ht="96.75" customHeight="1">
      <c r="A29" s="95">
        <v>20</v>
      </c>
      <c r="B29" s="104" t="s">
        <v>92</v>
      </c>
      <c r="C29" s="257">
        <v>807</v>
      </c>
      <c r="D29" s="121" t="s">
        <v>186</v>
      </c>
      <c r="E29" s="121" t="s">
        <v>326</v>
      </c>
      <c r="F29" s="121" t="s">
        <v>81</v>
      </c>
      <c r="G29" s="103">
        <f t="shared" si="1"/>
        <v>191.203</v>
      </c>
      <c r="H29" s="103">
        <f t="shared" si="1"/>
        <v>112.076</v>
      </c>
      <c r="I29" s="103">
        <f t="shared" si="1"/>
        <v>112.076</v>
      </c>
      <c r="J29" s="100"/>
    </row>
    <row r="30" spans="1:10" ht="32.25" customHeight="1">
      <c r="A30" s="95">
        <v>21</v>
      </c>
      <c r="B30" s="104" t="s">
        <v>88</v>
      </c>
      <c r="C30" s="257">
        <v>807</v>
      </c>
      <c r="D30" s="121" t="s">
        <v>186</v>
      </c>
      <c r="E30" s="121" t="s">
        <v>326</v>
      </c>
      <c r="F30" s="121" t="s">
        <v>78</v>
      </c>
      <c r="G30" s="103">
        <v>191.203</v>
      </c>
      <c r="H30" s="103">
        <v>112.076</v>
      </c>
      <c r="I30" s="103">
        <v>112.076</v>
      </c>
      <c r="J30" s="100"/>
    </row>
    <row r="31" spans="1:10" ht="65.25" customHeight="1">
      <c r="A31" s="95">
        <v>22</v>
      </c>
      <c r="B31" s="106" t="s">
        <v>48</v>
      </c>
      <c r="C31" s="257">
        <v>807</v>
      </c>
      <c r="D31" s="262" t="s">
        <v>188</v>
      </c>
      <c r="E31" s="262"/>
      <c r="F31" s="262"/>
      <c r="G31" s="103">
        <v>5.402</v>
      </c>
      <c r="H31" s="103">
        <v>5.402</v>
      </c>
      <c r="I31" s="103">
        <v>0</v>
      </c>
      <c r="J31" s="100"/>
    </row>
    <row r="32" spans="1:10" ht="17.25" customHeight="1">
      <c r="A32" s="95">
        <v>23</v>
      </c>
      <c r="B32" s="104" t="s">
        <v>333</v>
      </c>
      <c r="C32" s="257">
        <v>807</v>
      </c>
      <c r="D32" s="262" t="s">
        <v>188</v>
      </c>
      <c r="E32" s="121" t="s">
        <v>297</v>
      </c>
      <c r="F32" s="262"/>
      <c r="G32" s="103">
        <v>5.402</v>
      </c>
      <c r="H32" s="103">
        <v>5.402</v>
      </c>
      <c r="I32" s="103">
        <v>0</v>
      </c>
      <c r="J32" s="100"/>
    </row>
    <row r="33" spans="1:10" ht="104.25" customHeight="1">
      <c r="A33" s="95">
        <v>24</v>
      </c>
      <c r="B33" s="247" t="s">
        <v>340</v>
      </c>
      <c r="C33" s="257">
        <v>807</v>
      </c>
      <c r="D33" s="262" t="s">
        <v>188</v>
      </c>
      <c r="E33" s="271" t="s">
        <v>331</v>
      </c>
      <c r="F33" s="262"/>
      <c r="G33" s="103">
        <v>5.402</v>
      </c>
      <c r="H33" s="103">
        <v>5.402</v>
      </c>
      <c r="I33" s="103">
        <v>0</v>
      </c>
      <c r="J33" s="100"/>
    </row>
    <row r="34" spans="1:10" ht="17.25" customHeight="1">
      <c r="A34" s="95">
        <v>25</v>
      </c>
      <c r="B34" s="106" t="s">
        <v>67</v>
      </c>
      <c r="C34" s="257">
        <v>807</v>
      </c>
      <c r="D34" s="262" t="s">
        <v>188</v>
      </c>
      <c r="E34" s="271" t="s">
        <v>331</v>
      </c>
      <c r="F34" s="262" t="s">
        <v>97</v>
      </c>
      <c r="G34" s="103">
        <v>5.402</v>
      </c>
      <c r="H34" s="103">
        <v>5.402</v>
      </c>
      <c r="I34" s="103">
        <v>0</v>
      </c>
      <c r="J34" s="100"/>
    </row>
    <row r="35" spans="1:10" ht="17.25" customHeight="1">
      <c r="A35" s="95">
        <v>26</v>
      </c>
      <c r="B35" s="106" t="s">
        <v>73</v>
      </c>
      <c r="C35" s="257">
        <v>807</v>
      </c>
      <c r="D35" s="262" t="s">
        <v>188</v>
      </c>
      <c r="E35" s="271" t="s">
        <v>331</v>
      </c>
      <c r="F35" s="262" t="s">
        <v>76</v>
      </c>
      <c r="G35" s="103">
        <v>5.402</v>
      </c>
      <c r="H35" s="103">
        <v>5.402</v>
      </c>
      <c r="I35" s="103">
        <v>0</v>
      </c>
      <c r="J35" s="100"/>
    </row>
    <row r="36" spans="1:10" ht="36.75" customHeight="1">
      <c r="A36" s="95">
        <v>27</v>
      </c>
      <c r="B36" s="106" t="s">
        <v>266</v>
      </c>
      <c r="C36" s="257">
        <v>807</v>
      </c>
      <c r="D36" s="262" t="s">
        <v>265</v>
      </c>
      <c r="E36" s="262"/>
      <c r="F36" s="262"/>
      <c r="G36" s="103">
        <f>G37</f>
        <v>64.976</v>
      </c>
      <c r="H36" s="103">
        <v>0</v>
      </c>
      <c r="I36" s="103">
        <v>0</v>
      </c>
      <c r="J36" s="100"/>
    </row>
    <row r="37" spans="1:10" ht="17.25" customHeight="1">
      <c r="A37" s="95">
        <v>28</v>
      </c>
      <c r="B37" s="104" t="s">
        <v>347</v>
      </c>
      <c r="C37" s="257">
        <v>807</v>
      </c>
      <c r="D37" s="262" t="s">
        <v>265</v>
      </c>
      <c r="E37" s="121" t="s">
        <v>298</v>
      </c>
      <c r="F37" s="262"/>
      <c r="G37" s="103">
        <f>G38</f>
        <v>64.976</v>
      </c>
      <c r="H37" s="103">
        <v>0</v>
      </c>
      <c r="I37" s="103">
        <v>0</v>
      </c>
      <c r="J37" s="100"/>
    </row>
    <row r="38" spans="1:10" ht="42" customHeight="1">
      <c r="A38" s="95">
        <v>29</v>
      </c>
      <c r="B38" s="106" t="s">
        <v>267</v>
      </c>
      <c r="C38" s="257">
        <v>807</v>
      </c>
      <c r="D38" s="262" t="s">
        <v>265</v>
      </c>
      <c r="E38" s="121" t="s">
        <v>299</v>
      </c>
      <c r="F38" s="262"/>
      <c r="G38" s="103">
        <f>G39</f>
        <v>64.976</v>
      </c>
      <c r="H38" s="103">
        <v>0</v>
      </c>
      <c r="I38" s="103">
        <v>0</v>
      </c>
      <c r="J38" s="100"/>
    </row>
    <row r="39" spans="1:10" ht="17.25" customHeight="1">
      <c r="A39" s="95">
        <v>30</v>
      </c>
      <c r="B39" s="106" t="s">
        <v>93</v>
      </c>
      <c r="C39" s="257">
        <v>807</v>
      </c>
      <c r="D39" s="262" t="s">
        <v>265</v>
      </c>
      <c r="E39" s="121" t="s">
        <v>299</v>
      </c>
      <c r="F39" s="262" t="s">
        <v>94</v>
      </c>
      <c r="G39" s="103">
        <f>G40</f>
        <v>64.976</v>
      </c>
      <c r="H39" s="103">
        <v>0</v>
      </c>
      <c r="I39" s="103">
        <v>0</v>
      </c>
      <c r="J39" s="100"/>
    </row>
    <row r="40" spans="1:10" ht="17.25" customHeight="1">
      <c r="A40" s="95">
        <v>31</v>
      </c>
      <c r="B40" s="106" t="s">
        <v>269</v>
      </c>
      <c r="C40" s="257">
        <v>807</v>
      </c>
      <c r="D40" s="262" t="s">
        <v>265</v>
      </c>
      <c r="E40" s="121" t="s">
        <v>299</v>
      </c>
      <c r="F40" s="262" t="s">
        <v>268</v>
      </c>
      <c r="G40" s="103">
        <v>64.976</v>
      </c>
      <c r="H40" s="103">
        <v>0</v>
      </c>
      <c r="I40" s="103">
        <v>0</v>
      </c>
      <c r="J40" s="100"/>
    </row>
    <row r="41" spans="1:10" ht="18" customHeight="1">
      <c r="A41" s="95">
        <v>32</v>
      </c>
      <c r="B41" s="104" t="s">
        <v>75</v>
      </c>
      <c r="C41" s="257">
        <v>807</v>
      </c>
      <c r="D41" s="121" t="s">
        <v>189</v>
      </c>
      <c r="E41" s="121"/>
      <c r="F41" s="263"/>
      <c r="G41" s="103">
        <f>G42</f>
        <v>5</v>
      </c>
      <c r="H41" s="103">
        <f aca="true" t="shared" si="2" ref="H41:I45">H42</f>
        <v>5</v>
      </c>
      <c r="I41" s="103">
        <f t="shared" si="2"/>
        <v>5</v>
      </c>
      <c r="J41" s="100"/>
    </row>
    <row r="42" spans="1:10" ht="15.75" customHeight="1">
      <c r="A42" s="95">
        <v>33</v>
      </c>
      <c r="B42" s="106" t="s">
        <v>80</v>
      </c>
      <c r="C42" s="257">
        <v>807</v>
      </c>
      <c r="D42" s="121" t="s">
        <v>189</v>
      </c>
      <c r="E42" s="121" t="s">
        <v>290</v>
      </c>
      <c r="F42" s="263"/>
      <c r="G42" s="103">
        <f>G43</f>
        <v>5</v>
      </c>
      <c r="H42" s="103">
        <f t="shared" si="2"/>
        <v>5</v>
      </c>
      <c r="I42" s="103">
        <f t="shared" si="2"/>
        <v>5</v>
      </c>
      <c r="J42" s="100"/>
    </row>
    <row r="43" spans="1:10" ht="15" customHeight="1">
      <c r="A43" s="95">
        <v>34</v>
      </c>
      <c r="B43" s="107" t="s">
        <v>0</v>
      </c>
      <c r="C43" s="257">
        <v>807</v>
      </c>
      <c r="D43" s="121" t="s">
        <v>189</v>
      </c>
      <c r="E43" s="121" t="s">
        <v>300</v>
      </c>
      <c r="F43" s="263"/>
      <c r="G43" s="103">
        <f>G45</f>
        <v>5</v>
      </c>
      <c r="H43" s="103">
        <f>H45</f>
        <v>5</v>
      </c>
      <c r="I43" s="103">
        <f>I45</f>
        <v>5</v>
      </c>
      <c r="J43" s="100"/>
    </row>
    <row r="44" spans="1:10" ht="33.75" customHeight="1">
      <c r="A44" s="95">
        <v>35</v>
      </c>
      <c r="B44" s="126" t="s">
        <v>11</v>
      </c>
      <c r="C44" s="257">
        <v>807</v>
      </c>
      <c r="D44" s="121" t="s">
        <v>189</v>
      </c>
      <c r="E44" s="121" t="s">
        <v>301</v>
      </c>
      <c r="F44" s="263"/>
      <c r="G44" s="103">
        <f>G45</f>
        <v>5</v>
      </c>
      <c r="H44" s="103">
        <f>H45</f>
        <v>5</v>
      </c>
      <c r="I44" s="103">
        <f>I45</f>
        <v>5</v>
      </c>
      <c r="J44" s="100"/>
    </row>
    <row r="45" spans="1:10" ht="16.5" customHeight="1">
      <c r="A45" s="95">
        <v>36</v>
      </c>
      <c r="B45" s="104" t="s">
        <v>93</v>
      </c>
      <c r="C45" s="257">
        <v>807</v>
      </c>
      <c r="D45" s="121" t="s">
        <v>189</v>
      </c>
      <c r="E45" s="121" t="s">
        <v>301</v>
      </c>
      <c r="F45" s="107">
        <v>800</v>
      </c>
      <c r="G45" s="103">
        <f>G46</f>
        <v>5</v>
      </c>
      <c r="H45" s="103">
        <f t="shared" si="2"/>
        <v>5</v>
      </c>
      <c r="I45" s="103">
        <f t="shared" si="2"/>
        <v>5</v>
      </c>
      <c r="J45" s="100"/>
    </row>
    <row r="46" spans="1:10" ht="18" customHeight="1">
      <c r="A46" s="95">
        <v>37</v>
      </c>
      <c r="B46" s="107" t="s">
        <v>113</v>
      </c>
      <c r="C46" s="257">
        <v>807</v>
      </c>
      <c r="D46" s="121" t="s">
        <v>189</v>
      </c>
      <c r="E46" s="121" t="s">
        <v>301</v>
      </c>
      <c r="F46" s="263">
        <v>870</v>
      </c>
      <c r="G46" s="103">
        <v>5</v>
      </c>
      <c r="H46" s="103">
        <v>5</v>
      </c>
      <c r="I46" s="103">
        <v>5</v>
      </c>
      <c r="J46" s="100"/>
    </row>
    <row r="47" spans="1:10" ht="15" customHeight="1">
      <c r="A47" s="95">
        <v>38</v>
      </c>
      <c r="B47" s="108" t="s">
        <v>96</v>
      </c>
      <c r="C47" s="257">
        <v>807</v>
      </c>
      <c r="D47" s="264" t="s">
        <v>190</v>
      </c>
      <c r="E47" s="264"/>
      <c r="F47" s="264"/>
      <c r="G47" s="109">
        <f>G48</f>
        <v>1.86</v>
      </c>
      <c r="H47" s="109">
        <f aca="true" t="shared" si="3" ref="H47:I51">H48</f>
        <v>1.86</v>
      </c>
      <c r="I47" s="109">
        <f t="shared" si="3"/>
        <v>1.86</v>
      </c>
      <c r="J47" s="100"/>
    </row>
    <row r="48" spans="1:10" ht="13.5" customHeight="1">
      <c r="A48" s="95">
        <v>39</v>
      </c>
      <c r="B48" s="127" t="s">
        <v>80</v>
      </c>
      <c r="C48" s="257">
        <v>807</v>
      </c>
      <c r="D48" s="265" t="s">
        <v>190</v>
      </c>
      <c r="E48" s="121" t="s">
        <v>293</v>
      </c>
      <c r="F48" s="265"/>
      <c r="G48" s="103">
        <f>G49</f>
        <v>1.86</v>
      </c>
      <c r="H48" s="103">
        <f t="shared" si="3"/>
        <v>1.86</v>
      </c>
      <c r="I48" s="103">
        <f t="shared" si="3"/>
        <v>1.86</v>
      </c>
      <c r="J48" s="100"/>
    </row>
    <row r="49" spans="1:10" ht="65.25" customHeight="1">
      <c r="A49" s="95">
        <v>40</v>
      </c>
      <c r="B49" s="283" t="s">
        <v>413</v>
      </c>
      <c r="C49" s="257">
        <v>807</v>
      </c>
      <c r="D49" s="265" t="s">
        <v>190</v>
      </c>
      <c r="E49" s="265" t="s">
        <v>302</v>
      </c>
      <c r="F49" s="265"/>
      <c r="G49" s="103">
        <f>G50</f>
        <v>1.86</v>
      </c>
      <c r="H49" s="103">
        <f t="shared" si="3"/>
        <v>1.86</v>
      </c>
      <c r="I49" s="103">
        <f t="shared" si="3"/>
        <v>1.86</v>
      </c>
      <c r="J49" s="100"/>
    </row>
    <row r="50" spans="1:10" ht="66.75" customHeight="1">
      <c r="A50" s="95">
        <v>41</v>
      </c>
      <c r="B50" s="283" t="s">
        <v>332</v>
      </c>
      <c r="C50" s="257">
        <v>807</v>
      </c>
      <c r="D50" s="265" t="s">
        <v>190</v>
      </c>
      <c r="E50" s="265" t="s">
        <v>303</v>
      </c>
      <c r="F50" s="265"/>
      <c r="G50" s="103">
        <f>G51</f>
        <v>1.86</v>
      </c>
      <c r="H50" s="103">
        <f t="shared" si="3"/>
        <v>1.86</v>
      </c>
      <c r="I50" s="103">
        <f t="shared" si="3"/>
        <v>1.86</v>
      </c>
      <c r="J50" s="100"/>
    </row>
    <row r="51" spans="1:10" ht="33" customHeight="1">
      <c r="A51" s="95">
        <v>42</v>
      </c>
      <c r="B51" s="104" t="s">
        <v>201</v>
      </c>
      <c r="C51" s="257">
        <v>807</v>
      </c>
      <c r="D51" s="265" t="s">
        <v>190</v>
      </c>
      <c r="E51" s="265" t="s">
        <v>303</v>
      </c>
      <c r="F51" s="266" t="s">
        <v>82</v>
      </c>
      <c r="G51" s="103">
        <f>G52</f>
        <v>1.86</v>
      </c>
      <c r="H51" s="103">
        <f t="shared" si="3"/>
        <v>1.86</v>
      </c>
      <c r="I51" s="103">
        <f t="shared" si="3"/>
        <v>1.86</v>
      </c>
      <c r="J51" s="100"/>
    </row>
    <row r="52" spans="1:10" ht="50.25" customHeight="1">
      <c r="A52" s="95">
        <v>43</v>
      </c>
      <c r="B52" s="104" t="s">
        <v>200</v>
      </c>
      <c r="C52" s="257">
        <v>807</v>
      </c>
      <c r="D52" s="265" t="s">
        <v>190</v>
      </c>
      <c r="E52" s="265" t="s">
        <v>303</v>
      </c>
      <c r="F52" s="267" t="s">
        <v>74</v>
      </c>
      <c r="G52" s="105">
        <v>1.86</v>
      </c>
      <c r="H52" s="105">
        <v>1.86</v>
      </c>
      <c r="I52" s="105">
        <v>1.86</v>
      </c>
      <c r="J52" s="100"/>
    </row>
    <row r="53" spans="1:10" ht="26.25" customHeight="1">
      <c r="A53" s="95">
        <v>44</v>
      </c>
      <c r="B53" s="110" t="s">
        <v>102</v>
      </c>
      <c r="C53" s="256">
        <v>807</v>
      </c>
      <c r="D53" s="264" t="s">
        <v>191</v>
      </c>
      <c r="E53" s="264"/>
      <c r="F53" s="264"/>
      <c r="G53" s="109">
        <f>G54</f>
        <v>99.9</v>
      </c>
      <c r="H53" s="109">
        <f>H54</f>
        <v>100.5</v>
      </c>
      <c r="I53" s="109">
        <f>I54</f>
        <v>0</v>
      </c>
      <c r="J53" s="100"/>
    </row>
    <row r="54" spans="1:10" ht="20.25" customHeight="1">
      <c r="A54" s="95">
        <v>45</v>
      </c>
      <c r="B54" s="104" t="s">
        <v>103</v>
      </c>
      <c r="C54" s="257">
        <v>807</v>
      </c>
      <c r="D54" s="121" t="s">
        <v>192</v>
      </c>
      <c r="E54" s="264"/>
      <c r="F54" s="264"/>
      <c r="G54" s="103">
        <f>G56</f>
        <v>99.9</v>
      </c>
      <c r="H54" s="103">
        <f>H56</f>
        <v>100.5</v>
      </c>
      <c r="I54" s="103">
        <f>I56</f>
        <v>0</v>
      </c>
      <c r="J54" s="100"/>
    </row>
    <row r="55" spans="1:10" ht="15.75" customHeight="1">
      <c r="A55" s="95">
        <v>46</v>
      </c>
      <c r="B55" s="104" t="s">
        <v>412</v>
      </c>
      <c r="C55" s="257">
        <v>807</v>
      </c>
      <c r="D55" s="121" t="s">
        <v>192</v>
      </c>
      <c r="E55" s="121" t="s">
        <v>293</v>
      </c>
      <c r="F55" s="264"/>
      <c r="G55" s="128">
        <f>G56</f>
        <v>99.9</v>
      </c>
      <c r="H55" s="128">
        <f>H56</f>
        <v>100.5</v>
      </c>
      <c r="I55" s="128">
        <f>I56</f>
        <v>0</v>
      </c>
      <c r="J55" s="100"/>
    </row>
    <row r="56" spans="1:10" ht="68.25" customHeight="1">
      <c r="A56" s="95">
        <v>47</v>
      </c>
      <c r="B56" s="283" t="s">
        <v>1</v>
      </c>
      <c r="C56" s="257">
        <v>807</v>
      </c>
      <c r="D56" s="121" t="s">
        <v>192</v>
      </c>
      <c r="E56" s="121" t="s">
        <v>302</v>
      </c>
      <c r="F56" s="264"/>
      <c r="G56" s="103">
        <f>G57</f>
        <v>99.9</v>
      </c>
      <c r="H56" s="103">
        <f aca="true" t="shared" si="4" ref="H56:I58">H57</f>
        <v>100.5</v>
      </c>
      <c r="I56" s="103">
        <f t="shared" si="4"/>
        <v>0</v>
      </c>
      <c r="J56" s="100"/>
    </row>
    <row r="57" spans="1:10" ht="69.75" customHeight="1">
      <c r="A57" s="95">
        <v>48</v>
      </c>
      <c r="B57" s="104" t="s">
        <v>104</v>
      </c>
      <c r="C57" s="257">
        <v>807</v>
      </c>
      <c r="D57" s="121" t="s">
        <v>192</v>
      </c>
      <c r="E57" s="121" t="s">
        <v>304</v>
      </c>
      <c r="F57" s="264"/>
      <c r="G57" s="103">
        <f>G58+G60</f>
        <v>99.9</v>
      </c>
      <c r="H57" s="103">
        <f>H58+H60</f>
        <v>100.5</v>
      </c>
      <c r="I57" s="103">
        <f>I58+I60</f>
        <v>0</v>
      </c>
      <c r="J57" s="100"/>
    </row>
    <row r="58" spans="1:10" ht="98.25" customHeight="1">
      <c r="A58" s="95">
        <v>49</v>
      </c>
      <c r="B58" s="104" t="s">
        <v>92</v>
      </c>
      <c r="C58" s="257">
        <v>807</v>
      </c>
      <c r="D58" s="121" t="s">
        <v>192</v>
      </c>
      <c r="E58" s="121" t="s">
        <v>304</v>
      </c>
      <c r="F58" s="121" t="s">
        <v>81</v>
      </c>
      <c r="G58" s="103">
        <f>G59</f>
        <v>72.424</v>
      </c>
      <c r="H58" s="103">
        <f t="shared" si="4"/>
        <v>72.424</v>
      </c>
      <c r="I58" s="103">
        <f t="shared" si="4"/>
        <v>0</v>
      </c>
      <c r="J58" s="100"/>
    </row>
    <row r="59" spans="1:10" ht="40.5" customHeight="1">
      <c r="A59" s="95">
        <v>50</v>
      </c>
      <c r="B59" s="104" t="s">
        <v>88</v>
      </c>
      <c r="C59" s="257">
        <v>807</v>
      </c>
      <c r="D59" s="121" t="s">
        <v>192</v>
      </c>
      <c r="E59" s="121" t="s">
        <v>304</v>
      </c>
      <c r="F59" s="121" t="s">
        <v>78</v>
      </c>
      <c r="G59" s="111">
        <v>72.424</v>
      </c>
      <c r="H59" s="111">
        <v>72.424</v>
      </c>
      <c r="I59" s="111">
        <v>0</v>
      </c>
      <c r="J59" s="100"/>
    </row>
    <row r="60" spans="1:10" ht="52.5" customHeight="1">
      <c r="A60" s="95">
        <v>51</v>
      </c>
      <c r="B60" s="102" t="s">
        <v>199</v>
      </c>
      <c r="C60" s="257">
        <v>807</v>
      </c>
      <c r="D60" s="121" t="s">
        <v>192</v>
      </c>
      <c r="E60" s="121" t="s">
        <v>304</v>
      </c>
      <c r="F60" s="121" t="s">
        <v>82</v>
      </c>
      <c r="G60" s="111">
        <f>G61</f>
        <v>27.476</v>
      </c>
      <c r="H60" s="111">
        <f>H61</f>
        <v>28.076</v>
      </c>
      <c r="I60" s="111">
        <f>I61</f>
        <v>0</v>
      </c>
      <c r="J60" s="100"/>
    </row>
    <row r="61" spans="1:10" ht="50.25" customHeight="1">
      <c r="A61" s="95">
        <v>52</v>
      </c>
      <c r="B61" s="102" t="s">
        <v>200</v>
      </c>
      <c r="C61" s="257">
        <v>807</v>
      </c>
      <c r="D61" s="121" t="s">
        <v>192</v>
      </c>
      <c r="E61" s="121" t="s">
        <v>304</v>
      </c>
      <c r="F61" s="121" t="s">
        <v>74</v>
      </c>
      <c r="G61" s="111">
        <v>27.476</v>
      </c>
      <c r="H61" s="111">
        <v>28.076</v>
      </c>
      <c r="I61" s="111">
        <v>0</v>
      </c>
      <c r="J61" s="100"/>
    </row>
    <row r="62" spans="1:10" ht="33" customHeight="1">
      <c r="A62" s="95">
        <v>53</v>
      </c>
      <c r="B62" s="110" t="s">
        <v>71</v>
      </c>
      <c r="C62" s="256">
        <v>807</v>
      </c>
      <c r="D62" s="264" t="s">
        <v>179</v>
      </c>
      <c r="E62" s="121"/>
      <c r="F62" s="121"/>
      <c r="G62" s="109">
        <f>G77+G63+G69</f>
        <v>26.694000000000003</v>
      </c>
      <c r="H62" s="109">
        <f>H77+H63+H69</f>
        <v>7.721</v>
      </c>
      <c r="I62" s="109">
        <f>I77+I63+I69</f>
        <v>7.721</v>
      </c>
      <c r="J62" s="100"/>
    </row>
    <row r="63" spans="1:10" ht="48" customHeight="1">
      <c r="A63" s="95">
        <v>54</v>
      </c>
      <c r="B63" s="104" t="s">
        <v>51</v>
      </c>
      <c r="C63" s="257">
        <v>807</v>
      </c>
      <c r="D63" s="121" t="s">
        <v>180</v>
      </c>
      <c r="E63" s="121"/>
      <c r="F63" s="121"/>
      <c r="G63" s="103">
        <f aca="true" t="shared" si="5" ref="G63:I65">G64</f>
        <v>13.245000000000001</v>
      </c>
      <c r="H63" s="103">
        <f t="shared" si="5"/>
        <v>7.721</v>
      </c>
      <c r="I63" s="103">
        <f t="shared" si="5"/>
        <v>7.721</v>
      </c>
      <c r="J63" s="100"/>
    </row>
    <row r="64" spans="1:10" ht="33" customHeight="1">
      <c r="A64" s="95">
        <v>55</v>
      </c>
      <c r="B64" s="104" t="s">
        <v>80</v>
      </c>
      <c r="C64" s="257">
        <v>807</v>
      </c>
      <c r="D64" s="121" t="s">
        <v>180</v>
      </c>
      <c r="E64" s="121" t="s">
        <v>293</v>
      </c>
      <c r="F64" s="121"/>
      <c r="G64" s="103">
        <f t="shared" si="5"/>
        <v>13.245000000000001</v>
      </c>
      <c r="H64" s="103">
        <f t="shared" si="5"/>
        <v>7.721</v>
      </c>
      <c r="I64" s="103">
        <f t="shared" si="5"/>
        <v>7.721</v>
      </c>
      <c r="J64" s="100"/>
    </row>
    <row r="65" spans="1:10" ht="37.5" customHeight="1">
      <c r="A65" s="95">
        <v>56</v>
      </c>
      <c r="B65" s="248" t="s">
        <v>333</v>
      </c>
      <c r="C65" s="257">
        <v>807</v>
      </c>
      <c r="D65" s="121" t="s">
        <v>180</v>
      </c>
      <c r="E65" s="121" t="s">
        <v>298</v>
      </c>
      <c r="F65" s="121"/>
      <c r="G65" s="103">
        <f>G66</f>
        <v>13.245000000000001</v>
      </c>
      <c r="H65" s="103">
        <f t="shared" si="5"/>
        <v>7.721</v>
      </c>
      <c r="I65" s="103">
        <f t="shared" si="5"/>
        <v>7.721</v>
      </c>
      <c r="J65" s="100"/>
    </row>
    <row r="66" spans="1:10" s="114" customFormat="1" ht="51" customHeight="1">
      <c r="A66" s="95">
        <v>57</v>
      </c>
      <c r="B66" s="112" t="s">
        <v>357</v>
      </c>
      <c r="C66" s="268">
        <v>807</v>
      </c>
      <c r="D66" s="121" t="s">
        <v>180</v>
      </c>
      <c r="E66" s="262" t="s">
        <v>329</v>
      </c>
      <c r="F66" s="262"/>
      <c r="G66" s="103">
        <f aca="true" t="shared" si="6" ref="G66:I67">G67</f>
        <v>13.245000000000001</v>
      </c>
      <c r="H66" s="103">
        <f t="shared" si="6"/>
        <v>7.721</v>
      </c>
      <c r="I66" s="103">
        <f t="shared" si="6"/>
        <v>7.721</v>
      </c>
      <c r="J66" s="113"/>
    </row>
    <row r="67" spans="1:10" s="114" customFormat="1" ht="33" customHeight="1">
      <c r="A67" s="95">
        <v>58</v>
      </c>
      <c r="B67" s="106" t="s">
        <v>201</v>
      </c>
      <c r="C67" s="268">
        <v>807</v>
      </c>
      <c r="D67" s="121" t="s">
        <v>180</v>
      </c>
      <c r="E67" s="262" t="s">
        <v>329</v>
      </c>
      <c r="F67" s="262" t="s">
        <v>82</v>
      </c>
      <c r="G67" s="103">
        <f t="shared" si="6"/>
        <v>13.245000000000001</v>
      </c>
      <c r="H67" s="103">
        <f t="shared" si="6"/>
        <v>7.721</v>
      </c>
      <c r="I67" s="103">
        <f t="shared" si="6"/>
        <v>7.721</v>
      </c>
      <c r="J67" s="113"/>
    </row>
    <row r="68" spans="1:10" s="114" customFormat="1" ht="33" customHeight="1">
      <c r="A68" s="95">
        <v>59</v>
      </c>
      <c r="B68" s="106" t="s">
        <v>2</v>
      </c>
      <c r="C68" s="268">
        <v>807</v>
      </c>
      <c r="D68" s="121" t="s">
        <v>180</v>
      </c>
      <c r="E68" s="262" t="s">
        <v>329</v>
      </c>
      <c r="F68" s="262" t="s">
        <v>74</v>
      </c>
      <c r="G68" s="103">
        <f>7.241+0.48+5.524</f>
        <v>13.245000000000001</v>
      </c>
      <c r="H68" s="103">
        <v>7.721</v>
      </c>
      <c r="I68" s="103">
        <v>7.721</v>
      </c>
      <c r="J68" s="113"/>
    </row>
    <row r="69" spans="1:10" ht="60.75" customHeight="1">
      <c r="A69" s="95">
        <v>60</v>
      </c>
      <c r="B69" s="104" t="s">
        <v>51</v>
      </c>
      <c r="C69" s="257">
        <v>807</v>
      </c>
      <c r="D69" s="121" t="s">
        <v>180</v>
      </c>
      <c r="E69" s="121"/>
      <c r="F69" s="121"/>
      <c r="G69" s="103">
        <f aca="true" t="shared" si="7" ref="G69:I71">G70</f>
        <v>12.808</v>
      </c>
      <c r="H69" s="103">
        <f t="shared" si="7"/>
        <v>0</v>
      </c>
      <c r="I69" s="103">
        <f t="shared" si="7"/>
        <v>0</v>
      </c>
      <c r="J69" s="100"/>
    </row>
    <row r="70" spans="1:10" ht="33" customHeight="1">
      <c r="A70" s="95">
        <v>61</v>
      </c>
      <c r="B70" s="104" t="s">
        <v>80</v>
      </c>
      <c r="C70" s="257">
        <v>807</v>
      </c>
      <c r="D70" s="121" t="s">
        <v>180</v>
      </c>
      <c r="E70" s="121" t="s">
        <v>293</v>
      </c>
      <c r="F70" s="121"/>
      <c r="G70" s="103">
        <f t="shared" si="7"/>
        <v>12.808</v>
      </c>
      <c r="H70" s="103">
        <f t="shared" si="7"/>
        <v>0</v>
      </c>
      <c r="I70" s="103">
        <f t="shared" si="7"/>
        <v>0</v>
      </c>
      <c r="J70" s="100"/>
    </row>
    <row r="71" spans="1:10" ht="37.5" customHeight="1">
      <c r="A71" s="95">
        <v>62</v>
      </c>
      <c r="B71" s="248" t="s">
        <v>333</v>
      </c>
      <c r="C71" s="257">
        <v>807</v>
      </c>
      <c r="D71" s="121" t="s">
        <v>180</v>
      </c>
      <c r="E71" s="121" t="s">
        <v>298</v>
      </c>
      <c r="F71" s="121"/>
      <c r="G71" s="103">
        <f>G72</f>
        <v>12.808</v>
      </c>
      <c r="H71" s="103">
        <f t="shared" si="7"/>
        <v>0</v>
      </c>
      <c r="I71" s="103">
        <f t="shared" si="7"/>
        <v>0</v>
      </c>
      <c r="J71" s="100"/>
    </row>
    <row r="72" spans="1:10" s="114" customFormat="1" ht="49.5" customHeight="1">
      <c r="A72" s="95">
        <v>63</v>
      </c>
      <c r="B72" s="112" t="s">
        <v>401</v>
      </c>
      <c r="C72" s="268">
        <v>807</v>
      </c>
      <c r="D72" s="121" t="s">
        <v>180</v>
      </c>
      <c r="E72" s="262" t="s">
        <v>402</v>
      </c>
      <c r="F72" s="262"/>
      <c r="G72" s="103">
        <f aca="true" t="shared" si="8" ref="G72:I73">G73</f>
        <v>12.808</v>
      </c>
      <c r="H72" s="103">
        <f t="shared" si="8"/>
        <v>0</v>
      </c>
      <c r="I72" s="103">
        <f t="shared" si="8"/>
        <v>0</v>
      </c>
      <c r="J72" s="113"/>
    </row>
    <row r="73" spans="1:10" s="114" customFormat="1" ht="33" customHeight="1">
      <c r="A73" s="95">
        <v>64</v>
      </c>
      <c r="B73" s="106" t="s">
        <v>201</v>
      </c>
      <c r="C73" s="268">
        <v>807</v>
      </c>
      <c r="D73" s="121" t="s">
        <v>180</v>
      </c>
      <c r="E73" s="262" t="s">
        <v>402</v>
      </c>
      <c r="F73" s="262" t="s">
        <v>82</v>
      </c>
      <c r="G73" s="103">
        <f t="shared" si="8"/>
        <v>12.808</v>
      </c>
      <c r="H73" s="103">
        <f t="shared" si="8"/>
        <v>0</v>
      </c>
      <c r="I73" s="103">
        <f t="shared" si="8"/>
        <v>0</v>
      </c>
      <c r="J73" s="113"/>
    </row>
    <row r="74" spans="1:10" s="114" customFormat="1" ht="33" customHeight="1">
      <c r="A74" s="95">
        <v>65</v>
      </c>
      <c r="B74" s="106" t="s">
        <v>2</v>
      </c>
      <c r="C74" s="268">
        <v>807</v>
      </c>
      <c r="D74" s="121" t="s">
        <v>180</v>
      </c>
      <c r="E74" s="262" t="s">
        <v>402</v>
      </c>
      <c r="F74" s="262" t="s">
        <v>74</v>
      </c>
      <c r="G74" s="103">
        <v>12.808</v>
      </c>
      <c r="H74" s="103">
        <v>0</v>
      </c>
      <c r="I74" s="103">
        <v>0</v>
      </c>
      <c r="J74" s="113"/>
    </row>
    <row r="75" spans="1:10" ht="33" customHeight="1">
      <c r="A75" s="95">
        <v>66</v>
      </c>
      <c r="B75" s="104" t="s">
        <v>114</v>
      </c>
      <c r="C75" s="257">
        <v>807</v>
      </c>
      <c r="D75" s="121" t="s">
        <v>180</v>
      </c>
      <c r="E75" s="121"/>
      <c r="F75" s="121"/>
      <c r="G75" s="103">
        <f aca="true" t="shared" si="9" ref="G75:I77">G76</f>
        <v>0.641</v>
      </c>
      <c r="H75" s="103">
        <f t="shared" si="9"/>
        <v>0</v>
      </c>
      <c r="I75" s="103">
        <f t="shared" si="9"/>
        <v>0</v>
      </c>
      <c r="J75" s="100"/>
    </row>
    <row r="76" spans="1:10" ht="33" customHeight="1">
      <c r="A76" s="95">
        <v>67</v>
      </c>
      <c r="B76" s="104" t="s">
        <v>80</v>
      </c>
      <c r="C76" s="257">
        <v>807</v>
      </c>
      <c r="D76" s="121" t="s">
        <v>180</v>
      </c>
      <c r="E76" s="121" t="s">
        <v>293</v>
      </c>
      <c r="F76" s="121"/>
      <c r="G76" s="103">
        <f t="shared" si="9"/>
        <v>0.641</v>
      </c>
      <c r="H76" s="103">
        <f t="shared" si="9"/>
        <v>0</v>
      </c>
      <c r="I76" s="103">
        <f t="shared" si="9"/>
        <v>0</v>
      </c>
      <c r="J76" s="100"/>
    </row>
    <row r="77" spans="1:10" ht="37.5" customHeight="1">
      <c r="A77" s="95">
        <v>68</v>
      </c>
      <c r="B77" s="248" t="s">
        <v>333</v>
      </c>
      <c r="C77" s="257">
        <v>807</v>
      </c>
      <c r="D77" s="121" t="s">
        <v>180</v>
      </c>
      <c r="E77" s="121" t="s">
        <v>298</v>
      </c>
      <c r="F77" s="121"/>
      <c r="G77" s="103">
        <f>G78</f>
        <v>0.641</v>
      </c>
      <c r="H77" s="103">
        <f t="shared" si="9"/>
        <v>0</v>
      </c>
      <c r="I77" s="103">
        <f t="shared" si="9"/>
        <v>0</v>
      </c>
      <c r="J77" s="100"/>
    </row>
    <row r="78" spans="1:10" s="114" customFormat="1" ht="60.75" customHeight="1">
      <c r="A78" s="95">
        <v>69</v>
      </c>
      <c r="B78" s="112" t="s">
        <v>411</v>
      </c>
      <c r="C78" s="268">
        <v>807</v>
      </c>
      <c r="D78" s="121" t="s">
        <v>180</v>
      </c>
      <c r="E78" s="262" t="s">
        <v>403</v>
      </c>
      <c r="F78" s="262"/>
      <c r="G78" s="103">
        <f aca="true" t="shared" si="10" ref="G78:I79">G79</f>
        <v>0.641</v>
      </c>
      <c r="H78" s="103">
        <f t="shared" si="10"/>
        <v>0</v>
      </c>
      <c r="I78" s="103">
        <f t="shared" si="10"/>
        <v>0</v>
      </c>
      <c r="J78" s="113"/>
    </row>
    <row r="79" spans="1:10" s="114" customFormat="1" ht="33" customHeight="1">
      <c r="A79" s="95">
        <v>70</v>
      </c>
      <c r="B79" s="106" t="s">
        <v>201</v>
      </c>
      <c r="C79" s="268">
        <v>807</v>
      </c>
      <c r="D79" s="121" t="s">
        <v>180</v>
      </c>
      <c r="E79" s="262" t="s">
        <v>403</v>
      </c>
      <c r="F79" s="262" t="s">
        <v>82</v>
      </c>
      <c r="G79" s="103">
        <f t="shared" si="10"/>
        <v>0.641</v>
      </c>
      <c r="H79" s="103">
        <f t="shared" si="10"/>
        <v>0</v>
      </c>
      <c r="I79" s="103">
        <f t="shared" si="10"/>
        <v>0</v>
      </c>
      <c r="J79" s="113"/>
    </row>
    <row r="80" spans="1:10" s="114" customFormat="1" ht="33" customHeight="1">
      <c r="A80" s="95">
        <v>71</v>
      </c>
      <c r="B80" s="106" t="s">
        <v>2</v>
      </c>
      <c r="C80" s="268">
        <v>807</v>
      </c>
      <c r="D80" s="121" t="s">
        <v>180</v>
      </c>
      <c r="E80" s="262" t="s">
        <v>403</v>
      </c>
      <c r="F80" s="262" t="s">
        <v>74</v>
      </c>
      <c r="G80" s="103">
        <v>0.641</v>
      </c>
      <c r="H80" s="103">
        <v>0</v>
      </c>
      <c r="I80" s="103">
        <v>0</v>
      </c>
      <c r="J80" s="113"/>
    </row>
    <row r="81" spans="1:10" ht="26.25" customHeight="1">
      <c r="A81" s="95">
        <v>72</v>
      </c>
      <c r="B81" s="110" t="s">
        <v>4</v>
      </c>
      <c r="C81" s="256">
        <v>807</v>
      </c>
      <c r="D81" s="264" t="s">
        <v>181</v>
      </c>
      <c r="E81" s="121"/>
      <c r="F81" s="121"/>
      <c r="G81" s="109">
        <f aca="true" t="shared" si="11" ref="G81:I84">G82</f>
        <v>421.322</v>
      </c>
      <c r="H81" s="109">
        <f t="shared" si="11"/>
        <v>85.9</v>
      </c>
      <c r="I81" s="109">
        <f t="shared" si="11"/>
        <v>88.6</v>
      </c>
      <c r="J81" s="100"/>
    </row>
    <row r="82" spans="1:10" ht="26.25" customHeight="1">
      <c r="A82" s="95">
        <v>73</v>
      </c>
      <c r="B82" s="115" t="s">
        <v>101</v>
      </c>
      <c r="C82" s="257">
        <v>807</v>
      </c>
      <c r="D82" s="121" t="s">
        <v>182</v>
      </c>
      <c r="E82" s="264"/>
      <c r="F82" s="264"/>
      <c r="G82" s="109">
        <f>G83</f>
        <v>421.322</v>
      </c>
      <c r="H82" s="109">
        <f t="shared" si="11"/>
        <v>85.9</v>
      </c>
      <c r="I82" s="109">
        <f t="shared" si="11"/>
        <v>88.6</v>
      </c>
      <c r="J82" s="100"/>
    </row>
    <row r="83" spans="1:10" ht="52.5" customHeight="1">
      <c r="A83" s="95">
        <v>74</v>
      </c>
      <c r="B83" s="104" t="s">
        <v>210</v>
      </c>
      <c r="C83" s="257">
        <v>807</v>
      </c>
      <c r="D83" s="121" t="s">
        <v>182</v>
      </c>
      <c r="E83" s="121" t="s">
        <v>306</v>
      </c>
      <c r="F83" s="121"/>
      <c r="G83" s="103">
        <f>G84+G88+G91+G94+G97</f>
        <v>421.322</v>
      </c>
      <c r="H83" s="103">
        <f t="shared" si="11"/>
        <v>85.9</v>
      </c>
      <c r="I83" s="103">
        <f t="shared" si="11"/>
        <v>88.6</v>
      </c>
      <c r="J83" s="100"/>
    </row>
    <row r="84" spans="1:10" ht="48" customHeight="1">
      <c r="A84" s="95">
        <v>75</v>
      </c>
      <c r="B84" s="102" t="s">
        <v>209</v>
      </c>
      <c r="C84" s="257">
        <v>807</v>
      </c>
      <c r="D84" s="121" t="s">
        <v>182</v>
      </c>
      <c r="E84" s="121" t="s">
        <v>305</v>
      </c>
      <c r="F84" s="121"/>
      <c r="G84" s="103">
        <f>G85</f>
        <v>107.2</v>
      </c>
      <c r="H84" s="103">
        <f t="shared" si="11"/>
        <v>85.9</v>
      </c>
      <c r="I84" s="103">
        <f t="shared" si="11"/>
        <v>88.6</v>
      </c>
      <c r="J84" s="100"/>
    </row>
    <row r="85" spans="1:10" ht="156.75" customHeight="1">
      <c r="A85" s="95">
        <v>76</v>
      </c>
      <c r="B85" s="102" t="s">
        <v>29</v>
      </c>
      <c r="C85" s="257">
        <v>807</v>
      </c>
      <c r="D85" s="121" t="s">
        <v>182</v>
      </c>
      <c r="E85" s="121" t="s">
        <v>307</v>
      </c>
      <c r="F85" s="121"/>
      <c r="G85" s="103">
        <f aca="true" t="shared" si="12" ref="G85:I98">G86</f>
        <v>107.2</v>
      </c>
      <c r="H85" s="103">
        <f t="shared" si="12"/>
        <v>85.9</v>
      </c>
      <c r="I85" s="103">
        <f t="shared" si="12"/>
        <v>88.6</v>
      </c>
      <c r="J85" s="100"/>
    </row>
    <row r="86" spans="1:10" ht="38.25" customHeight="1">
      <c r="A86" s="95">
        <v>77</v>
      </c>
      <c r="B86" s="106" t="s">
        <v>201</v>
      </c>
      <c r="C86" s="268">
        <v>807</v>
      </c>
      <c r="D86" s="121" t="s">
        <v>182</v>
      </c>
      <c r="E86" s="121" t="s">
        <v>307</v>
      </c>
      <c r="F86" s="262" t="s">
        <v>82</v>
      </c>
      <c r="G86" s="103">
        <f t="shared" si="12"/>
        <v>107.2</v>
      </c>
      <c r="H86" s="103">
        <f t="shared" si="12"/>
        <v>85.9</v>
      </c>
      <c r="I86" s="103">
        <f t="shared" si="12"/>
        <v>88.6</v>
      </c>
      <c r="J86" s="100"/>
    </row>
    <row r="87" spans="1:10" ht="48.75" customHeight="1">
      <c r="A87" s="95">
        <v>78</v>
      </c>
      <c r="B87" s="104" t="s">
        <v>200</v>
      </c>
      <c r="C87" s="257">
        <v>807</v>
      </c>
      <c r="D87" s="121" t="s">
        <v>182</v>
      </c>
      <c r="E87" s="121" t="s">
        <v>307</v>
      </c>
      <c r="F87" s="121" t="s">
        <v>74</v>
      </c>
      <c r="G87" s="103">
        <v>107.2</v>
      </c>
      <c r="H87" s="103">
        <v>85.9</v>
      </c>
      <c r="I87" s="103">
        <v>88.6</v>
      </c>
      <c r="J87" s="100"/>
    </row>
    <row r="88" spans="1:10" ht="166.5" customHeight="1">
      <c r="A88" s="95">
        <v>79</v>
      </c>
      <c r="B88" s="102" t="s">
        <v>385</v>
      </c>
      <c r="C88" s="257">
        <v>807</v>
      </c>
      <c r="D88" s="121" t="s">
        <v>182</v>
      </c>
      <c r="E88" s="121" t="s">
        <v>381</v>
      </c>
      <c r="F88" s="121"/>
      <c r="G88" s="103">
        <f t="shared" si="12"/>
        <v>2.73</v>
      </c>
      <c r="H88" s="103">
        <f t="shared" si="12"/>
        <v>0</v>
      </c>
      <c r="I88" s="103">
        <f t="shared" si="12"/>
        <v>0</v>
      </c>
      <c r="J88" s="100"/>
    </row>
    <row r="89" spans="1:10" ht="38.25" customHeight="1">
      <c r="A89" s="95">
        <v>80</v>
      </c>
      <c r="B89" s="106" t="s">
        <v>201</v>
      </c>
      <c r="C89" s="268">
        <v>807</v>
      </c>
      <c r="D89" s="121" t="s">
        <v>182</v>
      </c>
      <c r="E89" s="121" t="s">
        <v>381</v>
      </c>
      <c r="F89" s="262" t="s">
        <v>82</v>
      </c>
      <c r="G89" s="103">
        <f t="shared" si="12"/>
        <v>2.73</v>
      </c>
      <c r="H89" s="103">
        <f t="shared" si="12"/>
        <v>0</v>
      </c>
      <c r="I89" s="103">
        <f t="shared" si="12"/>
        <v>0</v>
      </c>
      <c r="J89" s="100"/>
    </row>
    <row r="90" spans="1:10" ht="48.75" customHeight="1">
      <c r="A90" s="95">
        <v>81</v>
      </c>
      <c r="B90" s="104" t="s">
        <v>200</v>
      </c>
      <c r="C90" s="257">
        <v>807</v>
      </c>
      <c r="D90" s="121" t="s">
        <v>182</v>
      </c>
      <c r="E90" s="121" t="s">
        <v>381</v>
      </c>
      <c r="F90" s="121" t="s">
        <v>74</v>
      </c>
      <c r="G90" s="103">
        <v>2.73</v>
      </c>
      <c r="H90" s="103">
        <v>0</v>
      </c>
      <c r="I90" s="103">
        <v>0</v>
      </c>
      <c r="J90" s="100"/>
    </row>
    <row r="91" spans="1:10" ht="129.75" customHeight="1">
      <c r="A91" s="95">
        <v>82</v>
      </c>
      <c r="B91" s="102" t="s">
        <v>408</v>
      </c>
      <c r="C91" s="257">
        <v>807</v>
      </c>
      <c r="D91" s="121" t="s">
        <v>182</v>
      </c>
      <c r="E91" s="121" t="s">
        <v>383</v>
      </c>
      <c r="F91" s="121"/>
      <c r="G91" s="103">
        <f t="shared" si="12"/>
        <v>272.992</v>
      </c>
      <c r="H91" s="103">
        <f t="shared" si="12"/>
        <v>0</v>
      </c>
      <c r="I91" s="103">
        <f t="shared" si="12"/>
        <v>0</v>
      </c>
      <c r="J91" s="100"/>
    </row>
    <row r="92" spans="1:10" ht="38.25" customHeight="1">
      <c r="A92" s="95">
        <v>83</v>
      </c>
      <c r="B92" s="106" t="s">
        <v>201</v>
      </c>
      <c r="C92" s="268">
        <v>807</v>
      </c>
      <c r="D92" s="121" t="s">
        <v>182</v>
      </c>
      <c r="E92" s="121" t="s">
        <v>383</v>
      </c>
      <c r="F92" s="262" t="s">
        <v>82</v>
      </c>
      <c r="G92" s="103">
        <f t="shared" si="12"/>
        <v>272.992</v>
      </c>
      <c r="H92" s="103">
        <f t="shared" si="12"/>
        <v>0</v>
      </c>
      <c r="I92" s="103">
        <f t="shared" si="12"/>
        <v>0</v>
      </c>
      <c r="J92" s="100"/>
    </row>
    <row r="93" spans="1:10" ht="48.75" customHeight="1">
      <c r="A93" s="95">
        <v>84</v>
      </c>
      <c r="B93" s="104" t="s">
        <v>200</v>
      </c>
      <c r="C93" s="257">
        <v>807</v>
      </c>
      <c r="D93" s="121" t="s">
        <v>182</v>
      </c>
      <c r="E93" s="121" t="s">
        <v>383</v>
      </c>
      <c r="F93" s="121" t="s">
        <v>74</v>
      </c>
      <c r="G93" s="103">
        <v>272.992</v>
      </c>
      <c r="H93" s="103">
        <v>0</v>
      </c>
      <c r="I93" s="103">
        <v>0</v>
      </c>
      <c r="J93" s="100"/>
    </row>
    <row r="94" spans="1:10" ht="125.25" customHeight="1">
      <c r="A94" s="95">
        <v>85</v>
      </c>
      <c r="B94" s="102" t="s">
        <v>407</v>
      </c>
      <c r="C94" s="257">
        <v>807</v>
      </c>
      <c r="D94" s="121" t="s">
        <v>182</v>
      </c>
      <c r="E94" s="121" t="s">
        <v>384</v>
      </c>
      <c r="F94" s="121"/>
      <c r="G94" s="103">
        <f t="shared" si="12"/>
        <v>32</v>
      </c>
      <c r="H94" s="103">
        <f t="shared" si="12"/>
        <v>0</v>
      </c>
      <c r="I94" s="103">
        <f t="shared" si="12"/>
        <v>0</v>
      </c>
      <c r="J94" s="100"/>
    </row>
    <row r="95" spans="1:10" ht="38.25" customHeight="1">
      <c r="A95" s="95">
        <v>86</v>
      </c>
      <c r="B95" s="106" t="s">
        <v>201</v>
      </c>
      <c r="C95" s="268">
        <v>807</v>
      </c>
      <c r="D95" s="121" t="s">
        <v>182</v>
      </c>
      <c r="E95" s="121" t="s">
        <v>384</v>
      </c>
      <c r="F95" s="262" t="s">
        <v>82</v>
      </c>
      <c r="G95" s="103">
        <f t="shared" si="12"/>
        <v>32</v>
      </c>
      <c r="H95" s="103">
        <f t="shared" si="12"/>
        <v>0</v>
      </c>
      <c r="I95" s="103">
        <f t="shared" si="12"/>
        <v>0</v>
      </c>
      <c r="J95" s="100"/>
    </row>
    <row r="96" spans="1:10" ht="48.75" customHeight="1">
      <c r="A96" s="95">
        <v>87</v>
      </c>
      <c r="B96" s="104" t="s">
        <v>200</v>
      </c>
      <c r="C96" s="257">
        <v>807</v>
      </c>
      <c r="D96" s="121" t="s">
        <v>182</v>
      </c>
      <c r="E96" s="121" t="s">
        <v>384</v>
      </c>
      <c r="F96" s="121" t="s">
        <v>74</v>
      </c>
      <c r="G96" s="103">
        <v>32</v>
      </c>
      <c r="H96" s="103">
        <v>0</v>
      </c>
      <c r="I96" s="103">
        <v>0</v>
      </c>
      <c r="J96" s="100"/>
    </row>
    <row r="97" spans="1:10" ht="184.5" customHeight="1">
      <c r="A97" s="95">
        <v>88</v>
      </c>
      <c r="B97" s="102" t="s">
        <v>386</v>
      </c>
      <c r="C97" s="257">
        <v>807</v>
      </c>
      <c r="D97" s="121" t="s">
        <v>182</v>
      </c>
      <c r="E97" s="121" t="s">
        <v>382</v>
      </c>
      <c r="F97" s="121"/>
      <c r="G97" s="103">
        <f t="shared" si="12"/>
        <v>6.4</v>
      </c>
      <c r="H97" s="103">
        <f t="shared" si="12"/>
        <v>0</v>
      </c>
      <c r="I97" s="103">
        <f t="shared" si="12"/>
        <v>0</v>
      </c>
      <c r="J97" s="100"/>
    </row>
    <row r="98" spans="1:10" ht="38.25" customHeight="1">
      <c r="A98" s="95">
        <v>89</v>
      </c>
      <c r="B98" s="106" t="s">
        <v>201</v>
      </c>
      <c r="C98" s="268">
        <v>807</v>
      </c>
      <c r="D98" s="121" t="s">
        <v>182</v>
      </c>
      <c r="E98" s="121" t="s">
        <v>382</v>
      </c>
      <c r="F98" s="262" t="s">
        <v>82</v>
      </c>
      <c r="G98" s="103">
        <f t="shared" si="12"/>
        <v>6.4</v>
      </c>
      <c r="H98" s="103">
        <f t="shared" si="12"/>
        <v>0</v>
      </c>
      <c r="I98" s="103">
        <f t="shared" si="12"/>
        <v>0</v>
      </c>
      <c r="J98" s="100"/>
    </row>
    <row r="99" spans="1:10" ht="48.75" customHeight="1">
      <c r="A99" s="95">
        <v>90</v>
      </c>
      <c r="B99" s="104" t="s">
        <v>200</v>
      </c>
      <c r="C99" s="257">
        <v>807</v>
      </c>
      <c r="D99" s="121" t="s">
        <v>182</v>
      </c>
      <c r="E99" s="121" t="s">
        <v>382</v>
      </c>
      <c r="F99" s="121" t="s">
        <v>74</v>
      </c>
      <c r="G99" s="103">
        <v>6.4</v>
      </c>
      <c r="H99" s="103">
        <v>0</v>
      </c>
      <c r="I99" s="103">
        <v>0</v>
      </c>
      <c r="J99" s="100"/>
    </row>
    <row r="100" spans="1:10" ht="18.75" customHeight="1">
      <c r="A100" s="95">
        <v>91</v>
      </c>
      <c r="B100" s="110" t="s">
        <v>70</v>
      </c>
      <c r="C100" s="257">
        <v>807</v>
      </c>
      <c r="D100" s="264" t="s">
        <v>183</v>
      </c>
      <c r="E100" s="264"/>
      <c r="F100" s="264"/>
      <c r="G100" s="109">
        <f>G106+G101</f>
        <v>541.6553</v>
      </c>
      <c r="H100" s="109">
        <f>H106+H101</f>
        <v>353.596</v>
      </c>
      <c r="I100" s="109">
        <f>I106+I101</f>
        <v>344.596</v>
      </c>
      <c r="J100" s="100"/>
    </row>
    <row r="101" spans="1:10" ht="33" customHeight="1">
      <c r="A101" s="95">
        <v>92</v>
      </c>
      <c r="B101" s="104" t="s">
        <v>90</v>
      </c>
      <c r="C101" s="257">
        <v>807</v>
      </c>
      <c r="D101" s="121" t="s">
        <v>271</v>
      </c>
      <c r="E101" s="121" t="s">
        <v>290</v>
      </c>
      <c r="F101" s="121"/>
      <c r="G101" s="103">
        <f aca="true" t="shared" si="13" ref="G101:I102">G102</f>
        <v>9</v>
      </c>
      <c r="H101" s="103">
        <f t="shared" si="13"/>
        <v>9</v>
      </c>
      <c r="I101" s="103">
        <f t="shared" si="13"/>
        <v>0</v>
      </c>
      <c r="J101" s="100"/>
    </row>
    <row r="102" spans="1:10" ht="44.25" customHeight="1">
      <c r="A102" s="95">
        <v>93</v>
      </c>
      <c r="B102" s="248" t="s">
        <v>333</v>
      </c>
      <c r="C102" s="293">
        <v>807</v>
      </c>
      <c r="D102" s="269" t="s">
        <v>271</v>
      </c>
      <c r="E102" s="269" t="s">
        <v>298</v>
      </c>
      <c r="F102" s="269"/>
      <c r="G102" s="103">
        <f t="shared" si="13"/>
        <v>9</v>
      </c>
      <c r="H102" s="103">
        <f t="shared" si="13"/>
        <v>9</v>
      </c>
      <c r="I102" s="103">
        <f t="shared" si="13"/>
        <v>0</v>
      </c>
      <c r="J102" s="100"/>
    </row>
    <row r="103" spans="1:10" ht="75.75" customHeight="1">
      <c r="A103" s="95">
        <v>94</v>
      </c>
      <c r="B103" s="294" t="s">
        <v>276</v>
      </c>
      <c r="C103" s="293">
        <v>807</v>
      </c>
      <c r="D103" s="269" t="s">
        <v>271</v>
      </c>
      <c r="E103" s="269" t="s">
        <v>308</v>
      </c>
      <c r="F103" s="269"/>
      <c r="G103" s="103">
        <f aca="true" t="shared" si="14" ref="G103:I104">G104</f>
        <v>9</v>
      </c>
      <c r="H103" s="103">
        <f t="shared" si="14"/>
        <v>9</v>
      </c>
      <c r="I103" s="103">
        <f t="shared" si="14"/>
        <v>0</v>
      </c>
      <c r="J103" s="100"/>
    </row>
    <row r="104" spans="1:10" ht="39" customHeight="1">
      <c r="A104" s="95">
        <v>95</v>
      </c>
      <c r="B104" s="248" t="s">
        <v>93</v>
      </c>
      <c r="C104" s="293">
        <v>807</v>
      </c>
      <c r="D104" s="269" t="s">
        <v>271</v>
      </c>
      <c r="E104" s="269" t="s">
        <v>308</v>
      </c>
      <c r="F104" s="269" t="s">
        <v>334</v>
      </c>
      <c r="G104" s="103">
        <f t="shared" si="14"/>
        <v>9</v>
      </c>
      <c r="H104" s="103">
        <f t="shared" si="14"/>
        <v>9</v>
      </c>
      <c r="I104" s="103">
        <f t="shared" si="14"/>
        <v>0</v>
      </c>
      <c r="J104" s="100"/>
    </row>
    <row r="105" spans="1:9" s="240" customFormat="1" ht="51" customHeight="1">
      <c r="A105" s="95">
        <v>96</v>
      </c>
      <c r="B105" s="295" t="s">
        <v>335</v>
      </c>
      <c r="C105" s="293">
        <v>807</v>
      </c>
      <c r="D105" s="269" t="s">
        <v>271</v>
      </c>
      <c r="E105" s="269" t="s">
        <v>308</v>
      </c>
      <c r="F105" s="269" t="s">
        <v>275</v>
      </c>
      <c r="G105" s="105">
        <v>9</v>
      </c>
      <c r="H105" s="105">
        <v>9</v>
      </c>
      <c r="I105" s="105">
        <v>0</v>
      </c>
    </row>
    <row r="106" spans="1:10" ht="19.5" customHeight="1">
      <c r="A106" s="95">
        <v>97</v>
      </c>
      <c r="B106" s="104" t="s">
        <v>72</v>
      </c>
      <c r="C106" s="257">
        <v>807</v>
      </c>
      <c r="D106" s="121" t="s">
        <v>184</v>
      </c>
      <c r="E106" s="121"/>
      <c r="F106" s="121"/>
      <c r="G106" s="103">
        <f>G107+G121</f>
        <v>532.6553</v>
      </c>
      <c r="H106" s="103">
        <f>H107+H121</f>
        <v>344.596</v>
      </c>
      <c r="I106" s="103">
        <f>I107+I121</f>
        <v>344.596</v>
      </c>
      <c r="J106" s="100"/>
    </row>
    <row r="107" spans="1:10" ht="60.75" customHeight="1">
      <c r="A107" s="95">
        <v>98</v>
      </c>
      <c r="B107" s="104" t="s">
        <v>210</v>
      </c>
      <c r="C107" s="257">
        <v>807</v>
      </c>
      <c r="D107" s="121" t="s">
        <v>184</v>
      </c>
      <c r="E107" s="121" t="s">
        <v>306</v>
      </c>
      <c r="F107" s="121"/>
      <c r="G107" s="103">
        <f>G108</f>
        <v>492.4923</v>
      </c>
      <c r="H107" s="103">
        <f>H108</f>
        <v>344.596</v>
      </c>
      <c r="I107" s="103">
        <f>I108</f>
        <v>344.596</v>
      </c>
      <c r="J107" s="100"/>
    </row>
    <row r="108" spans="1:10" ht="44.25" customHeight="1">
      <c r="A108" s="95">
        <v>99</v>
      </c>
      <c r="B108" s="102" t="s">
        <v>30</v>
      </c>
      <c r="C108" s="257">
        <v>807</v>
      </c>
      <c r="D108" s="121" t="s">
        <v>184</v>
      </c>
      <c r="E108" s="121" t="s">
        <v>309</v>
      </c>
      <c r="F108" s="121"/>
      <c r="G108" s="103">
        <f>G109+G112+G115</f>
        <v>492.4923</v>
      </c>
      <c r="H108" s="103">
        <f>H109+H112+H115</f>
        <v>344.596</v>
      </c>
      <c r="I108" s="103">
        <f>I109+I112+I115</f>
        <v>344.596</v>
      </c>
      <c r="J108" s="100"/>
    </row>
    <row r="109" spans="1:10" ht="96" customHeight="1">
      <c r="A109" s="95">
        <v>100</v>
      </c>
      <c r="B109" s="129" t="s">
        <v>31</v>
      </c>
      <c r="C109" s="257">
        <v>807</v>
      </c>
      <c r="D109" s="121" t="s">
        <v>184</v>
      </c>
      <c r="E109" s="121" t="s">
        <v>310</v>
      </c>
      <c r="F109" s="121"/>
      <c r="G109" s="103">
        <f aca="true" t="shared" si="15" ref="G109:I110">G110</f>
        <v>435.5983</v>
      </c>
      <c r="H109" s="103">
        <f t="shared" si="15"/>
        <v>288.975</v>
      </c>
      <c r="I109" s="103">
        <f t="shared" si="15"/>
        <v>288.975</v>
      </c>
      <c r="J109" s="100"/>
    </row>
    <row r="110" spans="1:10" ht="47.25" customHeight="1">
      <c r="A110" s="95">
        <v>101</v>
      </c>
      <c r="B110" s="106" t="s">
        <v>201</v>
      </c>
      <c r="C110" s="257">
        <v>807</v>
      </c>
      <c r="D110" s="121" t="s">
        <v>184</v>
      </c>
      <c r="E110" s="121" t="s">
        <v>310</v>
      </c>
      <c r="F110" s="121" t="s">
        <v>82</v>
      </c>
      <c r="G110" s="103">
        <f t="shared" si="15"/>
        <v>435.5983</v>
      </c>
      <c r="H110" s="103">
        <f t="shared" si="15"/>
        <v>288.975</v>
      </c>
      <c r="I110" s="103">
        <f t="shared" si="15"/>
        <v>288.975</v>
      </c>
      <c r="J110" s="100"/>
    </row>
    <row r="111" spans="1:10" ht="57" customHeight="1">
      <c r="A111" s="95">
        <v>102</v>
      </c>
      <c r="B111" s="104" t="s">
        <v>200</v>
      </c>
      <c r="C111" s="257">
        <v>807</v>
      </c>
      <c r="D111" s="121" t="s">
        <v>184</v>
      </c>
      <c r="E111" s="121" t="s">
        <v>310</v>
      </c>
      <c r="F111" s="121" t="s">
        <v>74</v>
      </c>
      <c r="G111" s="103">
        <f>358.31+77.2883</f>
        <v>435.5983</v>
      </c>
      <c r="H111" s="103">
        <v>288.975</v>
      </c>
      <c r="I111" s="103">
        <v>288.975</v>
      </c>
      <c r="J111" s="100"/>
    </row>
    <row r="112" spans="1:10" ht="105.75" customHeight="1">
      <c r="A112" s="95">
        <v>103</v>
      </c>
      <c r="B112" s="102" t="s">
        <v>346</v>
      </c>
      <c r="C112" s="257">
        <v>807</v>
      </c>
      <c r="D112" s="121" t="s">
        <v>184</v>
      </c>
      <c r="E112" s="121" t="s">
        <v>311</v>
      </c>
      <c r="F112" s="121"/>
      <c r="G112" s="103">
        <f>G114</f>
        <v>5</v>
      </c>
      <c r="H112" s="103">
        <f>H114</f>
        <v>5</v>
      </c>
      <c r="I112" s="103">
        <f>I114</f>
        <v>5</v>
      </c>
      <c r="J112" s="100"/>
    </row>
    <row r="113" spans="1:10" ht="42" customHeight="1">
      <c r="A113" s="95">
        <v>104</v>
      </c>
      <c r="B113" s="106" t="s">
        <v>201</v>
      </c>
      <c r="C113" s="257">
        <v>807</v>
      </c>
      <c r="D113" s="121" t="s">
        <v>184</v>
      </c>
      <c r="E113" s="121" t="s">
        <v>312</v>
      </c>
      <c r="F113" s="121" t="s">
        <v>82</v>
      </c>
      <c r="G113" s="103">
        <f>G114</f>
        <v>5</v>
      </c>
      <c r="H113" s="103">
        <f>H114</f>
        <v>5</v>
      </c>
      <c r="I113" s="103">
        <f>I114</f>
        <v>5</v>
      </c>
      <c r="J113" s="100"/>
    </row>
    <row r="114" spans="1:10" ht="63" customHeight="1">
      <c r="A114" s="95">
        <v>105</v>
      </c>
      <c r="B114" s="104" t="s">
        <v>200</v>
      </c>
      <c r="C114" s="257">
        <v>807</v>
      </c>
      <c r="D114" s="121" t="s">
        <v>184</v>
      </c>
      <c r="E114" s="121" t="s">
        <v>312</v>
      </c>
      <c r="F114" s="121" t="s">
        <v>74</v>
      </c>
      <c r="G114" s="103">
        <v>5</v>
      </c>
      <c r="H114" s="103">
        <v>5</v>
      </c>
      <c r="I114" s="103">
        <v>5</v>
      </c>
      <c r="J114" s="100"/>
    </row>
    <row r="115" spans="1:9" s="246" customFormat="1" ht="120" customHeight="1">
      <c r="A115" s="95">
        <v>106</v>
      </c>
      <c r="B115" s="292" t="s">
        <v>336</v>
      </c>
      <c r="C115" s="270">
        <v>807</v>
      </c>
      <c r="D115" s="269" t="s">
        <v>184</v>
      </c>
      <c r="E115" s="121" t="s">
        <v>313</v>
      </c>
      <c r="F115" s="271"/>
      <c r="G115" s="105">
        <f aca="true" t="shared" si="16" ref="G115:I116">G116</f>
        <v>51.894000000000005</v>
      </c>
      <c r="H115" s="105">
        <f t="shared" si="16"/>
        <v>50.621</v>
      </c>
      <c r="I115" s="105">
        <f t="shared" si="16"/>
        <v>50.621</v>
      </c>
    </row>
    <row r="116" spans="1:9" s="246" customFormat="1" ht="39.75" customHeight="1">
      <c r="A116" s="95">
        <v>107</v>
      </c>
      <c r="B116" s="247" t="s">
        <v>201</v>
      </c>
      <c r="C116" s="270">
        <v>807</v>
      </c>
      <c r="D116" s="269" t="s">
        <v>184</v>
      </c>
      <c r="E116" s="121" t="s">
        <v>313</v>
      </c>
      <c r="F116" s="269" t="s">
        <v>82</v>
      </c>
      <c r="G116" s="105">
        <f t="shared" si="16"/>
        <v>51.894000000000005</v>
      </c>
      <c r="H116" s="105">
        <f t="shared" si="16"/>
        <v>50.621</v>
      </c>
      <c r="I116" s="105">
        <f t="shared" si="16"/>
        <v>50.621</v>
      </c>
    </row>
    <row r="117" spans="1:9" s="246" customFormat="1" ht="69" customHeight="1">
      <c r="A117" s="95">
        <v>108</v>
      </c>
      <c r="B117" s="248" t="s">
        <v>200</v>
      </c>
      <c r="C117" s="270">
        <v>807</v>
      </c>
      <c r="D117" s="269" t="s">
        <v>184</v>
      </c>
      <c r="E117" s="121" t="s">
        <v>313</v>
      </c>
      <c r="F117" s="269" t="s">
        <v>74</v>
      </c>
      <c r="G117" s="105">
        <f>50.621+1.273</f>
        <v>51.894000000000005</v>
      </c>
      <c r="H117" s="105">
        <v>50.621</v>
      </c>
      <c r="I117" s="105">
        <v>50.621</v>
      </c>
    </row>
    <row r="118" spans="1:9" s="246" customFormat="1" ht="39" customHeight="1">
      <c r="A118" s="95">
        <v>109</v>
      </c>
      <c r="B118" s="104" t="s">
        <v>72</v>
      </c>
      <c r="C118" s="270">
        <v>807</v>
      </c>
      <c r="D118" s="269" t="s">
        <v>184</v>
      </c>
      <c r="E118" s="121"/>
      <c r="F118" s="269"/>
      <c r="G118" s="105">
        <f aca="true" t="shared" si="17" ref="G118:I120">G119</f>
        <v>40.163</v>
      </c>
      <c r="H118" s="105">
        <f t="shared" si="17"/>
        <v>0</v>
      </c>
      <c r="I118" s="105">
        <f t="shared" si="17"/>
        <v>0</v>
      </c>
    </row>
    <row r="119" spans="1:9" s="246" customFormat="1" ht="33" customHeight="1">
      <c r="A119" s="95">
        <v>110</v>
      </c>
      <c r="B119" s="104" t="s">
        <v>80</v>
      </c>
      <c r="C119" s="270">
        <v>807</v>
      </c>
      <c r="D119" s="269" t="s">
        <v>184</v>
      </c>
      <c r="E119" s="121" t="s">
        <v>290</v>
      </c>
      <c r="F119" s="269"/>
      <c r="G119" s="105">
        <f t="shared" si="17"/>
        <v>40.163</v>
      </c>
      <c r="H119" s="105">
        <f t="shared" si="17"/>
        <v>0</v>
      </c>
      <c r="I119" s="105">
        <f t="shared" si="17"/>
        <v>0</v>
      </c>
    </row>
    <row r="120" spans="1:9" s="246" customFormat="1" ht="30.75" customHeight="1">
      <c r="A120" s="95">
        <v>111</v>
      </c>
      <c r="B120" s="104" t="s">
        <v>115</v>
      </c>
      <c r="C120" s="270">
        <v>807</v>
      </c>
      <c r="D120" s="269" t="s">
        <v>184</v>
      </c>
      <c r="E120" s="121" t="s">
        <v>405</v>
      </c>
      <c r="F120" s="269"/>
      <c r="G120" s="105">
        <f t="shared" si="17"/>
        <v>40.163</v>
      </c>
      <c r="H120" s="105">
        <f t="shared" si="17"/>
        <v>0</v>
      </c>
      <c r="I120" s="105">
        <f t="shared" si="17"/>
        <v>0</v>
      </c>
    </row>
    <row r="121" spans="1:9" s="246" customFormat="1" ht="45.75" customHeight="1">
      <c r="A121" s="95">
        <v>112</v>
      </c>
      <c r="B121" s="129" t="s">
        <v>404</v>
      </c>
      <c r="C121" s="270">
        <v>807</v>
      </c>
      <c r="D121" s="269" t="s">
        <v>184</v>
      </c>
      <c r="E121" s="121" t="s">
        <v>400</v>
      </c>
      <c r="F121" s="271"/>
      <c r="G121" s="105">
        <f aca="true" t="shared" si="18" ref="G121:I122">G122</f>
        <v>40.163</v>
      </c>
      <c r="H121" s="105">
        <f t="shared" si="18"/>
        <v>0</v>
      </c>
      <c r="I121" s="105">
        <f t="shared" si="18"/>
        <v>0</v>
      </c>
    </row>
    <row r="122" spans="1:9" s="246" customFormat="1" ht="39.75" customHeight="1">
      <c r="A122" s="95">
        <v>113</v>
      </c>
      <c r="B122" s="247" t="s">
        <v>201</v>
      </c>
      <c r="C122" s="270">
        <v>807</v>
      </c>
      <c r="D122" s="269" t="s">
        <v>184</v>
      </c>
      <c r="E122" s="121" t="s">
        <v>400</v>
      </c>
      <c r="F122" s="269" t="s">
        <v>82</v>
      </c>
      <c r="G122" s="105">
        <f t="shared" si="18"/>
        <v>40.163</v>
      </c>
      <c r="H122" s="105">
        <f t="shared" si="18"/>
        <v>0</v>
      </c>
      <c r="I122" s="105">
        <f t="shared" si="18"/>
        <v>0</v>
      </c>
    </row>
    <row r="123" spans="1:9" s="246" customFormat="1" ht="69" customHeight="1">
      <c r="A123" s="95">
        <v>114</v>
      </c>
      <c r="B123" s="248" t="s">
        <v>200</v>
      </c>
      <c r="C123" s="270">
        <v>807</v>
      </c>
      <c r="D123" s="269" t="s">
        <v>184</v>
      </c>
      <c r="E123" s="121" t="s">
        <v>400</v>
      </c>
      <c r="F123" s="269" t="s">
        <v>74</v>
      </c>
      <c r="G123" s="105">
        <v>40.163</v>
      </c>
      <c r="H123" s="105">
        <v>0</v>
      </c>
      <c r="I123" s="105">
        <v>0</v>
      </c>
    </row>
    <row r="124" spans="1:10" ht="33" customHeight="1">
      <c r="A124" s="95">
        <v>115</v>
      </c>
      <c r="B124" s="115" t="s">
        <v>68</v>
      </c>
      <c r="C124" s="257">
        <v>807</v>
      </c>
      <c r="D124" s="264" t="s">
        <v>174</v>
      </c>
      <c r="E124" s="264"/>
      <c r="F124" s="264"/>
      <c r="G124" s="109">
        <f>G125+G147</f>
        <v>3848.6219999999994</v>
      </c>
      <c r="H124" s="109">
        <f>H125+H147</f>
        <v>3266.7619999999997</v>
      </c>
      <c r="I124" s="109">
        <f>I125+I147</f>
        <v>3266.763</v>
      </c>
      <c r="J124" s="100"/>
    </row>
    <row r="125" spans="1:10" ht="13.5" customHeight="1">
      <c r="A125" s="95">
        <v>116</v>
      </c>
      <c r="B125" s="104" t="s">
        <v>69</v>
      </c>
      <c r="C125" s="257">
        <v>807</v>
      </c>
      <c r="D125" s="121" t="s">
        <v>175</v>
      </c>
      <c r="E125" s="121"/>
      <c r="F125" s="121"/>
      <c r="G125" s="103">
        <f>G126+G137</f>
        <v>2774.8019999999997</v>
      </c>
      <c r="H125" s="103">
        <f>H126+H137</f>
        <v>2185.2999999999997</v>
      </c>
      <c r="I125" s="103">
        <f>I126+I137</f>
        <v>2185.301</v>
      </c>
      <c r="J125" s="100"/>
    </row>
    <row r="126" spans="1:10" ht="46.5" customHeight="1">
      <c r="A126" s="95">
        <v>117</v>
      </c>
      <c r="B126" s="116" t="s">
        <v>123</v>
      </c>
      <c r="C126" s="257">
        <v>807</v>
      </c>
      <c r="D126" s="121" t="s">
        <v>175</v>
      </c>
      <c r="E126" s="262" t="s">
        <v>314</v>
      </c>
      <c r="F126" s="262"/>
      <c r="G126" s="103">
        <f>G127</f>
        <v>2233.897</v>
      </c>
      <c r="H126" s="103">
        <f>H127</f>
        <v>1650.9289999999999</v>
      </c>
      <c r="I126" s="103">
        <f>I127</f>
        <v>1650.9299999999998</v>
      </c>
      <c r="J126" s="100"/>
    </row>
    <row r="127" spans="1:10" ht="47.25" customHeight="1">
      <c r="A127" s="95">
        <v>118</v>
      </c>
      <c r="B127" s="106" t="s">
        <v>3</v>
      </c>
      <c r="C127" s="257">
        <v>807</v>
      </c>
      <c r="D127" s="121" t="s">
        <v>175</v>
      </c>
      <c r="E127" s="262" t="s">
        <v>315</v>
      </c>
      <c r="F127" s="262"/>
      <c r="G127" s="103">
        <f>G128+G135+G131</f>
        <v>2233.897</v>
      </c>
      <c r="H127" s="103">
        <f>H128+H135</f>
        <v>1650.9289999999999</v>
      </c>
      <c r="I127" s="103">
        <f>I128+I135</f>
        <v>1650.9299999999998</v>
      </c>
      <c r="J127" s="100"/>
    </row>
    <row r="128" spans="1:10" ht="120">
      <c r="A128" s="95">
        <v>119</v>
      </c>
      <c r="B128" s="116" t="s">
        <v>32</v>
      </c>
      <c r="C128" s="257">
        <v>807</v>
      </c>
      <c r="D128" s="121" t="s">
        <v>175</v>
      </c>
      <c r="E128" s="262" t="s">
        <v>316</v>
      </c>
      <c r="F128" s="262"/>
      <c r="G128" s="103">
        <f aca="true" t="shared" si="19" ref="G128:I129">G129</f>
        <v>1967.958</v>
      </c>
      <c r="H128" s="103">
        <f t="shared" si="19"/>
        <v>1593.127</v>
      </c>
      <c r="I128" s="103">
        <f t="shared" si="19"/>
        <v>1593.128</v>
      </c>
      <c r="J128" s="100"/>
    </row>
    <row r="129" spans="1:10" ht="52.5" customHeight="1">
      <c r="A129" s="95">
        <v>120</v>
      </c>
      <c r="B129" s="112" t="s">
        <v>6</v>
      </c>
      <c r="C129" s="257">
        <v>807</v>
      </c>
      <c r="D129" s="121" t="s">
        <v>175</v>
      </c>
      <c r="E129" s="262" t="s">
        <v>316</v>
      </c>
      <c r="F129" s="262" t="s">
        <v>98</v>
      </c>
      <c r="G129" s="103">
        <f t="shared" si="19"/>
        <v>1967.958</v>
      </c>
      <c r="H129" s="103">
        <f t="shared" si="19"/>
        <v>1593.127</v>
      </c>
      <c r="I129" s="103">
        <f t="shared" si="19"/>
        <v>1593.128</v>
      </c>
      <c r="J129" s="100"/>
    </row>
    <row r="130" spans="1:10" ht="19.5" customHeight="1">
      <c r="A130" s="95">
        <v>121</v>
      </c>
      <c r="B130" s="112" t="s">
        <v>100</v>
      </c>
      <c r="C130" s="257">
        <v>807</v>
      </c>
      <c r="D130" s="121" t="s">
        <v>175</v>
      </c>
      <c r="E130" s="262" t="s">
        <v>316</v>
      </c>
      <c r="F130" s="262" t="s">
        <v>77</v>
      </c>
      <c r="G130" s="103">
        <v>1967.958</v>
      </c>
      <c r="H130" s="103">
        <v>1593.127</v>
      </c>
      <c r="I130" s="103">
        <v>1593.128</v>
      </c>
      <c r="J130" s="100"/>
    </row>
    <row r="131" spans="1:10" ht="136.5" customHeight="1">
      <c r="A131" s="95">
        <v>122</v>
      </c>
      <c r="B131" s="112" t="s">
        <v>409</v>
      </c>
      <c r="C131" s="257">
        <v>807</v>
      </c>
      <c r="D131" s="121" t="s">
        <v>175</v>
      </c>
      <c r="E131" s="262" t="s">
        <v>398</v>
      </c>
      <c r="F131" s="262"/>
      <c r="G131" s="103">
        <f aca="true" t="shared" si="20" ref="G131:I132">G132</f>
        <v>100</v>
      </c>
      <c r="H131" s="103">
        <f t="shared" si="20"/>
        <v>0</v>
      </c>
      <c r="I131" s="103">
        <f t="shared" si="20"/>
        <v>0</v>
      </c>
      <c r="J131" s="100"/>
    </row>
    <row r="132" spans="1:10" ht="52.5" customHeight="1">
      <c r="A132" s="95">
        <v>123</v>
      </c>
      <c r="B132" s="112" t="s">
        <v>6</v>
      </c>
      <c r="C132" s="257">
        <v>807</v>
      </c>
      <c r="D132" s="121" t="s">
        <v>175</v>
      </c>
      <c r="E132" s="262" t="s">
        <v>398</v>
      </c>
      <c r="F132" s="262" t="s">
        <v>98</v>
      </c>
      <c r="G132" s="103">
        <f t="shared" si="20"/>
        <v>100</v>
      </c>
      <c r="H132" s="103">
        <f t="shared" si="20"/>
        <v>0</v>
      </c>
      <c r="I132" s="103">
        <f t="shared" si="20"/>
        <v>0</v>
      </c>
      <c r="J132" s="100"/>
    </row>
    <row r="133" spans="1:10" ht="19.5" customHeight="1">
      <c r="A133" s="95">
        <v>124</v>
      </c>
      <c r="B133" s="112" t="s">
        <v>100</v>
      </c>
      <c r="C133" s="257">
        <v>807</v>
      </c>
      <c r="D133" s="121" t="s">
        <v>175</v>
      </c>
      <c r="E133" s="262" t="s">
        <v>398</v>
      </c>
      <c r="F133" s="262" t="s">
        <v>77</v>
      </c>
      <c r="G133" s="103">
        <v>100</v>
      </c>
      <c r="H133" s="103">
        <v>0</v>
      </c>
      <c r="I133" s="103">
        <v>0</v>
      </c>
      <c r="J133" s="100"/>
    </row>
    <row r="134" spans="1:10" ht="172.5" customHeight="1">
      <c r="A134" s="95">
        <v>125</v>
      </c>
      <c r="B134" s="112" t="s">
        <v>349</v>
      </c>
      <c r="C134" s="257">
        <v>807</v>
      </c>
      <c r="D134" s="121" t="s">
        <v>175</v>
      </c>
      <c r="E134" s="262" t="s">
        <v>317</v>
      </c>
      <c r="F134" s="262"/>
      <c r="G134" s="103">
        <f>G135</f>
        <v>165.939</v>
      </c>
      <c r="H134" s="103">
        <v>57.802</v>
      </c>
      <c r="I134" s="103">
        <v>57.802</v>
      </c>
      <c r="J134" s="100"/>
    </row>
    <row r="135" spans="1:10" ht="52.5" customHeight="1">
      <c r="A135" s="95">
        <v>126</v>
      </c>
      <c r="B135" s="112" t="s">
        <v>6</v>
      </c>
      <c r="C135" s="257">
        <v>807</v>
      </c>
      <c r="D135" s="121" t="s">
        <v>175</v>
      </c>
      <c r="E135" s="262" t="s">
        <v>317</v>
      </c>
      <c r="F135" s="262" t="s">
        <v>98</v>
      </c>
      <c r="G135" s="103">
        <f>G136</f>
        <v>165.939</v>
      </c>
      <c r="H135" s="103">
        <f>H136</f>
        <v>57.802</v>
      </c>
      <c r="I135" s="103">
        <f>I136</f>
        <v>57.802</v>
      </c>
      <c r="J135" s="100"/>
    </row>
    <row r="136" spans="1:10" ht="19.5" customHeight="1">
      <c r="A136" s="95">
        <v>127</v>
      </c>
      <c r="B136" s="112" t="s">
        <v>100</v>
      </c>
      <c r="C136" s="257">
        <v>807</v>
      </c>
      <c r="D136" s="121" t="s">
        <v>175</v>
      </c>
      <c r="E136" s="262" t="s">
        <v>317</v>
      </c>
      <c r="F136" s="262" t="s">
        <v>77</v>
      </c>
      <c r="G136" s="103">
        <v>165.939</v>
      </c>
      <c r="H136" s="103">
        <v>57.802</v>
      </c>
      <c r="I136" s="103">
        <v>57.802</v>
      </c>
      <c r="J136" s="100"/>
    </row>
    <row r="137" spans="1:10" ht="62.25" customHeight="1">
      <c r="A137" s="95">
        <v>128</v>
      </c>
      <c r="B137" s="102" t="s">
        <v>5</v>
      </c>
      <c r="C137" s="257">
        <v>807</v>
      </c>
      <c r="D137" s="121" t="s">
        <v>175</v>
      </c>
      <c r="E137" s="121" t="s">
        <v>318</v>
      </c>
      <c r="F137" s="121"/>
      <c r="G137" s="103">
        <f>G138</f>
        <v>540.905</v>
      </c>
      <c r="H137" s="103">
        <f>H138</f>
        <v>534.371</v>
      </c>
      <c r="I137" s="103">
        <f>I138</f>
        <v>534.371</v>
      </c>
      <c r="J137" s="100"/>
    </row>
    <row r="138" spans="1:10" ht="133.5" customHeight="1">
      <c r="A138" s="95">
        <v>129</v>
      </c>
      <c r="B138" s="112" t="s">
        <v>33</v>
      </c>
      <c r="C138" s="257">
        <v>807</v>
      </c>
      <c r="D138" s="121" t="s">
        <v>175</v>
      </c>
      <c r="E138" s="121" t="s">
        <v>319</v>
      </c>
      <c r="F138" s="121"/>
      <c r="G138" s="103">
        <f>G139+G145+G142</f>
        <v>540.905</v>
      </c>
      <c r="H138" s="103">
        <f>H145+H139</f>
        <v>534.371</v>
      </c>
      <c r="I138" s="103">
        <f>I145+I139</f>
        <v>534.371</v>
      </c>
      <c r="J138" s="100"/>
    </row>
    <row r="139" spans="1:10" ht="51.75" customHeight="1">
      <c r="A139" s="95">
        <v>130</v>
      </c>
      <c r="B139" s="112" t="s">
        <v>6</v>
      </c>
      <c r="C139" s="257">
        <v>807</v>
      </c>
      <c r="D139" s="121" t="s">
        <v>175</v>
      </c>
      <c r="E139" s="121" t="s">
        <v>319</v>
      </c>
      <c r="F139" s="272" t="s">
        <v>98</v>
      </c>
      <c r="G139" s="103">
        <f>G140</f>
        <v>501.655</v>
      </c>
      <c r="H139" s="103">
        <f>H140</f>
        <v>509.61</v>
      </c>
      <c r="I139" s="103">
        <f>I140</f>
        <v>509.61</v>
      </c>
      <c r="J139" s="100"/>
    </row>
    <row r="140" spans="1:10" ht="33" customHeight="1">
      <c r="A140" s="95">
        <v>131</v>
      </c>
      <c r="B140" s="112" t="s">
        <v>100</v>
      </c>
      <c r="C140" s="257">
        <v>807</v>
      </c>
      <c r="D140" s="121" t="s">
        <v>175</v>
      </c>
      <c r="E140" s="121" t="s">
        <v>319</v>
      </c>
      <c r="F140" s="272" t="s">
        <v>77</v>
      </c>
      <c r="G140" s="103">
        <v>501.655</v>
      </c>
      <c r="H140" s="103">
        <v>509.61</v>
      </c>
      <c r="I140" s="103">
        <v>509.61</v>
      </c>
      <c r="J140" s="100"/>
    </row>
    <row r="141" spans="1:10" ht="190.5" customHeight="1">
      <c r="A141" s="95">
        <v>132</v>
      </c>
      <c r="B141" s="112" t="s">
        <v>399</v>
      </c>
      <c r="C141" s="98">
        <v>807</v>
      </c>
      <c r="D141" s="320" t="s">
        <v>175</v>
      </c>
      <c r="E141" s="320" t="s">
        <v>397</v>
      </c>
      <c r="F141" s="321"/>
      <c r="G141" s="103">
        <f aca="true" t="shared" si="21" ref="G141:I142">G142</f>
        <v>39.25</v>
      </c>
      <c r="H141" s="103">
        <f t="shared" si="21"/>
        <v>0</v>
      </c>
      <c r="I141" s="103">
        <f t="shared" si="21"/>
        <v>0</v>
      </c>
      <c r="J141" s="100"/>
    </row>
    <row r="142" spans="1:10" ht="53.25" customHeight="1">
      <c r="A142" s="95">
        <v>133</v>
      </c>
      <c r="B142" s="112" t="s">
        <v>6</v>
      </c>
      <c r="C142" s="98">
        <v>807</v>
      </c>
      <c r="D142" s="320" t="s">
        <v>175</v>
      </c>
      <c r="E142" s="320" t="s">
        <v>397</v>
      </c>
      <c r="F142" s="321" t="s">
        <v>98</v>
      </c>
      <c r="G142" s="103">
        <f t="shared" si="21"/>
        <v>39.25</v>
      </c>
      <c r="H142" s="103">
        <f t="shared" si="21"/>
        <v>0</v>
      </c>
      <c r="I142" s="103">
        <f t="shared" si="21"/>
        <v>0</v>
      </c>
      <c r="J142" s="100"/>
    </row>
    <row r="143" spans="1:10" ht="33" customHeight="1">
      <c r="A143" s="95">
        <v>134</v>
      </c>
      <c r="B143" s="112" t="s">
        <v>100</v>
      </c>
      <c r="C143" s="98">
        <v>807</v>
      </c>
      <c r="D143" s="320" t="s">
        <v>175</v>
      </c>
      <c r="E143" s="320" t="s">
        <v>397</v>
      </c>
      <c r="F143" s="321" t="s">
        <v>77</v>
      </c>
      <c r="G143" s="103">
        <v>39.25</v>
      </c>
      <c r="H143" s="103">
        <v>0</v>
      </c>
      <c r="I143" s="103">
        <v>0</v>
      </c>
      <c r="J143" s="100"/>
    </row>
    <row r="144" spans="1:10" ht="183" customHeight="1">
      <c r="A144" s="95">
        <v>135</v>
      </c>
      <c r="B144" s="112" t="s">
        <v>348</v>
      </c>
      <c r="C144" s="257">
        <v>807</v>
      </c>
      <c r="D144" s="121" t="s">
        <v>175</v>
      </c>
      <c r="E144" s="121" t="s">
        <v>320</v>
      </c>
      <c r="F144" s="272"/>
      <c r="G144" s="103">
        <f>G145</f>
        <v>0</v>
      </c>
      <c r="H144" s="103">
        <v>24.761</v>
      </c>
      <c r="I144" s="103">
        <v>24.761</v>
      </c>
      <c r="J144" s="100"/>
    </row>
    <row r="145" spans="1:10" ht="51.75" customHeight="1">
      <c r="A145" s="95">
        <v>136</v>
      </c>
      <c r="B145" s="112" t="s">
        <v>6</v>
      </c>
      <c r="C145" s="257">
        <v>807</v>
      </c>
      <c r="D145" s="121" t="s">
        <v>175</v>
      </c>
      <c r="E145" s="121" t="s">
        <v>320</v>
      </c>
      <c r="F145" s="272" t="s">
        <v>98</v>
      </c>
      <c r="G145" s="103">
        <f>G146</f>
        <v>0</v>
      </c>
      <c r="H145" s="103">
        <f>H146</f>
        <v>24.761</v>
      </c>
      <c r="I145" s="103">
        <f>I146</f>
        <v>24.761</v>
      </c>
      <c r="J145" s="100"/>
    </row>
    <row r="146" spans="1:10" ht="33" customHeight="1">
      <c r="A146" s="95">
        <v>137</v>
      </c>
      <c r="B146" s="112" t="s">
        <v>100</v>
      </c>
      <c r="C146" s="257">
        <v>807</v>
      </c>
      <c r="D146" s="121" t="s">
        <v>175</v>
      </c>
      <c r="E146" s="121" t="s">
        <v>320</v>
      </c>
      <c r="F146" s="272" t="s">
        <v>77</v>
      </c>
      <c r="G146" s="103">
        <v>0</v>
      </c>
      <c r="H146" s="103">
        <v>24.761</v>
      </c>
      <c r="I146" s="103">
        <v>24.761</v>
      </c>
      <c r="J146" s="100"/>
    </row>
    <row r="147" spans="1:10" ht="51" customHeight="1">
      <c r="A147" s="95">
        <v>138</v>
      </c>
      <c r="B147" s="112" t="s">
        <v>53</v>
      </c>
      <c r="C147" s="257">
        <v>807</v>
      </c>
      <c r="D147" s="121" t="s">
        <v>176</v>
      </c>
      <c r="E147" s="121"/>
      <c r="F147" s="272"/>
      <c r="G147" s="103">
        <f aca="true" t="shared" si="22" ref="G147:I148">G148</f>
        <v>1073.82</v>
      </c>
      <c r="H147" s="103">
        <f t="shared" si="22"/>
        <v>1081.462</v>
      </c>
      <c r="I147" s="103">
        <f t="shared" si="22"/>
        <v>1081.462</v>
      </c>
      <c r="J147" s="100"/>
    </row>
    <row r="148" spans="1:10" ht="50.25" customHeight="1">
      <c r="A148" s="95">
        <v>139</v>
      </c>
      <c r="B148" s="112" t="s">
        <v>117</v>
      </c>
      <c r="C148" s="257">
        <v>807</v>
      </c>
      <c r="D148" s="121" t="s">
        <v>176</v>
      </c>
      <c r="E148" s="121" t="s">
        <v>321</v>
      </c>
      <c r="F148" s="272"/>
      <c r="G148" s="103">
        <f t="shared" si="22"/>
        <v>1073.82</v>
      </c>
      <c r="H148" s="103">
        <f t="shared" si="22"/>
        <v>1081.462</v>
      </c>
      <c r="I148" s="103">
        <f t="shared" si="22"/>
        <v>1081.462</v>
      </c>
      <c r="J148" s="100"/>
    </row>
    <row r="149" spans="1:10" ht="105" customHeight="1">
      <c r="A149" s="95">
        <v>140</v>
      </c>
      <c r="B149" s="117" t="s">
        <v>122</v>
      </c>
      <c r="C149" s="257">
        <v>807</v>
      </c>
      <c r="D149" s="121" t="s">
        <v>176</v>
      </c>
      <c r="E149" s="121" t="s">
        <v>322</v>
      </c>
      <c r="F149" s="272"/>
      <c r="G149" s="103">
        <f>G150+G152</f>
        <v>1073.82</v>
      </c>
      <c r="H149" s="103">
        <f>H150+H152</f>
        <v>1081.462</v>
      </c>
      <c r="I149" s="103">
        <f>I150+I152</f>
        <v>1081.462</v>
      </c>
      <c r="J149" s="100"/>
    </row>
    <row r="150" spans="1:10" ht="95.25" customHeight="1">
      <c r="A150" s="95">
        <v>141</v>
      </c>
      <c r="B150" s="112" t="s">
        <v>118</v>
      </c>
      <c r="C150" s="257">
        <v>807</v>
      </c>
      <c r="D150" s="121" t="s">
        <v>176</v>
      </c>
      <c r="E150" s="121" t="s">
        <v>322</v>
      </c>
      <c r="F150" s="272" t="s">
        <v>81</v>
      </c>
      <c r="G150" s="103">
        <f>G151</f>
        <v>951.475</v>
      </c>
      <c r="H150" s="103">
        <f>H151</f>
        <v>988.685</v>
      </c>
      <c r="I150" s="103">
        <f>I151</f>
        <v>988.685</v>
      </c>
      <c r="J150" s="100"/>
    </row>
    <row r="151" spans="1:10" ht="33" customHeight="1">
      <c r="A151" s="95">
        <v>142</v>
      </c>
      <c r="B151" s="118" t="s">
        <v>119</v>
      </c>
      <c r="C151" s="257">
        <v>807</v>
      </c>
      <c r="D151" s="121" t="s">
        <v>176</v>
      </c>
      <c r="E151" s="121" t="s">
        <v>322</v>
      </c>
      <c r="F151" s="272" t="s">
        <v>55</v>
      </c>
      <c r="G151" s="103">
        <f>957.803-6.328</f>
        <v>951.475</v>
      </c>
      <c r="H151" s="103">
        <v>988.685</v>
      </c>
      <c r="I151" s="103">
        <v>988.685</v>
      </c>
      <c r="J151" s="100"/>
    </row>
    <row r="152" spans="1:10" ht="33" customHeight="1">
      <c r="A152" s="95">
        <v>143</v>
      </c>
      <c r="B152" s="106" t="s">
        <v>201</v>
      </c>
      <c r="C152" s="257">
        <v>807</v>
      </c>
      <c r="D152" s="121" t="s">
        <v>176</v>
      </c>
      <c r="E152" s="121" t="s">
        <v>322</v>
      </c>
      <c r="F152" s="272" t="s">
        <v>82</v>
      </c>
      <c r="G152" s="103">
        <f>G153</f>
        <v>122.345</v>
      </c>
      <c r="H152" s="103">
        <f>H153</f>
        <v>92.777</v>
      </c>
      <c r="I152" s="103">
        <f>I153</f>
        <v>92.777</v>
      </c>
      <c r="J152" s="100"/>
    </row>
    <row r="153" spans="1:10" ht="47.25" customHeight="1">
      <c r="A153" s="95">
        <v>144</v>
      </c>
      <c r="B153" s="106" t="s">
        <v>200</v>
      </c>
      <c r="C153" s="257">
        <v>807</v>
      </c>
      <c r="D153" s="121" t="s">
        <v>176</v>
      </c>
      <c r="E153" s="121" t="s">
        <v>322</v>
      </c>
      <c r="F153" s="272" t="s">
        <v>74</v>
      </c>
      <c r="G153" s="103">
        <f>9.193+113.152</f>
        <v>122.345</v>
      </c>
      <c r="H153" s="103">
        <v>92.777</v>
      </c>
      <c r="I153" s="103">
        <v>92.777</v>
      </c>
      <c r="J153" s="100"/>
    </row>
    <row r="154" spans="1:10" ht="21" customHeight="1">
      <c r="A154" s="95">
        <v>145</v>
      </c>
      <c r="B154" s="115" t="s">
        <v>105</v>
      </c>
      <c r="C154" s="257">
        <v>807</v>
      </c>
      <c r="D154" s="264" t="s">
        <v>177</v>
      </c>
      <c r="E154" s="264"/>
      <c r="F154" s="264"/>
      <c r="G154" s="109">
        <f>G158</f>
        <v>264.075</v>
      </c>
      <c r="H154" s="109">
        <f>H158</f>
        <v>212.034</v>
      </c>
      <c r="I154" s="109">
        <f>I158</f>
        <v>212.034</v>
      </c>
      <c r="J154" s="119"/>
    </row>
    <row r="155" spans="1:10" ht="18" customHeight="1">
      <c r="A155" s="95">
        <v>146</v>
      </c>
      <c r="B155" s="102" t="s">
        <v>106</v>
      </c>
      <c r="C155" s="257">
        <v>807</v>
      </c>
      <c r="D155" s="121" t="s">
        <v>178</v>
      </c>
      <c r="E155" s="121"/>
      <c r="F155" s="121"/>
      <c r="G155" s="103">
        <f>G154</f>
        <v>264.075</v>
      </c>
      <c r="H155" s="103">
        <f>H154</f>
        <v>212.034</v>
      </c>
      <c r="I155" s="103">
        <f>I154</f>
        <v>212.034</v>
      </c>
      <c r="J155" s="100"/>
    </row>
    <row r="156" spans="1:10" ht="63" customHeight="1">
      <c r="A156" s="95">
        <v>147</v>
      </c>
      <c r="B156" s="102" t="s">
        <v>34</v>
      </c>
      <c r="C156" s="257">
        <v>807</v>
      </c>
      <c r="D156" s="121" t="s">
        <v>178</v>
      </c>
      <c r="E156" s="121" t="s">
        <v>323</v>
      </c>
      <c r="F156" s="121"/>
      <c r="G156" s="103">
        <f>G158</f>
        <v>264.075</v>
      </c>
      <c r="H156" s="103">
        <f>H158</f>
        <v>212.034</v>
      </c>
      <c r="I156" s="103">
        <f>I158</f>
        <v>212.034</v>
      </c>
      <c r="J156" s="100"/>
    </row>
    <row r="157" spans="1:10" ht="93.75" customHeight="1">
      <c r="A157" s="95">
        <v>148</v>
      </c>
      <c r="B157" s="112" t="s">
        <v>35</v>
      </c>
      <c r="C157" s="257">
        <v>807</v>
      </c>
      <c r="D157" s="121" t="s">
        <v>178</v>
      </c>
      <c r="E157" s="121" t="s">
        <v>324</v>
      </c>
      <c r="F157" s="121"/>
      <c r="G157" s="103">
        <f aca="true" t="shared" si="23" ref="G157:I158">G158</f>
        <v>264.075</v>
      </c>
      <c r="H157" s="103">
        <f t="shared" si="23"/>
        <v>212.034</v>
      </c>
      <c r="I157" s="103">
        <f t="shared" si="23"/>
        <v>212.034</v>
      </c>
      <c r="J157" s="100"/>
    </row>
    <row r="158" spans="1:10" ht="45.75" customHeight="1">
      <c r="A158" s="95">
        <v>149</v>
      </c>
      <c r="B158" s="112" t="s">
        <v>6</v>
      </c>
      <c r="C158" s="257">
        <v>807</v>
      </c>
      <c r="D158" s="121" t="s">
        <v>178</v>
      </c>
      <c r="E158" s="121" t="s">
        <v>324</v>
      </c>
      <c r="F158" s="121" t="s">
        <v>98</v>
      </c>
      <c r="G158" s="103">
        <f t="shared" si="23"/>
        <v>264.075</v>
      </c>
      <c r="H158" s="103">
        <f t="shared" si="23"/>
        <v>212.034</v>
      </c>
      <c r="I158" s="103">
        <f t="shared" si="23"/>
        <v>212.034</v>
      </c>
      <c r="J158" s="100"/>
    </row>
    <row r="159" spans="1:10" ht="27" customHeight="1">
      <c r="A159" s="95">
        <v>150</v>
      </c>
      <c r="B159" s="112" t="s">
        <v>100</v>
      </c>
      <c r="C159" s="257">
        <v>807</v>
      </c>
      <c r="D159" s="121" t="s">
        <v>178</v>
      </c>
      <c r="E159" s="121" t="s">
        <v>324</v>
      </c>
      <c r="F159" s="272" t="s">
        <v>77</v>
      </c>
      <c r="G159" s="103">
        <v>264.075</v>
      </c>
      <c r="H159" s="103">
        <v>212.034</v>
      </c>
      <c r="I159" s="103">
        <v>212.034</v>
      </c>
      <c r="J159" s="100"/>
    </row>
    <row r="160" spans="1:10" ht="33" customHeight="1">
      <c r="A160" s="95">
        <v>151</v>
      </c>
      <c r="B160" s="120" t="s">
        <v>9</v>
      </c>
      <c r="C160" s="120"/>
      <c r="D160" s="121"/>
      <c r="E160" s="121"/>
      <c r="F160" s="121"/>
      <c r="G160" s="103"/>
      <c r="H160" s="103">
        <v>230.354</v>
      </c>
      <c r="I160" s="103">
        <v>460.572</v>
      </c>
      <c r="J160" s="100"/>
    </row>
    <row r="161" spans="1:10" ht="19.5" customHeight="1">
      <c r="A161" s="373"/>
      <c r="B161" s="373"/>
      <c r="C161" s="373"/>
      <c r="D161" s="373"/>
      <c r="E161" s="373"/>
      <c r="F161" s="373"/>
      <c r="G161" s="122">
        <f>G11+G53+G62+G81+G100+G124+G154+G160</f>
        <v>10278.50648</v>
      </c>
      <c r="H161" s="122">
        <f>H11+H53+H62+H81+H100+H124+H154+H160</f>
        <v>9316.492999999999</v>
      </c>
      <c r="I161" s="122">
        <f>I11+I53+I62+I81+I100+I124+I154+I160</f>
        <v>9213.289999999997</v>
      </c>
      <c r="J161" s="100"/>
    </row>
    <row r="162" spans="8:10" ht="33" customHeight="1">
      <c r="H162" s="123"/>
      <c r="I162" s="123"/>
      <c r="J162" s="100"/>
    </row>
    <row r="163" ht="33" customHeight="1">
      <c r="J163" s="100"/>
    </row>
    <row r="164" ht="33" customHeight="1">
      <c r="J164" s="100"/>
    </row>
    <row r="165" ht="33" customHeight="1">
      <c r="J165" s="100"/>
    </row>
  </sheetData>
  <sheetProtection/>
  <mergeCells count="5">
    <mergeCell ref="A161:F161"/>
    <mergeCell ref="E1:I1"/>
    <mergeCell ref="D2:I2"/>
    <mergeCell ref="B3:I3"/>
    <mergeCell ref="B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200"/>
  <sheetViews>
    <sheetView tabSelected="1" view="pageBreakPreview" zoomScaleSheetLayoutView="100" zoomScalePageLayoutView="0" workbookViewId="0" topLeftCell="A49">
      <selection activeCell="G151" sqref="G151"/>
    </sheetView>
  </sheetViews>
  <sheetFormatPr defaultColWidth="9.140625" defaultRowHeight="15"/>
  <cols>
    <col min="1" max="1" width="6.00390625" style="33" customWidth="1"/>
    <col min="2" max="2" width="55.7109375" style="33" customWidth="1"/>
    <col min="3" max="3" width="9.140625" style="33" customWidth="1"/>
    <col min="4" max="4" width="13.7109375" style="273" customWidth="1"/>
    <col min="5" max="5" width="9.140625" style="241" customWidth="1"/>
    <col min="6" max="6" width="9.140625" style="33" customWidth="1"/>
    <col min="7" max="7" width="11.00390625" style="33" bestFit="1" customWidth="1"/>
    <col min="8" max="16384" width="9.140625" style="33" customWidth="1"/>
  </cols>
  <sheetData>
    <row r="2" spans="1:7" ht="12.75">
      <c r="A2" s="376" t="s">
        <v>337</v>
      </c>
      <c r="B2" s="376"/>
      <c r="C2" s="376"/>
      <c r="D2" s="376"/>
      <c r="E2" s="376"/>
      <c r="F2" s="376"/>
      <c r="G2" s="376"/>
    </row>
    <row r="3" spans="1:8" ht="12.75">
      <c r="A3" s="11"/>
      <c r="B3" s="11"/>
      <c r="C3" s="376" t="s">
        <v>360</v>
      </c>
      <c r="D3" s="376"/>
      <c r="E3" s="376"/>
      <c r="F3" s="376"/>
      <c r="G3" s="376"/>
      <c r="H3" s="376"/>
    </row>
    <row r="4" spans="1:8" ht="12.75">
      <c r="A4" s="376" t="s">
        <v>282</v>
      </c>
      <c r="B4" s="376"/>
      <c r="C4" s="376"/>
      <c r="D4" s="376"/>
      <c r="E4" s="376"/>
      <c r="F4" s="376"/>
      <c r="G4" s="376"/>
      <c r="H4" s="376"/>
    </row>
    <row r="5" spans="1:8" ht="12.75">
      <c r="A5" s="239"/>
      <c r="B5" s="239"/>
      <c r="C5" s="239"/>
      <c r="E5" s="204"/>
      <c r="G5" s="239"/>
      <c r="H5" s="239" t="s">
        <v>387</v>
      </c>
    </row>
    <row r="6" spans="1:8" ht="60" customHeight="1">
      <c r="A6" s="377" t="s">
        <v>325</v>
      </c>
      <c r="B6" s="377"/>
      <c r="C6" s="377"/>
      <c r="D6" s="377"/>
      <c r="E6" s="377"/>
      <c r="F6" s="377"/>
      <c r="G6" s="377"/>
      <c r="H6" s="377"/>
    </row>
    <row r="8" ht="13.5" thickBot="1">
      <c r="G8" s="239" t="s">
        <v>107</v>
      </c>
    </row>
    <row r="9" spans="1:9" ht="42" customHeight="1" thickBot="1">
      <c r="A9" s="1" t="s">
        <v>58</v>
      </c>
      <c r="B9" s="2" t="s">
        <v>108</v>
      </c>
      <c r="C9" s="1" t="s">
        <v>83</v>
      </c>
      <c r="D9" s="274" t="s">
        <v>84</v>
      </c>
      <c r="E9" s="205" t="s">
        <v>85</v>
      </c>
      <c r="F9" s="3" t="s">
        <v>173</v>
      </c>
      <c r="G9" s="50" t="s">
        <v>8</v>
      </c>
      <c r="H9" s="50" t="s">
        <v>27</v>
      </c>
      <c r="I9" s="50" t="s">
        <v>280</v>
      </c>
    </row>
    <row r="10" spans="1:9" ht="13.5" thickBot="1">
      <c r="A10" s="4">
        <v>1</v>
      </c>
      <c r="B10" s="5">
        <v>2</v>
      </c>
      <c r="C10" s="6" t="s">
        <v>109</v>
      </c>
      <c r="D10" s="275" t="s">
        <v>110</v>
      </c>
      <c r="E10" s="203" t="s">
        <v>111</v>
      </c>
      <c r="F10" s="6" t="s">
        <v>112</v>
      </c>
      <c r="G10" s="6" t="s">
        <v>193</v>
      </c>
      <c r="H10" s="6" t="s">
        <v>194</v>
      </c>
      <c r="I10" s="6" t="s">
        <v>195</v>
      </c>
    </row>
    <row r="11" spans="1:9" ht="12.75">
      <c r="A11" s="330"/>
      <c r="B11" s="334" t="s">
        <v>410</v>
      </c>
      <c r="C11" s="331"/>
      <c r="D11" s="332"/>
      <c r="E11" s="333"/>
      <c r="F11" s="331"/>
      <c r="G11" s="335">
        <f>G12+G55+G61</f>
        <v>5026.5109999999995</v>
      </c>
      <c r="H11" s="335">
        <f>H12+H55+H61</f>
        <v>3909.292</v>
      </c>
      <c r="I11" s="335">
        <f>I12+I55+I61</f>
        <v>3911.993</v>
      </c>
    </row>
    <row r="12" spans="1:9" ht="30.75" customHeight="1">
      <c r="A12" s="45">
        <v>1</v>
      </c>
      <c r="B12" s="322" t="s">
        <v>37</v>
      </c>
      <c r="C12" s="323">
        <v>807</v>
      </c>
      <c r="D12" s="324" t="s">
        <v>314</v>
      </c>
      <c r="E12" s="325"/>
      <c r="F12" s="326"/>
      <c r="G12" s="20">
        <f>G13+G29+G45</f>
        <v>3848.6219999999994</v>
      </c>
      <c r="H12" s="20">
        <f>H13+H29+H45</f>
        <v>3266.7619999999997</v>
      </c>
      <c r="I12" s="20">
        <f>I13+I29+I45</f>
        <v>3266.763</v>
      </c>
    </row>
    <row r="13" spans="1:9" ht="29.25" customHeight="1">
      <c r="A13" s="45">
        <v>2</v>
      </c>
      <c r="B13" s="16" t="s">
        <v>3</v>
      </c>
      <c r="C13" s="23">
        <v>807</v>
      </c>
      <c r="D13" s="276" t="s">
        <v>315</v>
      </c>
      <c r="E13" s="207"/>
      <c r="F13" s="17"/>
      <c r="G13" s="14">
        <f>G18+G23+G28</f>
        <v>2233.897</v>
      </c>
      <c r="H13" s="14">
        <f>H18+H28</f>
        <v>1650.9289999999999</v>
      </c>
      <c r="I13" s="14">
        <f>I18+I28</f>
        <v>1650.9299999999998</v>
      </c>
    </row>
    <row r="14" spans="1:9" ht="63.75">
      <c r="A14" s="45">
        <v>3</v>
      </c>
      <c r="B14" s="15" t="s">
        <v>32</v>
      </c>
      <c r="C14" s="23">
        <v>807</v>
      </c>
      <c r="D14" s="276" t="s">
        <v>316</v>
      </c>
      <c r="E14" s="207"/>
      <c r="F14" s="17"/>
      <c r="G14" s="14">
        <v>1967.958</v>
      </c>
      <c r="H14" s="14">
        <v>1593.128</v>
      </c>
      <c r="I14" s="14">
        <v>1593.128</v>
      </c>
    </row>
    <row r="15" spans="1:9" ht="25.5">
      <c r="A15" s="45">
        <v>4</v>
      </c>
      <c r="B15" s="15" t="s">
        <v>99</v>
      </c>
      <c r="C15" s="23">
        <v>807</v>
      </c>
      <c r="D15" s="276" t="s">
        <v>316</v>
      </c>
      <c r="E15" s="208" t="s">
        <v>98</v>
      </c>
      <c r="F15" s="18"/>
      <c r="G15" s="14">
        <f>G14</f>
        <v>1967.958</v>
      </c>
      <c r="H15" s="14">
        <f>H14</f>
        <v>1593.128</v>
      </c>
      <c r="I15" s="14">
        <f>I14</f>
        <v>1593.128</v>
      </c>
    </row>
    <row r="16" spans="1:9" ht="12.75">
      <c r="A16" s="45">
        <v>5</v>
      </c>
      <c r="B16" s="15" t="s">
        <v>100</v>
      </c>
      <c r="C16" s="23">
        <v>807</v>
      </c>
      <c r="D16" s="276" t="s">
        <v>316</v>
      </c>
      <c r="E16" s="208" t="s">
        <v>77</v>
      </c>
      <c r="F16" s="18"/>
      <c r="G16" s="14">
        <f>G15</f>
        <v>1967.958</v>
      </c>
      <c r="H16" s="14">
        <v>1593.127</v>
      </c>
      <c r="I16" s="14">
        <v>1593.128</v>
      </c>
    </row>
    <row r="17" spans="1:9" ht="12.75">
      <c r="A17" s="45">
        <v>6</v>
      </c>
      <c r="B17" s="16" t="s">
        <v>68</v>
      </c>
      <c r="C17" s="23">
        <v>807</v>
      </c>
      <c r="D17" s="276" t="s">
        <v>316</v>
      </c>
      <c r="E17" s="208" t="s">
        <v>77</v>
      </c>
      <c r="F17" s="17" t="s">
        <v>174</v>
      </c>
      <c r="G17" s="14">
        <f aca="true" t="shared" si="0" ref="G17:I18">G16</f>
        <v>1967.958</v>
      </c>
      <c r="H17" s="14">
        <f t="shared" si="0"/>
        <v>1593.127</v>
      </c>
      <c r="I17" s="14">
        <f t="shared" si="0"/>
        <v>1593.128</v>
      </c>
    </row>
    <row r="18" spans="1:9" ht="12.75">
      <c r="A18" s="45">
        <v>7</v>
      </c>
      <c r="B18" s="21" t="s">
        <v>69</v>
      </c>
      <c r="C18" s="23">
        <v>807</v>
      </c>
      <c r="D18" s="276" t="s">
        <v>316</v>
      </c>
      <c r="E18" s="208" t="s">
        <v>77</v>
      </c>
      <c r="F18" s="17" t="s">
        <v>175</v>
      </c>
      <c r="G18" s="14">
        <f t="shared" si="0"/>
        <v>1967.958</v>
      </c>
      <c r="H18" s="14">
        <f t="shared" si="0"/>
        <v>1593.127</v>
      </c>
      <c r="I18" s="14">
        <f t="shared" si="0"/>
        <v>1593.128</v>
      </c>
    </row>
    <row r="19" spans="1:9" ht="79.5" customHeight="1">
      <c r="A19" s="45">
        <v>8</v>
      </c>
      <c r="B19" s="15" t="s">
        <v>409</v>
      </c>
      <c r="C19" s="23">
        <v>807</v>
      </c>
      <c r="D19" s="276" t="s">
        <v>398</v>
      </c>
      <c r="E19" s="207"/>
      <c r="F19" s="17"/>
      <c r="G19" s="14">
        <f>G20</f>
        <v>100</v>
      </c>
      <c r="H19" s="14">
        <f aca="true" t="shared" si="1" ref="H19:I22">H20</f>
        <v>0</v>
      </c>
      <c r="I19" s="14">
        <f t="shared" si="1"/>
        <v>0</v>
      </c>
    </row>
    <row r="20" spans="1:9" ht="25.5">
      <c r="A20" s="45">
        <v>9</v>
      </c>
      <c r="B20" s="15" t="s">
        <v>99</v>
      </c>
      <c r="C20" s="23">
        <v>807</v>
      </c>
      <c r="D20" s="276" t="s">
        <v>398</v>
      </c>
      <c r="E20" s="208" t="s">
        <v>98</v>
      </c>
      <c r="F20" s="18"/>
      <c r="G20" s="14">
        <f>G21</f>
        <v>100</v>
      </c>
      <c r="H20" s="14">
        <f t="shared" si="1"/>
        <v>0</v>
      </c>
      <c r="I20" s="14">
        <f t="shared" si="1"/>
        <v>0</v>
      </c>
    </row>
    <row r="21" spans="1:9" ht="12.75">
      <c r="A21" s="45">
        <v>10</v>
      </c>
      <c r="B21" s="15" t="s">
        <v>100</v>
      </c>
      <c r="C21" s="23">
        <v>807</v>
      </c>
      <c r="D21" s="276" t="s">
        <v>398</v>
      </c>
      <c r="E21" s="208" t="s">
        <v>77</v>
      </c>
      <c r="F21" s="18"/>
      <c r="G21" s="14">
        <f>G22</f>
        <v>100</v>
      </c>
      <c r="H21" s="14">
        <f t="shared" si="1"/>
        <v>0</v>
      </c>
      <c r="I21" s="14">
        <f t="shared" si="1"/>
        <v>0</v>
      </c>
    </row>
    <row r="22" spans="1:9" ht="12.75">
      <c r="A22" s="45">
        <v>11</v>
      </c>
      <c r="B22" s="16" t="s">
        <v>68</v>
      </c>
      <c r="C22" s="23">
        <v>807</v>
      </c>
      <c r="D22" s="276" t="s">
        <v>398</v>
      </c>
      <c r="E22" s="208" t="s">
        <v>77</v>
      </c>
      <c r="F22" s="17" t="s">
        <v>174</v>
      </c>
      <c r="G22" s="14">
        <f>G23</f>
        <v>100</v>
      </c>
      <c r="H22" s="14">
        <f t="shared" si="1"/>
        <v>0</v>
      </c>
      <c r="I22" s="14">
        <f t="shared" si="1"/>
        <v>0</v>
      </c>
    </row>
    <row r="23" spans="1:9" ht="12.75">
      <c r="A23" s="45">
        <v>12</v>
      </c>
      <c r="B23" s="21" t="s">
        <v>69</v>
      </c>
      <c r="C23" s="23">
        <v>807</v>
      </c>
      <c r="D23" s="276" t="s">
        <v>398</v>
      </c>
      <c r="E23" s="208" t="s">
        <v>77</v>
      </c>
      <c r="F23" s="17" t="s">
        <v>175</v>
      </c>
      <c r="G23" s="14">
        <v>100</v>
      </c>
      <c r="H23" s="14">
        <v>0</v>
      </c>
      <c r="I23" s="14">
        <v>0</v>
      </c>
    </row>
    <row r="24" spans="1:9" ht="99" customHeight="1">
      <c r="A24" s="45">
        <v>13</v>
      </c>
      <c r="B24" s="15" t="s">
        <v>349</v>
      </c>
      <c r="C24" s="23">
        <v>807</v>
      </c>
      <c r="D24" s="276" t="s">
        <v>317</v>
      </c>
      <c r="E24" s="207"/>
      <c r="F24" s="17"/>
      <c r="G24" s="14">
        <f>G25</f>
        <v>165.939</v>
      </c>
      <c r="H24" s="14">
        <f aca="true" t="shared" si="2" ref="H24:I27">H25</f>
        <v>57.802</v>
      </c>
      <c r="I24" s="14">
        <f t="shared" si="2"/>
        <v>57.802</v>
      </c>
    </row>
    <row r="25" spans="1:9" ht="25.5">
      <c r="A25" s="45">
        <v>14</v>
      </c>
      <c r="B25" s="15" t="s">
        <v>99</v>
      </c>
      <c r="C25" s="23">
        <v>807</v>
      </c>
      <c r="D25" s="276" t="s">
        <v>317</v>
      </c>
      <c r="E25" s="208" t="s">
        <v>98</v>
      </c>
      <c r="F25" s="18"/>
      <c r="G25" s="14">
        <f>G26</f>
        <v>165.939</v>
      </c>
      <c r="H25" s="14">
        <f t="shared" si="2"/>
        <v>57.802</v>
      </c>
      <c r="I25" s="14">
        <f t="shared" si="2"/>
        <v>57.802</v>
      </c>
    </row>
    <row r="26" spans="1:9" ht="12.75">
      <c r="A26" s="45">
        <v>15</v>
      </c>
      <c r="B26" s="15" t="s">
        <v>100</v>
      </c>
      <c r="C26" s="23">
        <v>807</v>
      </c>
      <c r="D26" s="276" t="s">
        <v>317</v>
      </c>
      <c r="E26" s="208" t="s">
        <v>77</v>
      </c>
      <c r="F26" s="18"/>
      <c r="G26" s="14">
        <f>G27</f>
        <v>165.939</v>
      </c>
      <c r="H26" s="14">
        <f t="shared" si="2"/>
        <v>57.802</v>
      </c>
      <c r="I26" s="14">
        <f t="shared" si="2"/>
        <v>57.802</v>
      </c>
    </row>
    <row r="27" spans="1:9" ht="12.75">
      <c r="A27" s="45">
        <v>16</v>
      </c>
      <c r="B27" s="16" t="s">
        <v>68</v>
      </c>
      <c r="C27" s="23">
        <v>807</v>
      </c>
      <c r="D27" s="276" t="s">
        <v>317</v>
      </c>
      <c r="E27" s="208" t="s">
        <v>77</v>
      </c>
      <c r="F27" s="17" t="s">
        <v>174</v>
      </c>
      <c r="G27" s="14">
        <f>G28</f>
        <v>165.939</v>
      </c>
      <c r="H27" s="14">
        <f t="shared" si="2"/>
        <v>57.802</v>
      </c>
      <c r="I27" s="14">
        <f t="shared" si="2"/>
        <v>57.802</v>
      </c>
    </row>
    <row r="28" spans="1:9" ht="12.75">
      <c r="A28" s="45">
        <v>17</v>
      </c>
      <c r="B28" s="21" t="s">
        <v>69</v>
      </c>
      <c r="C28" s="23">
        <v>807</v>
      </c>
      <c r="D28" s="276" t="s">
        <v>317</v>
      </c>
      <c r="E28" s="208" t="s">
        <v>77</v>
      </c>
      <c r="F28" s="17" t="s">
        <v>175</v>
      </c>
      <c r="G28" s="14">
        <v>165.939</v>
      </c>
      <c r="H28" s="14">
        <v>57.802</v>
      </c>
      <c r="I28" s="14">
        <v>57.802</v>
      </c>
    </row>
    <row r="29" spans="1:9" ht="36.75" customHeight="1">
      <c r="A29" s="45">
        <v>18</v>
      </c>
      <c r="B29" s="22" t="s">
        <v>5</v>
      </c>
      <c r="C29" s="23">
        <v>807</v>
      </c>
      <c r="D29" s="277" t="s">
        <v>318</v>
      </c>
      <c r="E29" s="206"/>
      <c r="F29" s="13"/>
      <c r="G29" s="14">
        <f>G40+G30+G35</f>
        <v>540.905</v>
      </c>
      <c r="H29" s="14">
        <f>H40+H30+H35</f>
        <v>534.371</v>
      </c>
      <c r="I29" s="14">
        <f>I40+I30+I35</f>
        <v>534.371</v>
      </c>
    </row>
    <row r="30" spans="1:9" ht="76.5">
      <c r="A30" s="45">
        <v>19</v>
      </c>
      <c r="B30" s="15" t="s">
        <v>33</v>
      </c>
      <c r="C30" s="23">
        <v>807</v>
      </c>
      <c r="D30" s="277" t="s">
        <v>319</v>
      </c>
      <c r="E30" s="206"/>
      <c r="F30" s="13"/>
      <c r="G30" s="14">
        <f aca="true" t="shared" si="3" ref="G30:I31">G31</f>
        <v>501.655</v>
      </c>
      <c r="H30" s="14">
        <f t="shared" si="3"/>
        <v>509.61</v>
      </c>
      <c r="I30" s="14">
        <f t="shared" si="3"/>
        <v>509.61</v>
      </c>
    </row>
    <row r="31" spans="1:9" ht="25.5">
      <c r="A31" s="45">
        <v>20</v>
      </c>
      <c r="B31" s="15" t="s">
        <v>99</v>
      </c>
      <c r="C31" s="23">
        <v>807</v>
      </c>
      <c r="D31" s="277" t="s">
        <v>319</v>
      </c>
      <c r="E31" s="206" t="s">
        <v>98</v>
      </c>
      <c r="F31" s="19"/>
      <c r="G31" s="14">
        <f t="shared" si="3"/>
        <v>501.655</v>
      </c>
      <c r="H31" s="14">
        <f t="shared" si="3"/>
        <v>509.61</v>
      </c>
      <c r="I31" s="14">
        <f t="shared" si="3"/>
        <v>509.61</v>
      </c>
    </row>
    <row r="32" spans="1:9" ht="12.75">
      <c r="A32" s="45">
        <v>21</v>
      </c>
      <c r="B32" s="15" t="s">
        <v>100</v>
      </c>
      <c r="C32" s="23">
        <v>807</v>
      </c>
      <c r="D32" s="277" t="s">
        <v>319</v>
      </c>
      <c r="E32" s="206" t="s">
        <v>77</v>
      </c>
      <c r="F32" s="19"/>
      <c r="G32" s="14">
        <v>501.655</v>
      </c>
      <c r="H32" s="14">
        <v>509.61</v>
      </c>
      <c r="I32" s="14">
        <v>509.61</v>
      </c>
    </row>
    <row r="33" spans="1:9" ht="12.75">
      <c r="A33" s="45">
        <v>22</v>
      </c>
      <c r="B33" s="16" t="s">
        <v>68</v>
      </c>
      <c r="C33" s="23">
        <v>807</v>
      </c>
      <c r="D33" s="277" t="s">
        <v>319</v>
      </c>
      <c r="E33" s="206" t="s">
        <v>77</v>
      </c>
      <c r="F33" s="17" t="s">
        <v>174</v>
      </c>
      <c r="G33" s="14">
        <f>G31</f>
        <v>501.655</v>
      </c>
      <c r="H33" s="14">
        <f>H31</f>
        <v>509.61</v>
      </c>
      <c r="I33" s="14">
        <f>I31</f>
        <v>509.61</v>
      </c>
    </row>
    <row r="34" spans="1:9" ht="12.75">
      <c r="A34" s="45">
        <v>23</v>
      </c>
      <c r="B34" s="21" t="s">
        <v>7</v>
      </c>
      <c r="C34" s="23">
        <v>807</v>
      </c>
      <c r="D34" s="277" t="s">
        <v>319</v>
      </c>
      <c r="E34" s="206" t="s">
        <v>77</v>
      </c>
      <c r="F34" s="17" t="s">
        <v>175</v>
      </c>
      <c r="G34" s="14">
        <f>G33</f>
        <v>501.655</v>
      </c>
      <c r="H34" s="14">
        <f>H33</f>
        <v>509.61</v>
      </c>
      <c r="I34" s="14">
        <f>I33</f>
        <v>509.61</v>
      </c>
    </row>
    <row r="35" spans="1:9" ht="108" customHeight="1">
      <c r="A35" s="45">
        <v>24</v>
      </c>
      <c r="B35" s="15" t="s">
        <v>354</v>
      </c>
      <c r="C35" s="23">
        <v>807</v>
      </c>
      <c r="D35" s="277" t="s">
        <v>320</v>
      </c>
      <c r="E35" s="206"/>
      <c r="F35" s="13"/>
      <c r="G35" s="14">
        <f>G36</f>
        <v>0</v>
      </c>
      <c r="H35" s="14">
        <f>H36</f>
        <v>24.761</v>
      </c>
      <c r="I35" s="14">
        <f>I36</f>
        <v>24.761</v>
      </c>
    </row>
    <row r="36" spans="1:9" ht="25.5">
      <c r="A36" s="45">
        <v>25</v>
      </c>
      <c r="B36" s="15" t="s">
        <v>99</v>
      </c>
      <c r="C36" s="23">
        <v>807</v>
      </c>
      <c r="D36" s="277" t="s">
        <v>320</v>
      </c>
      <c r="E36" s="206" t="s">
        <v>98</v>
      </c>
      <c r="F36" s="19"/>
      <c r="G36" s="14">
        <v>0</v>
      </c>
      <c r="H36" s="14">
        <v>24.761</v>
      </c>
      <c r="I36" s="14">
        <v>24.761</v>
      </c>
    </row>
    <row r="37" spans="1:9" ht="12.75">
      <c r="A37" s="45">
        <v>26</v>
      </c>
      <c r="B37" s="15" t="s">
        <v>100</v>
      </c>
      <c r="C37" s="23">
        <v>807</v>
      </c>
      <c r="D37" s="277" t="s">
        <v>320</v>
      </c>
      <c r="E37" s="206" t="s">
        <v>77</v>
      </c>
      <c r="F37" s="19"/>
      <c r="G37" s="14">
        <f>G36</f>
        <v>0</v>
      </c>
      <c r="H37" s="14">
        <f>H36</f>
        <v>24.761</v>
      </c>
      <c r="I37" s="14">
        <f>I36</f>
        <v>24.761</v>
      </c>
    </row>
    <row r="38" spans="1:9" ht="12.75">
      <c r="A38" s="45">
        <v>27</v>
      </c>
      <c r="B38" s="16" t="s">
        <v>68</v>
      </c>
      <c r="C38" s="23">
        <v>807</v>
      </c>
      <c r="D38" s="277" t="s">
        <v>320</v>
      </c>
      <c r="E38" s="206" t="s">
        <v>77</v>
      </c>
      <c r="F38" s="17" t="s">
        <v>174</v>
      </c>
      <c r="G38" s="14">
        <f>G36</f>
        <v>0</v>
      </c>
      <c r="H38" s="14">
        <f>H36</f>
        <v>24.761</v>
      </c>
      <c r="I38" s="14">
        <f>I36</f>
        <v>24.761</v>
      </c>
    </row>
    <row r="39" spans="1:9" ht="12.75">
      <c r="A39" s="45">
        <v>28</v>
      </c>
      <c r="B39" s="21" t="s">
        <v>7</v>
      </c>
      <c r="C39" s="23">
        <v>807</v>
      </c>
      <c r="D39" s="277" t="s">
        <v>320</v>
      </c>
      <c r="E39" s="206" t="s">
        <v>77</v>
      </c>
      <c r="F39" s="17" t="s">
        <v>175</v>
      </c>
      <c r="G39" s="14">
        <f>G38</f>
        <v>0</v>
      </c>
      <c r="H39" s="14">
        <f>H38</f>
        <v>24.761</v>
      </c>
      <c r="I39" s="14">
        <f>I38</f>
        <v>24.761</v>
      </c>
    </row>
    <row r="40" spans="1:9" ht="96" customHeight="1">
      <c r="A40" s="45">
        <v>29</v>
      </c>
      <c r="B40" s="15" t="s">
        <v>399</v>
      </c>
      <c r="C40" s="23">
        <v>807</v>
      </c>
      <c r="D40" s="277" t="s">
        <v>397</v>
      </c>
      <c r="E40" s="206"/>
      <c r="F40" s="13"/>
      <c r="G40" s="14">
        <f>G41</f>
        <v>39.25</v>
      </c>
      <c r="H40" s="14">
        <f>H41</f>
        <v>0</v>
      </c>
      <c r="I40" s="14">
        <f>I41</f>
        <v>0</v>
      </c>
    </row>
    <row r="41" spans="1:9" ht="25.5">
      <c r="A41" s="45">
        <v>30</v>
      </c>
      <c r="B41" s="15" t="s">
        <v>99</v>
      </c>
      <c r="C41" s="23">
        <v>807</v>
      </c>
      <c r="D41" s="277" t="s">
        <v>397</v>
      </c>
      <c r="E41" s="206" t="s">
        <v>98</v>
      </c>
      <c r="F41" s="19"/>
      <c r="G41" s="14">
        <v>39.25</v>
      </c>
      <c r="H41" s="14">
        <v>0</v>
      </c>
      <c r="I41" s="14">
        <v>0</v>
      </c>
    </row>
    <row r="42" spans="1:9" ht="12.75">
      <c r="A42" s="45">
        <v>31</v>
      </c>
      <c r="B42" s="15" t="s">
        <v>100</v>
      </c>
      <c r="C42" s="23">
        <v>807</v>
      </c>
      <c r="D42" s="277" t="s">
        <v>397</v>
      </c>
      <c r="E42" s="206" t="s">
        <v>77</v>
      </c>
      <c r="F42" s="19"/>
      <c r="G42" s="14">
        <f>G41</f>
        <v>39.25</v>
      </c>
      <c r="H42" s="14">
        <f>H41</f>
        <v>0</v>
      </c>
      <c r="I42" s="14">
        <f>I41</f>
        <v>0</v>
      </c>
    </row>
    <row r="43" spans="1:9" ht="12.75">
      <c r="A43" s="45">
        <v>32</v>
      </c>
      <c r="B43" s="16" t="s">
        <v>68</v>
      </c>
      <c r="C43" s="23">
        <v>807</v>
      </c>
      <c r="D43" s="277" t="s">
        <v>397</v>
      </c>
      <c r="E43" s="206" t="s">
        <v>77</v>
      </c>
      <c r="F43" s="17" t="s">
        <v>174</v>
      </c>
      <c r="G43" s="14">
        <f>G41</f>
        <v>39.25</v>
      </c>
      <c r="H43" s="14">
        <f>H41</f>
        <v>0</v>
      </c>
      <c r="I43" s="14">
        <f>I41</f>
        <v>0</v>
      </c>
    </row>
    <row r="44" spans="1:9" ht="12.75">
      <c r="A44" s="45">
        <v>33</v>
      </c>
      <c r="B44" s="21" t="s">
        <v>7</v>
      </c>
      <c r="C44" s="23">
        <v>807</v>
      </c>
      <c r="D44" s="277" t="s">
        <v>397</v>
      </c>
      <c r="E44" s="206" t="s">
        <v>77</v>
      </c>
      <c r="F44" s="17" t="s">
        <v>175</v>
      </c>
      <c r="G44" s="14">
        <f>G43</f>
        <v>39.25</v>
      </c>
      <c r="H44" s="14">
        <f>H43</f>
        <v>0</v>
      </c>
      <c r="I44" s="14">
        <f>I43</f>
        <v>0</v>
      </c>
    </row>
    <row r="45" spans="1:9" ht="25.5">
      <c r="A45" s="45">
        <v>34</v>
      </c>
      <c r="B45" s="41" t="s">
        <v>117</v>
      </c>
      <c r="C45" s="23">
        <v>807</v>
      </c>
      <c r="D45" s="277" t="s">
        <v>321</v>
      </c>
      <c r="E45" s="206"/>
      <c r="F45" s="13"/>
      <c r="G45" s="14">
        <f>G46</f>
        <v>1073.82</v>
      </c>
      <c r="H45" s="14">
        <f>H46</f>
        <v>1081.462</v>
      </c>
      <c r="I45" s="14">
        <f>I46</f>
        <v>1081.462</v>
      </c>
    </row>
    <row r="46" spans="1:9" ht="63.75">
      <c r="A46" s="45">
        <v>35</v>
      </c>
      <c r="B46" s="85" t="s">
        <v>122</v>
      </c>
      <c r="C46" s="23">
        <v>807</v>
      </c>
      <c r="D46" s="277" t="s">
        <v>322</v>
      </c>
      <c r="E46" s="206"/>
      <c r="F46" s="13"/>
      <c r="G46" s="14">
        <f>G47+G51</f>
        <v>1073.82</v>
      </c>
      <c r="H46" s="14">
        <f>H47+H51</f>
        <v>1081.462</v>
      </c>
      <c r="I46" s="14">
        <f>I47+I51</f>
        <v>1081.462</v>
      </c>
    </row>
    <row r="47" spans="1:9" ht="51">
      <c r="A47" s="45">
        <v>36</v>
      </c>
      <c r="B47" s="41" t="s">
        <v>118</v>
      </c>
      <c r="C47" s="23">
        <v>807</v>
      </c>
      <c r="D47" s="277" t="s">
        <v>322</v>
      </c>
      <c r="E47" s="206" t="s">
        <v>81</v>
      </c>
      <c r="F47" s="19"/>
      <c r="G47" s="14">
        <f aca="true" t="shared" si="4" ref="G47:I48">G48</f>
        <v>951.475</v>
      </c>
      <c r="H47" s="14">
        <f t="shared" si="4"/>
        <v>988.685</v>
      </c>
      <c r="I47" s="14">
        <f t="shared" si="4"/>
        <v>988.685</v>
      </c>
    </row>
    <row r="48" spans="1:9" ht="12.75">
      <c r="A48" s="45">
        <v>37</v>
      </c>
      <c r="B48" s="86" t="s">
        <v>119</v>
      </c>
      <c r="C48" s="23">
        <v>807</v>
      </c>
      <c r="D48" s="277" t="s">
        <v>322</v>
      </c>
      <c r="E48" s="206" t="s">
        <v>120</v>
      </c>
      <c r="F48" s="19"/>
      <c r="G48" s="14">
        <f t="shared" si="4"/>
        <v>951.475</v>
      </c>
      <c r="H48" s="14">
        <f t="shared" si="4"/>
        <v>988.685</v>
      </c>
      <c r="I48" s="14">
        <f t="shared" si="4"/>
        <v>988.685</v>
      </c>
    </row>
    <row r="49" spans="1:9" ht="12.75">
      <c r="A49" s="45">
        <v>38</v>
      </c>
      <c r="B49" s="16" t="s">
        <v>68</v>
      </c>
      <c r="C49" s="23">
        <v>807</v>
      </c>
      <c r="D49" s="277" t="s">
        <v>322</v>
      </c>
      <c r="E49" s="206" t="s">
        <v>55</v>
      </c>
      <c r="F49" s="17" t="s">
        <v>174</v>
      </c>
      <c r="G49" s="14">
        <f>G50</f>
        <v>951.475</v>
      </c>
      <c r="H49" s="14">
        <v>988.685</v>
      </c>
      <c r="I49" s="14">
        <v>988.685</v>
      </c>
    </row>
    <row r="50" spans="1:9" ht="25.5">
      <c r="A50" s="45">
        <v>39</v>
      </c>
      <c r="B50" s="21" t="s">
        <v>53</v>
      </c>
      <c r="C50" s="23">
        <v>807</v>
      </c>
      <c r="D50" s="277" t="s">
        <v>322</v>
      </c>
      <c r="E50" s="206" t="s">
        <v>55</v>
      </c>
      <c r="F50" s="17" t="s">
        <v>176</v>
      </c>
      <c r="G50" s="14">
        <f>957.803-6.328</f>
        <v>951.475</v>
      </c>
      <c r="H50" s="14">
        <v>988.685</v>
      </c>
      <c r="I50" s="14">
        <v>988.685</v>
      </c>
    </row>
    <row r="51" spans="1:9" ht="25.5">
      <c r="A51" s="45">
        <v>40</v>
      </c>
      <c r="B51" s="42" t="s">
        <v>201</v>
      </c>
      <c r="C51" s="23">
        <v>807</v>
      </c>
      <c r="D51" s="277" t="s">
        <v>322</v>
      </c>
      <c r="E51" s="206" t="s">
        <v>82</v>
      </c>
      <c r="F51" s="19"/>
      <c r="G51" s="14">
        <f aca="true" t="shared" si="5" ref="G51:I53">G52</f>
        <v>122.345</v>
      </c>
      <c r="H51" s="14">
        <f t="shared" si="5"/>
        <v>92.777</v>
      </c>
      <c r="I51" s="14">
        <f t="shared" si="5"/>
        <v>92.777</v>
      </c>
    </row>
    <row r="52" spans="1:9" ht="25.5">
      <c r="A52" s="45">
        <v>41</v>
      </c>
      <c r="B52" s="42" t="s">
        <v>200</v>
      </c>
      <c r="C52" s="23">
        <v>807</v>
      </c>
      <c r="D52" s="277" t="s">
        <v>322</v>
      </c>
      <c r="E52" s="206" t="s">
        <v>121</v>
      </c>
      <c r="F52" s="19"/>
      <c r="G52" s="14">
        <f t="shared" si="5"/>
        <v>122.345</v>
      </c>
      <c r="H52" s="14">
        <f t="shared" si="5"/>
        <v>92.777</v>
      </c>
      <c r="I52" s="14">
        <f t="shared" si="5"/>
        <v>92.777</v>
      </c>
    </row>
    <row r="53" spans="1:9" ht="12.75">
      <c r="A53" s="45">
        <v>42</v>
      </c>
      <c r="B53" s="16" t="s">
        <v>68</v>
      </c>
      <c r="C53" s="23">
        <v>807</v>
      </c>
      <c r="D53" s="277" t="s">
        <v>322</v>
      </c>
      <c r="E53" s="206" t="s">
        <v>121</v>
      </c>
      <c r="F53" s="17" t="s">
        <v>174</v>
      </c>
      <c r="G53" s="14">
        <f t="shared" si="5"/>
        <v>122.345</v>
      </c>
      <c r="H53" s="14">
        <f t="shared" si="5"/>
        <v>92.777</v>
      </c>
      <c r="I53" s="14">
        <f t="shared" si="5"/>
        <v>92.777</v>
      </c>
    </row>
    <row r="54" spans="1:9" ht="25.5">
      <c r="A54" s="45">
        <v>43</v>
      </c>
      <c r="B54" s="21" t="s">
        <v>53</v>
      </c>
      <c r="C54" s="23">
        <v>807</v>
      </c>
      <c r="D54" s="277" t="s">
        <v>322</v>
      </c>
      <c r="E54" s="206" t="s">
        <v>121</v>
      </c>
      <c r="F54" s="17" t="s">
        <v>176</v>
      </c>
      <c r="G54" s="14">
        <v>122.345</v>
      </c>
      <c r="H54" s="14">
        <v>92.777</v>
      </c>
      <c r="I54" s="14">
        <v>92.777</v>
      </c>
    </row>
    <row r="55" spans="1:9" ht="25.5">
      <c r="A55" s="45">
        <v>44</v>
      </c>
      <c r="B55" s="327" t="s">
        <v>34</v>
      </c>
      <c r="C55" s="323">
        <v>807</v>
      </c>
      <c r="D55" s="328" t="s">
        <v>323</v>
      </c>
      <c r="E55" s="214"/>
      <c r="F55" s="19"/>
      <c r="G55" s="20">
        <f>G56</f>
        <v>264.075</v>
      </c>
      <c r="H55" s="20">
        <f aca="true" t="shared" si="6" ref="H55:I59">H56</f>
        <v>212.034</v>
      </c>
      <c r="I55" s="20">
        <f t="shared" si="6"/>
        <v>212.034</v>
      </c>
    </row>
    <row r="56" spans="1:9" ht="54" customHeight="1">
      <c r="A56" s="45">
        <v>45</v>
      </c>
      <c r="B56" s="15" t="s">
        <v>38</v>
      </c>
      <c r="C56" s="23">
        <v>807</v>
      </c>
      <c r="D56" s="277" t="s">
        <v>324</v>
      </c>
      <c r="E56" s="207"/>
      <c r="F56" s="17"/>
      <c r="G56" s="14">
        <f>G57</f>
        <v>264.075</v>
      </c>
      <c r="H56" s="14">
        <f t="shared" si="6"/>
        <v>212.034</v>
      </c>
      <c r="I56" s="14">
        <f t="shared" si="6"/>
        <v>212.034</v>
      </c>
    </row>
    <row r="57" spans="1:9" ht="25.5">
      <c r="A57" s="45">
        <v>46</v>
      </c>
      <c r="B57" s="15" t="s">
        <v>99</v>
      </c>
      <c r="C57" s="23">
        <v>807</v>
      </c>
      <c r="D57" s="277" t="s">
        <v>324</v>
      </c>
      <c r="E57" s="207" t="s">
        <v>98</v>
      </c>
      <c r="F57" s="17"/>
      <c r="G57" s="14">
        <f>G58</f>
        <v>264.075</v>
      </c>
      <c r="H57" s="14">
        <f t="shared" si="6"/>
        <v>212.034</v>
      </c>
      <c r="I57" s="14">
        <f t="shared" si="6"/>
        <v>212.034</v>
      </c>
    </row>
    <row r="58" spans="1:9" ht="12.75">
      <c r="A58" s="45">
        <v>47</v>
      </c>
      <c r="B58" s="15" t="s">
        <v>100</v>
      </c>
      <c r="C58" s="23">
        <v>807</v>
      </c>
      <c r="D58" s="277" t="s">
        <v>324</v>
      </c>
      <c r="E58" s="207" t="s">
        <v>77</v>
      </c>
      <c r="F58" s="17"/>
      <c r="G58" s="14">
        <f>G59</f>
        <v>264.075</v>
      </c>
      <c r="H58" s="14">
        <f t="shared" si="6"/>
        <v>212.034</v>
      </c>
      <c r="I58" s="14">
        <f t="shared" si="6"/>
        <v>212.034</v>
      </c>
    </row>
    <row r="59" spans="1:9" ht="12.75">
      <c r="A59" s="45">
        <v>48</v>
      </c>
      <c r="B59" s="16" t="s">
        <v>105</v>
      </c>
      <c r="C59" s="23">
        <v>807</v>
      </c>
      <c r="D59" s="277" t="s">
        <v>324</v>
      </c>
      <c r="E59" s="207" t="s">
        <v>77</v>
      </c>
      <c r="F59" s="17" t="s">
        <v>177</v>
      </c>
      <c r="G59" s="14">
        <f>G60</f>
        <v>264.075</v>
      </c>
      <c r="H59" s="14">
        <f t="shared" si="6"/>
        <v>212.034</v>
      </c>
      <c r="I59" s="14">
        <f t="shared" si="6"/>
        <v>212.034</v>
      </c>
    </row>
    <row r="60" spans="1:9" ht="12.75">
      <c r="A60" s="45">
        <v>49</v>
      </c>
      <c r="B60" s="16" t="s">
        <v>106</v>
      </c>
      <c r="C60" s="23">
        <v>807</v>
      </c>
      <c r="D60" s="277" t="s">
        <v>324</v>
      </c>
      <c r="E60" s="207" t="s">
        <v>77</v>
      </c>
      <c r="F60" s="17" t="s">
        <v>178</v>
      </c>
      <c r="G60" s="14">
        <v>264.075</v>
      </c>
      <c r="H60" s="14">
        <v>212.034</v>
      </c>
      <c r="I60" s="14">
        <v>212.034</v>
      </c>
    </row>
    <row r="61" spans="1:9" ht="29.25" customHeight="1">
      <c r="A61" s="45">
        <v>50</v>
      </c>
      <c r="B61" s="329" t="s">
        <v>28</v>
      </c>
      <c r="C61" s="323">
        <v>807</v>
      </c>
      <c r="D61" s="328" t="s">
        <v>306</v>
      </c>
      <c r="E61" s="214"/>
      <c r="F61" s="19"/>
      <c r="G61" s="20">
        <f>G89+G62</f>
        <v>913.8140000000001</v>
      </c>
      <c r="H61" s="20">
        <f>H89+H62</f>
        <v>430.496</v>
      </c>
      <c r="I61" s="20">
        <f>I89+I62</f>
        <v>433.196</v>
      </c>
    </row>
    <row r="62" spans="1:9" ht="25.5">
      <c r="A62" s="45">
        <v>51</v>
      </c>
      <c r="B62" s="16" t="s">
        <v>36</v>
      </c>
      <c r="C62" s="23">
        <v>807</v>
      </c>
      <c r="D62" s="276" t="s">
        <v>305</v>
      </c>
      <c r="E62" s="207"/>
      <c r="F62" s="17"/>
      <c r="G62" s="14">
        <f>G63+G68+G73+G78+G83</f>
        <v>421.322</v>
      </c>
      <c r="H62" s="14">
        <f>H63+H68+H73+H78+H83</f>
        <v>85.9</v>
      </c>
      <c r="I62" s="14">
        <f>I63+I68+I73+I78+I83</f>
        <v>88.6</v>
      </c>
    </row>
    <row r="63" spans="1:9" ht="96.75" customHeight="1">
      <c r="A63" s="45">
        <v>52</v>
      </c>
      <c r="B63" s="308" t="s">
        <v>385</v>
      </c>
      <c r="C63" s="23">
        <v>807</v>
      </c>
      <c r="D63" s="276" t="s">
        <v>305</v>
      </c>
      <c r="E63" s="207"/>
      <c r="F63" s="17"/>
      <c r="G63" s="10">
        <v>2.73</v>
      </c>
      <c r="H63" s="10">
        <v>0</v>
      </c>
      <c r="I63" s="10">
        <v>0</v>
      </c>
    </row>
    <row r="64" spans="1:9" ht="25.5">
      <c r="A64" s="45">
        <v>53</v>
      </c>
      <c r="B64" s="21" t="s">
        <v>201</v>
      </c>
      <c r="C64" s="23">
        <v>807</v>
      </c>
      <c r="D64" s="277" t="s">
        <v>381</v>
      </c>
      <c r="E64" s="207" t="s">
        <v>82</v>
      </c>
      <c r="F64" s="17"/>
      <c r="G64" s="10">
        <f>G63</f>
        <v>2.73</v>
      </c>
      <c r="H64" s="10">
        <v>0</v>
      </c>
      <c r="I64" s="10">
        <v>0</v>
      </c>
    </row>
    <row r="65" spans="1:9" ht="25.5">
      <c r="A65" s="45">
        <v>54</v>
      </c>
      <c r="B65" s="21" t="s">
        <v>200</v>
      </c>
      <c r="C65" s="23">
        <v>807</v>
      </c>
      <c r="D65" s="277" t="s">
        <v>381</v>
      </c>
      <c r="E65" s="207" t="s">
        <v>74</v>
      </c>
      <c r="F65" s="17"/>
      <c r="G65" s="10">
        <f>G64</f>
        <v>2.73</v>
      </c>
      <c r="H65" s="10">
        <v>0</v>
      </c>
      <c r="I65" s="10">
        <v>0</v>
      </c>
    </row>
    <row r="66" spans="1:9" ht="12.75">
      <c r="A66" s="45">
        <v>55</v>
      </c>
      <c r="B66" s="16" t="s">
        <v>101</v>
      </c>
      <c r="C66" s="23">
        <v>807</v>
      </c>
      <c r="D66" s="277" t="s">
        <v>381</v>
      </c>
      <c r="E66" s="207" t="s">
        <v>74</v>
      </c>
      <c r="F66" s="17" t="s">
        <v>182</v>
      </c>
      <c r="G66" s="14">
        <f>G65</f>
        <v>2.73</v>
      </c>
      <c r="H66" s="14">
        <f>H65</f>
        <v>0</v>
      </c>
      <c r="I66" s="14">
        <f>I65</f>
        <v>0</v>
      </c>
    </row>
    <row r="67" spans="1:9" ht="12.75">
      <c r="A67" s="45">
        <v>56</v>
      </c>
      <c r="B67" s="16" t="s">
        <v>4</v>
      </c>
      <c r="C67" s="23">
        <v>807</v>
      </c>
      <c r="D67" s="277" t="s">
        <v>381</v>
      </c>
      <c r="E67" s="207" t="s">
        <v>74</v>
      </c>
      <c r="F67" s="17" t="s">
        <v>181</v>
      </c>
      <c r="G67" s="14">
        <f>G66</f>
        <v>2.73</v>
      </c>
      <c r="H67" s="14">
        <f>H66</f>
        <v>0</v>
      </c>
      <c r="I67" s="14">
        <f>I66</f>
        <v>0</v>
      </c>
    </row>
    <row r="68" spans="1:9" ht="107.25" customHeight="1">
      <c r="A68" s="45">
        <v>57</v>
      </c>
      <c r="B68" s="308" t="s">
        <v>386</v>
      </c>
      <c r="C68" s="23">
        <v>807</v>
      </c>
      <c r="D68" s="276" t="s">
        <v>305</v>
      </c>
      <c r="E68" s="207"/>
      <c r="F68" s="17"/>
      <c r="G68" s="10">
        <v>6.4</v>
      </c>
      <c r="H68" s="10">
        <v>0</v>
      </c>
      <c r="I68" s="10">
        <v>0</v>
      </c>
    </row>
    <row r="69" spans="1:9" ht="25.5">
      <c r="A69" s="45">
        <v>58</v>
      </c>
      <c r="B69" s="21" t="s">
        <v>201</v>
      </c>
      <c r="C69" s="23">
        <v>807</v>
      </c>
      <c r="D69" s="277" t="s">
        <v>382</v>
      </c>
      <c r="E69" s="207" t="s">
        <v>82</v>
      </c>
      <c r="F69" s="17"/>
      <c r="G69" s="10">
        <f>G68</f>
        <v>6.4</v>
      </c>
      <c r="H69" s="10">
        <v>0</v>
      </c>
      <c r="I69" s="10">
        <v>0</v>
      </c>
    </row>
    <row r="70" spans="1:9" ht="25.5">
      <c r="A70" s="45">
        <v>59</v>
      </c>
      <c r="B70" s="21" t="s">
        <v>200</v>
      </c>
      <c r="C70" s="23">
        <v>807</v>
      </c>
      <c r="D70" s="277" t="s">
        <v>382</v>
      </c>
      <c r="E70" s="207" t="s">
        <v>74</v>
      </c>
      <c r="F70" s="17"/>
      <c r="G70" s="10">
        <f>G69</f>
        <v>6.4</v>
      </c>
      <c r="H70" s="10">
        <v>0</v>
      </c>
      <c r="I70" s="10">
        <v>0</v>
      </c>
    </row>
    <row r="71" spans="1:9" ht="12.75">
      <c r="A71" s="45">
        <v>60</v>
      </c>
      <c r="B71" s="16" t="s">
        <v>101</v>
      </c>
      <c r="C71" s="23">
        <v>807</v>
      </c>
      <c r="D71" s="277" t="s">
        <v>382</v>
      </c>
      <c r="E71" s="207" t="s">
        <v>74</v>
      </c>
      <c r="F71" s="17" t="s">
        <v>182</v>
      </c>
      <c r="G71" s="14">
        <f>G70</f>
        <v>6.4</v>
      </c>
      <c r="H71" s="14">
        <f>H70</f>
        <v>0</v>
      </c>
      <c r="I71" s="14">
        <f>I70</f>
        <v>0</v>
      </c>
    </row>
    <row r="72" spans="1:9" ht="12.75">
      <c r="A72" s="45">
        <v>61</v>
      </c>
      <c r="B72" s="16" t="s">
        <v>4</v>
      </c>
      <c r="C72" s="23">
        <v>807</v>
      </c>
      <c r="D72" s="277" t="s">
        <v>382</v>
      </c>
      <c r="E72" s="207" t="s">
        <v>74</v>
      </c>
      <c r="F72" s="17" t="s">
        <v>181</v>
      </c>
      <c r="G72" s="14">
        <f>G71</f>
        <v>6.4</v>
      </c>
      <c r="H72" s="14">
        <f>H71</f>
        <v>0</v>
      </c>
      <c r="I72" s="14">
        <f>I71</f>
        <v>0</v>
      </c>
    </row>
    <row r="73" spans="1:9" ht="67.5" customHeight="1">
      <c r="A73" s="45">
        <v>62</v>
      </c>
      <c r="B73" s="308" t="s">
        <v>408</v>
      </c>
      <c r="C73" s="23">
        <v>807</v>
      </c>
      <c r="D73" s="276" t="s">
        <v>305</v>
      </c>
      <c r="E73" s="207"/>
      <c r="F73" s="17"/>
      <c r="G73" s="10">
        <v>272.992</v>
      </c>
      <c r="H73" s="10">
        <v>0</v>
      </c>
      <c r="I73" s="10">
        <v>0</v>
      </c>
    </row>
    <row r="74" spans="1:9" ht="25.5">
      <c r="A74" s="45">
        <v>63</v>
      </c>
      <c r="B74" s="21" t="s">
        <v>201</v>
      </c>
      <c r="C74" s="23">
        <v>807</v>
      </c>
      <c r="D74" s="277" t="s">
        <v>383</v>
      </c>
      <c r="E74" s="207" t="s">
        <v>82</v>
      </c>
      <c r="F74" s="17"/>
      <c r="G74" s="10">
        <f>G73</f>
        <v>272.992</v>
      </c>
      <c r="H74" s="10">
        <v>0</v>
      </c>
      <c r="I74" s="10">
        <v>0</v>
      </c>
    </row>
    <row r="75" spans="1:9" ht="25.5">
      <c r="A75" s="45">
        <v>64</v>
      </c>
      <c r="B75" s="21" t="s">
        <v>200</v>
      </c>
      <c r="C75" s="23">
        <v>807</v>
      </c>
      <c r="D75" s="277" t="s">
        <v>383</v>
      </c>
      <c r="E75" s="207" t="s">
        <v>74</v>
      </c>
      <c r="F75" s="17"/>
      <c r="G75" s="10">
        <f>G74</f>
        <v>272.992</v>
      </c>
      <c r="H75" s="10">
        <v>0</v>
      </c>
      <c r="I75" s="10">
        <v>0</v>
      </c>
    </row>
    <row r="76" spans="1:9" ht="12.75">
      <c r="A76" s="45">
        <v>65</v>
      </c>
      <c r="B76" s="16" t="s">
        <v>101</v>
      </c>
      <c r="C76" s="23">
        <v>807</v>
      </c>
      <c r="D76" s="277" t="s">
        <v>383</v>
      </c>
      <c r="E76" s="207" t="s">
        <v>74</v>
      </c>
      <c r="F76" s="17" t="s">
        <v>182</v>
      </c>
      <c r="G76" s="14">
        <f>G75</f>
        <v>272.992</v>
      </c>
      <c r="H76" s="14">
        <f>H75</f>
        <v>0</v>
      </c>
      <c r="I76" s="14">
        <f>I75</f>
        <v>0</v>
      </c>
    </row>
    <row r="77" spans="1:9" ht="12.75">
      <c r="A77" s="45">
        <v>66</v>
      </c>
      <c r="B77" s="16" t="s">
        <v>4</v>
      </c>
      <c r="C77" s="23">
        <v>807</v>
      </c>
      <c r="D77" s="277" t="s">
        <v>383</v>
      </c>
      <c r="E77" s="207" t="s">
        <v>74</v>
      </c>
      <c r="F77" s="17" t="s">
        <v>181</v>
      </c>
      <c r="G77" s="14">
        <f>G76</f>
        <v>272.992</v>
      </c>
      <c r="H77" s="14">
        <f>H76</f>
        <v>0</v>
      </c>
      <c r="I77" s="14">
        <f>I76</f>
        <v>0</v>
      </c>
    </row>
    <row r="78" spans="1:9" ht="69.75" customHeight="1">
      <c r="A78" s="45">
        <v>67</v>
      </c>
      <c r="B78" s="308" t="s">
        <v>407</v>
      </c>
      <c r="C78" s="23">
        <v>807</v>
      </c>
      <c r="D78" s="276" t="s">
        <v>305</v>
      </c>
      <c r="E78" s="207"/>
      <c r="F78" s="17"/>
      <c r="G78" s="10">
        <v>32</v>
      </c>
      <c r="H78" s="10">
        <v>0</v>
      </c>
      <c r="I78" s="10">
        <v>0</v>
      </c>
    </row>
    <row r="79" spans="1:9" ht="25.5">
      <c r="A79" s="45">
        <v>68</v>
      </c>
      <c r="B79" s="21" t="s">
        <v>201</v>
      </c>
      <c r="C79" s="23">
        <v>807</v>
      </c>
      <c r="D79" s="277" t="s">
        <v>384</v>
      </c>
      <c r="E79" s="207" t="s">
        <v>82</v>
      </c>
      <c r="F79" s="17"/>
      <c r="G79" s="10">
        <f>G78</f>
        <v>32</v>
      </c>
      <c r="H79" s="10">
        <v>0</v>
      </c>
      <c r="I79" s="10">
        <v>0</v>
      </c>
    </row>
    <row r="80" spans="1:9" ht="25.5">
      <c r="A80" s="45">
        <v>69</v>
      </c>
      <c r="B80" s="21" t="s">
        <v>200</v>
      </c>
      <c r="C80" s="23">
        <v>807</v>
      </c>
      <c r="D80" s="277" t="s">
        <v>384</v>
      </c>
      <c r="E80" s="207" t="s">
        <v>74</v>
      </c>
      <c r="F80" s="17"/>
      <c r="G80" s="10">
        <f>G79</f>
        <v>32</v>
      </c>
      <c r="H80" s="10">
        <v>0</v>
      </c>
      <c r="I80" s="10">
        <v>0</v>
      </c>
    </row>
    <row r="81" spans="1:9" ht="12.75">
      <c r="A81" s="45">
        <v>70</v>
      </c>
      <c r="B81" s="16" t="s">
        <v>101</v>
      </c>
      <c r="C81" s="23">
        <v>807</v>
      </c>
      <c r="D81" s="277" t="s">
        <v>384</v>
      </c>
      <c r="E81" s="207" t="s">
        <v>74</v>
      </c>
      <c r="F81" s="17" t="s">
        <v>182</v>
      </c>
      <c r="G81" s="14">
        <f>G80</f>
        <v>32</v>
      </c>
      <c r="H81" s="14">
        <f>H80</f>
        <v>0</v>
      </c>
      <c r="I81" s="14">
        <f>I80</f>
        <v>0</v>
      </c>
    </row>
    <row r="82" spans="1:9" ht="12.75">
      <c r="A82" s="45">
        <v>71</v>
      </c>
      <c r="B82" s="16" t="s">
        <v>4</v>
      </c>
      <c r="C82" s="23">
        <v>807</v>
      </c>
      <c r="D82" s="277" t="s">
        <v>384</v>
      </c>
      <c r="E82" s="207" t="s">
        <v>74</v>
      </c>
      <c r="F82" s="17" t="s">
        <v>181</v>
      </c>
      <c r="G82" s="14">
        <f>G81</f>
        <v>32</v>
      </c>
      <c r="H82" s="14">
        <f>H81</f>
        <v>0</v>
      </c>
      <c r="I82" s="14">
        <f>I81</f>
        <v>0</v>
      </c>
    </row>
    <row r="83" spans="1:9" ht="25.5">
      <c r="A83" s="45">
        <v>72</v>
      </c>
      <c r="B83" s="16" t="s">
        <v>36</v>
      </c>
      <c r="C83" s="23">
        <v>807</v>
      </c>
      <c r="D83" s="276" t="s">
        <v>305</v>
      </c>
      <c r="E83" s="207"/>
      <c r="F83" s="17"/>
      <c r="G83" s="14">
        <f>G84</f>
        <v>107.2</v>
      </c>
      <c r="H83" s="14">
        <f>H84</f>
        <v>85.9</v>
      </c>
      <c r="I83" s="14">
        <f>I84</f>
        <v>88.6</v>
      </c>
    </row>
    <row r="84" spans="1:9" ht="76.5" customHeight="1">
      <c r="A84" s="45">
        <v>73</v>
      </c>
      <c r="B84" s="34" t="s">
        <v>39</v>
      </c>
      <c r="C84" s="23">
        <v>807</v>
      </c>
      <c r="D84" s="277" t="s">
        <v>307</v>
      </c>
      <c r="E84" s="207"/>
      <c r="F84" s="17"/>
      <c r="G84" s="10">
        <v>107.2</v>
      </c>
      <c r="H84" s="10">
        <v>85.9</v>
      </c>
      <c r="I84" s="10">
        <v>88.6</v>
      </c>
    </row>
    <row r="85" spans="1:9" ht="25.5">
      <c r="A85" s="45">
        <v>74</v>
      </c>
      <c r="B85" s="21" t="s">
        <v>201</v>
      </c>
      <c r="C85" s="23">
        <v>807</v>
      </c>
      <c r="D85" s="277" t="s">
        <v>307</v>
      </c>
      <c r="E85" s="207" t="s">
        <v>82</v>
      </c>
      <c r="F85" s="17"/>
      <c r="G85" s="10">
        <f>G84</f>
        <v>107.2</v>
      </c>
      <c r="H85" s="10">
        <v>85.9</v>
      </c>
      <c r="I85" s="10">
        <v>88.6</v>
      </c>
    </row>
    <row r="86" spans="1:9" ht="25.5">
      <c r="A86" s="45">
        <v>75</v>
      </c>
      <c r="B86" s="21" t="s">
        <v>200</v>
      </c>
      <c r="C86" s="23">
        <v>807</v>
      </c>
      <c r="D86" s="277" t="s">
        <v>307</v>
      </c>
      <c r="E86" s="207" t="s">
        <v>74</v>
      </c>
      <c r="F86" s="17"/>
      <c r="G86" s="10">
        <f>G85</f>
        <v>107.2</v>
      </c>
      <c r="H86" s="10">
        <v>85.9</v>
      </c>
      <c r="I86" s="10">
        <v>88.6</v>
      </c>
    </row>
    <row r="87" spans="1:9" ht="12.75">
      <c r="A87" s="45">
        <v>76</v>
      </c>
      <c r="B87" s="16" t="s">
        <v>101</v>
      </c>
      <c r="C87" s="23">
        <v>807</v>
      </c>
      <c r="D87" s="277" t="s">
        <v>307</v>
      </c>
      <c r="E87" s="207" t="s">
        <v>74</v>
      </c>
      <c r="F87" s="17" t="s">
        <v>182</v>
      </c>
      <c r="G87" s="14">
        <f aca="true" t="shared" si="7" ref="G87:I88">G86</f>
        <v>107.2</v>
      </c>
      <c r="H87" s="14">
        <f t="shared" si="7"/>
        <v>85.9</v>
      </c>
      <c r="I87" s="14">
        <f t="shared" si="7"/>
        <v>88.6</v>
      </c>
    </row>
    <row r="88" spans="1:9" ht="12.75">
      <c r="A88" s="45">
        <v>77</v>
      </c>
      <c r="B88" s="16" t="s">
        <v>4</v>
      </c>
      <c r="C88" s="23">
        <v>807</v>
      </c>
      <c r="D88" s="277" t="s">
        <v>307</v>
      </c>
      <c r="E88" s="207" t="s">
        <v>74</v>
      </c>
      <c r="F88" s="17" t="s">
        <v>181</v>
      </c>
      <c r="G88" s="14">
        <f>G87</f>
        <v>107.2</v>
      </c>
      <c r="H88" s="14">
        <f t="shared" si="7"/>
        <v>85.9</v>
      </c>
      <c r="I88" s="14">
        <f t="shared" si="7"/>
        <v>88.6</v>
      </c>
    </row>
    <row r="89" spans="1:9" ht="25.5">
      <c r="A89" s="45">
        <v>78</v>
      </c>
      <c r="B89" s="16" t="s">
        <v>30</v>
      </c>
      <c r="C89" s="23">
        <v>807</v>
      </c>
      <c r="D89" s="277" t="s">
        <v>309</v>
      </c>
      <c r="E89" s="207"/>
      <c r="F89" s="17"/>
      <c r="G89" s="14">
        <f>G90+G95+G100</f>
        <v>492.492</v>
      </c>
      <c r="H89" s="14">
        <f>H90+H95+H100</f>
        <v>344.596</v>
      </c>
      <c r="I89" s="14">
        <f>I90+I95+I100</f>
        <v>344.596</v>
      </c>
    </row>
    <row r="90" spans="1:9" ht="56.25" customHeight="1">
      <c r="A90" s="45">
        <v>79</v>
      </c>
      <c r="B90" s="24" t="s">
        <v>40</v>
      </c>
      <c r="C90" s="23">
        <v>807</v>
      </c>
      <c r="D90" s="277" t="s">
        <v>310</v>
      </c>
      <c r="E90" s="207"/>
      <c r="F90" s="17"/>
      <c r="G90" s="10">
        <f aca="true" t="shared" si="8" ref="G90:I91">G91</f>
        <v>435.598</v>
      </c>
      <c r="H90" s="10">
        <f t="shared" si="8"/>
        <v>288.975</v>
      </c>
      <c r="I90" s="10">
        <f t="shared" si="8"/>
        <v>288.975</v>
      </c>
    </row>
    <row r="91" spans="1:9" ht="25.5">
      <c r="A91" s="45">
        <v>80</v>
      </c>
      <c r="B91" s="202" t="s">
        <v>201</v>
      </c>
      <c r="C91" s="23">
        <v>807</v>
      </c>
      <c r="D91" s="277" t="s">
        <v>310</v>
      </c>
      <c r="E91" s="207" t="s">
        <v>82</v>
      </c>
      <c r="F91" s="17"/>
      <c r="G91" s="10">
        <f t="shared" si="8"/>
        <v>435.598</v>
      </c>
      <c r="H91" s="10">
        <f t="shared" si="8"/>
        <v>288.975</v>
      </c>
      <c r="I91" s="10">
        <f t="shared" si="8"/>
        <v>288.975</v>
      </c>
    </row>
    <row r="92" spans="1:9" ht="28.5" customHeight="1">
      <c r="A92" s="45">
        <v>81</v>
      </c>
      <c r="B92" s="202" t="s">
        <v>200</v>
      </c>
      <c r="C92" s="23">
        <v>807</v>
      </c>
      <c r="D92" s="277" t="s">
        <v>310</v>
      </c>
      <c r="E92" s="207" t="s">
        <v>74</v>
      </c>
      <c r="F92" s="17"/>
      <c r="G92" s="10">
        <v>435.598</v>
      </c>
      <c r="H92" s="10">
        <v>288.975</v>
      </c>
      <c r="I92" s="10">
        <v>288.975</v>
      </c>
    </row>
    <row r="93" spans="1:9" ht="18" customHeight="1">
      <c r="A93" s="45">
        <v>82</v>
      </c>
      <c r="B93" s="21" t="s">
        <v>70</v>
      </c>
      <c r="C93" s="23">
        <v>807</v>
      </c>
      <c r="D93" s="277" t="s">
        <v>310</v>
      </c>
      <c r="E93" s="207" t="s">
        <v>74</v>
      </c>
      <c r="F93" s="17" t="s">
        <v>183</v>
      </c>
      <c r="G93" s="14">
        <f aca="true" t="shared" si="9" ref="G93:I94">G92</f>
        <v>435.598</v>
      </c>
      <c r="H93" s="14">
        <f t="shared" si="9"/>
        <v>288.975</v>
      </c>
      <c r="I93" s="14">
        <f t="shared" si="9"/>
        <v>288.975</v>
      </c>
    </row>
    <row r="94" spans="1:9" ht="17.25" customHeight="1">
      <c r="A94" s="45">
        <v>83</v>
      </c>
      <c r="B94" s="21" t="s">
        <v>72</v>
      </c>
      <c r="C94" s="23">
        <v>807</v>
      </c>
      <c r="D94" s="277" t="s">
        <v>310</v>
      </c>
      <c r="E94" s="207" t="s">
        <v>74</v>
      </c>
      <c r="F94" s="17" t="s">
        <v>184</v>
      </c>
      <c r="G94" s="14">
        <f t="shared" si="9"/>
        <v>435.598</v>
      </c>
      <c r="H94" s="14">
        <f t="shared" si="9"/>
        <v>288.975</v>
      </c>
      <c r="I94" s="14">
        <f t="shared" si="9"/>
        <v>288.975</v>
      </c>
    </row>
    <row r="95" spans="1:9" ht="66.75" customHeight="1">
      <c r="A95" s="45">
        <v>84</v>
      </c>
      <c r="B95" s="16" t="s">
        <v>355</v>
      </c>
      <c r="C95" s="23">
        <v>807</v>
      </c>
      <c r="D95" s="277" t="s">
        <v>312</v>
      </c>
      <c r="E95" s="207"/>
      <c r="F95" s="17"/>
      <c r="G95" s="10">
        <v>5</v>
      </c>
      <c r="H95" s="10">
        <v>5</v>
      </c>
      <c r="I95" s="10">
        <v>5</v>
      </c>
    </row>
    <row r="96" spans="1:9" ht="25.5">
      <c r="A96" s="45">
        <v>85</v>
      </c>
      <c r="B96" s="202" t="s">
        <v>201</v>
      </c>
      <c r="C96" s="23">
        <v>807</v>
      </c>
      <c r="D96" s="277" t="s">
        <v>312</v>
      </c>
      <c r="E96" s="207" t="s">
        <v>82</v>
      </c>
      <c r="F96" s="17"/>
      <c r="G96" s="10">
        <v>5</v>
      </c>
      <c r="H96" s="10">
        <v>5</v>
      </c>
      <c r="I96" s="10">
        <v>5</v>
      </c>
    </row>
    <row r="97" spans="1:9" ht="30.75" customHeight="1">
      <c r="A97" s="45">
        <v>86</v>
      </c>
      <c r="B97" s="202" t="s">
        <v>200</v>
      </c>
      <c r="C97" s="23">
        <v>807</v>
      </c>
      <c r="D97" s="277" t="s">
        <v>312</v>
      </c>
      <c r="E97" s="207" t="s">
        <v>74</v>
      </c>
      <c r="F97" s="17"/>
      <c r="G97" s="10">
        <v>5</v>
      </c>
      <c r="H97" s="10">
        <v>5</v>
      </c>
      <c r="I97" s="10">
        <v>5</v>
      </c>
    </row>
    <row r="98" spans="1:9" ht="13.5" customHeight="1">
      <c r="A98" s="45">
        <v>87</v>
      </c>
      <c r="B98" s="21" t="s">
        <v>70</v>
      </c>
      <c r="C98" s="23">
        <v>807</v>
      </c>
      <c r="D98" s="277" t="s">
        <v>312</v>
      </c>
      <c r="E98" s="207" t="s">
        <v>74</v>
      </c>
      <c r="F98" s="17" t="s">
        <v>183</v>
      </c>
      <c r="G98" s="14">
        <f aca="true" t="shared" si="10" ref="G98:I99">G97</f>
        <v>5</v>
      </c>
      <c r="H98" s="14">
        <f t="shared" si="10"/>
        <v>5</v>
      </c>
      <c r="I98" s="14">
        <f t="shared" si="10"/>
        <v>5</v>
      </c>
    </row>
    <row r="99" spans="1:9" ht="12.75" customHeight="1">
      <c r="A99" s="45">
        <v>88</v>
      </c>
      <c r="B99" s="21" t="s">
        <v>72</v>
      </c>
      <c r="C99" s="23">
        <v>807</v>
      </c>
      <c r="D99" s="277" t="s">
        <v>312</v>
      </c>
      <c r="E99" s="207" t="s">
        <v>74</v>
      </c>
      <c r="F99" s="17" t="s">
        <v>184</v>
      </c>
      <c r="G99" s="14">
        <f t="shared" si="10"/>
        <v>5</v>
      </c>
      <c r="H99" s="14">
        <f t="shared" si="10"/>
        <v>5</v>
      </c>
      <c r="I99" s="14">
        <f t="shared" si="10"/>
        <v>5</v>
      </c>
    </row>
    <row r="100" spans="1:9" ht="63.75">
      <c r="A100" s="45">
        <v>89</v>
      </c>
      <c r="B100" s="16" t="s">
        <v>336</v>
      </c>
      <c r="C100" s="23">
        <v>807</v>
      </c>
      <c r="D100" s="277" t="s">
        <v>313</v>
      </c>
      <c r="E100" s="207"/>
      <c r="F100" s="17"/>
      <c r="G100" s="10">
        <f>G101</f>
        <v>51.894</v>
      </c>
      <c r="H100" s="10">
        <v>50.621</v>
      </c>
      <c r="I100" s="10">
        <v>50.621</v>
      </c>
    </row>
    <row r="101" spans="1:9" ht="25.5">
      <c r="A101" s="45">
        <v>90</v>
      </c>
      <c r="B101" s="202" t="s">
        <v>201</v>
      </c>
      <c r="C101" s="23">
        <v>807</v>
      </c>
      <c r="D101" s="277" t="s">
        <v>313</v>
      </c>
      <c r="E101" s="207" t="s">
        <v>82</v>
      </c>
      <c r="F101" s="17"/>
      <c r="G101" s="10">
        <f>G102</f>
        <v>51.894</v>
      </c>
      <c r="H101" s="10">
        <v>50.621</v>
      </c>
      <c r="I101" s="10">
        <v>50.621</v>
      </c>
    </row>
    <row r="102" spans="1:9" ht="29.25" customHeight="1">
      <c r="A102" s="45">
        <v>91</v>
      </c>
      <c r="B102" s="202" t="s">
        <v>200</v>
      </c>
      <c r="C102" s="23">
        <v>807</v>
      </c>
      <c r="D102" s="277" t="s">
        <v>313</v>
      </c>
      <c r="E102" s="207" t="s">
        <v>74</v>
      </c>
      <c r="F102" s="17"/>
      <c r="G102" s="10">
        <v>51.894</v>
      </c>
      <c r="H102" s="10">
        <v>50.621</v>
      </c>
      <c r="I102" s="10">
        <v>50.621</v>
      </c>
    </row>
    <row r="103" spans="1:9" s="37" customFormat="1" ht="12.75">
      <c r="A103" s="45">
        <v>92</v>
      </c>
      <c r="B103" s="21" t="s">
        <v>70</v>
      </c>
      <c r="C103" s="23">
        <v>807</v>
      </c>
      <c r="D103" s="277" t="s">
        <v>313</v>
      </c>
      <c r="E103" s="207" t="s">
        <v>74</v>
      </c>
      <c r="F103" s="17" t="s">
        <v>183</v>
      </c>
      <c r="G103" s="14">
        <f aca="true" t="shared" si="11" ref="G103:I104">G102</f>
        <v>51.894</v>
      </c>
      <c r="H103" s="14">
        <f t="shared" si="11"/>
        <v>50.621</v>
      </c>
      <c r="I103" s="14">
        <f t="shared" si="11"/>
        <v>50.621</v>
      </c>
    </row>
    <row r="104" spans="1:9" s="37" customFormat="1" ht="12.75">
      <c r="A104" s="45">
        <v>93</v>
      </c>
      <c r="B104" s="21" t="s">
        <v>72</v>
      </c>
      <c r="C104" s="23">
        <v>807</v>
      </c>
      <c r="D104" s="277" t="s">
        <v>313</v>
      </c>
      <c r="E104" s="207" t="s">
        <v>74</v>
      </c>
      <c r="F104" s="17" t="s">
        <v>184</v>
      </c>
      <c r="G104" s="14">
        <f t="shared" si="11"/>
        <v>51.894</v>
      </c>
      <c r="H104" s="14">
        <f t="shared" si="11"/>
        <v>50.621</v>
      </c>
      <c r="I104" s="14">
        <f t="shared" si="11"/>
        <v>50.621</v>
      </c>
    </row>
    <row r="105" spans="1:9" ht="14.25">
      <c r="A105" s="45">
        <v>94</v>
      </c>
      <c r="B105" s="245" t="s">
        <v>80</v>
      </c>
      <c r="C105" s="23">
        <v>807</v>
      </c>
      <c r="D105" s="278" t="s">
        <v>290</v>
      </c>
      <c r="E105" s="209"/>
      <c r="F105" s="31"/>
      <c r="G105" s="336">
        <f>G106+G131+G143+G149+G192+G137+G164+G171+G178+G185</f>
        <v>5251.994999999999</v>
      </c>
      <c r="H105" s="336">
        <f>H106+H131+H143+H149+H192+H137+H164+H171+H178+H185</f>
        <v>5176.847</v>
      </c>
      <c r="I105" s="336">
        <f>I106+I131+I143+I149+I192+I137+I164+I171+I178+I185</f>
        <v>4840.724999999999</v>
      </c>
    </row>
    <row r="106" spans="1:9" ht="12.75">
      <c r="A106" s="45">
        <v>95</v>
      </c>
      <c r="B106" s="23" t="s">
        <v>87</v>
      </c>
      <c r="C106" s="23">
        <v>807</v>
      </c>
      <c r="D106" s="278" t="s">
        <v>291</v>
      </c>
      <c r="E106" s="209"/>
      <c r="F106" s="31"/>
      <c r="G106" s="35">
        <f>G108+G112+G125+G117+G121</f>
        <v>4999</v>
      </c>
      <c r="H106" s="35">
        <f>H108+H112+H125+H117+H121</f>
        <v>5047.3640000000005</v>
      </c>
      <c r="I106" s="35">
        <f>I108+I112+I125+I117+I121</f>
        <v>4826.144</v>
      </c>
    </row>
    <row r="107" spans="1:9" ht="33" customHeight="1">
      <c r="A107" s="45">
        <v>96</v>
      </c>
      <c r="B107" s="23" t="s">
        <v>330</v>
      </c>
      <c r="C107" s="23">
        <v>807</v>
      </c>
      <c r="D107" s="279" t="s">
        <v>327</v>
      </c>
      <c r="E107" s="209"/>
      <c r="F107" s="31"/>
      <c r="G107" s="35">
        <v>643.347</v>
      </c>
      <c r="H107" s="35">
        <v>643.347</v>
      </c>
      <c r="I107" s="35">
        <v>643.347</v>
      </c>
    </row>
    <row r="108" spans="1:9" ht="51">
      <c r="A108" s="45">
        <v>97</v>
      </c>
      <c r="B108" s="23" t="s">
        <v>92</v>
      </c>
      <c r="C108" s="23">
        <v>807</v>
      </c>
      <c r="D108" s="279" t="s">
        <v>327</v>
      </c>
      <c r="E108" s="210" t="s">
        <v>81</v>
      </c>
      <c r="F108" s="31"/>
      <c r="G108" s="35">
        <v>643.347</v>
      </c>
      <c r="H108" s="35">
        <v>643.347</v>
      </c>
      <c r="I108" s="35">
        <v>643.347</v>
      </c>
    </row>
    <row r="109" spans="1:9" ht="25.5">
      <c r="A109" s="45">
        <v>98</v>
      </c>
      <c r="B109" s="23" t="s">
        <v>88</v>
      </c>
      <c r="C109" s="23">
        <v>807</v>
      </c>
      <c r="D109" s="279" t="s">
        <v>327</v>
      </c>
      <c r="E109" s="209" t="s">
        <v>78</v>
      </c>
      <c r="F109" s="31"/>
      <c r="G109" s="35">
        <v>643.347</v>
      </c>
      <c r="H109" s="35">
        <v>643.347</v>
      </c>
      <c r="I109" s="35">
        <v>643.347</v>
      </c>
    </row>
    <row r="110" spans="1:9" ht="12.75">
      <c r="A110" s="45">
        <v>99</v>
      </c>
      <c r="B110" s="23" t="s">
        <v>66</v>
      </c>
      <c r="C110" s="23">
        <v>807</v>
      </c>
      <c r="D110" s="279" t="s">
        <v>327</v>
      </c>
      <c r="E110" s="209" t="s">
        <v>78</v>
      </c>
      <c r="F110" s="31" t="s">
        <v>185</v>
      </c>
      <c r="G110" s="43">
        <f>G109</f>
        <v>643.347</v>
      </c>
      <c r="H110" s="43">
        <f>H109</f>
        <v>643.347</v>
      </c>
      <c r="I110" s="43">
        <f>I109</f>
        <v>643.347</v>
      </c>
    </row>
    <row r="111" spans="1:9" ht="25.5">
      <c r="A111" s="45">
        <v>100</v>
      </c>
      <c r="B111" s="23" t="s">
        <v>86</v>
      </c>
      <c r="C111" s="23">
        <v>807</v>
      </c>
      <c r="D111" s="279" t="s">
        <v>327</v>
      </c>
      <c r="E111" s="209" t="s">
        <v>78</v>
      </c>
      <c r="F111" s="31" t="s">
        <v>187</v>
      </c>
      <c r="G111" s="35">
        <f>G109</f>
        <v>643.347</v>
      </c>
      <c r="H111" s="35">
        <f>H109</f>
        <v>643.347</v>
      </c>
      <c r="I111" s="35">
        <f>I109</f>
        <v>643.347</v>
      </c>
    </row>
    <row r="112" spans="1:9" ht="38.25">
      <c r="A112" s="45">
        <v>101</v>
      </c>
      <c r="B112" s="21" t="s">
        <v>91</v>
      </c>
      <c r="C112" s="23">
        <v>807</v>
      </c>
      <c r="D112" s="30" t="s">
        <v>296</v>
      </c>
      <c r="E112" s="207"/>
      <c r="F112" s="17"/>
      <c r="G112" s="14">
        <f>G114</f>
        <v>2204.771</v>
      </c>
      <c r="H112" s="14">
        <f>H114</f>
        <v>2508.425</v>
      </c>
      <c r="I112" s="14">
        <f>I114</f>
        <v>2508.425</v>
      </c>
    </row>
    <row r="113" spans="1:9" ht="51">
      <c r="A113" s="45">
        <v>102</v>
      </c>
      <c r="B113" s="21" t="s">
        <v>92</v>
      </c>
      <c r="C113" s="23">
        <v>807</v>
      </c>
      <c r="D113" s="30" t="s">
        <v>296</v>
      </c>
      <c r="E113" s="207" t="s">
        <v>81</v>
      </c>
      <c r="F113" s="17"/>
      <c r="G113" s="14">
        <f>G114</f>
        <v>2204.771</v>
      </c>
      <c r="H113" s="14">
        <f>H114</f>
        <v>2508.425</v>
      </c>
      <c r="I113" s="14">
        <f>I114</f>
        <v>2508.425</v>
      </c>
    </row>
    <row r="114" spans="1:9" ht="25.5">
      <c r="A114" s="45">
        <v>103</v>
      </c>
      <c r="B114" s="21" t="s">
        <v>356</v>
      </c>
      <c r="C114" s="23">
        <v>807</v>
      </c>
      <c r="D114" s="30" t="s">
        <v>296</v>
      </c>
      <c r="E114" s="207" t="s">
        <v>78</v>
      </c>
      <c r="F114" s="17"/>
      <c r="G114" s="10">
        <v>2204.771</v>
      </c>
      <c r="H114" s="10">
        <v>2508.425</v>
      </c>
      <c r="I114" s="10">
        <v>2508.425</v>
      </c>
    </row>
    <row r="115" spans="1:9" ht="12.75">
      <c r="A115" s="45">
        <v>104</v>
      </c>
      <c r="B115" s="23" t="s">
        <v>66</v>
      </c>
      <c r="C115" s="23">
        <v>807</v>
      </c>
      <c r="D115" s="30" t="s">
        <v>296</v>
      </c>
      <c r="E115" s="209" t="s">
        <v>78</v>
      </c>
      <c r="F115" s="31" t="s">
        <v>185</v>
      </c>
      <c r="G115" s="43">
        <f>G116</f>
        <v>2204.771</v>
      </c>
      <c r="H115" s="43">
        <f>H114</f>
        <v>2508.425</v>
      </c>
      <c r="I115" s="43">
        <f>I114</f>
        <v>2508.425</v>
      </c>
    </row>
    <row r="116" spans="1:9" ht="38.25">
      <c r="A116" s="45">
        <v>105</v>
      </c>
      <c r="B116" s="23" t="s">
        <v>47</v>
      </c>
      <c r="C116" s="23">
        <v>807</v>
      </c>
      <c r="D116" s="30" t="s">
        <v>296</v>
      </c>
      <c r="E116" s="209" t="s">
        <v>78</v>
      </c>
      <c r="F116" s="31" t="s">
        <v>186</v>
      </c>
      <c r="G116" s="10">
        <f>G114</f>
        <v>2204.771</v>
      </c>
      <c r="H116" s="10">
        <v>2508.425</v>
      </c>
      <c r="I116" s="10">
        <v>2508.425</v>
      </c>
    </row>
    <row r="117" spans="1:9" ht="25.5">
      <c r="A117" s="45">
        <v>106</v>
      </c>
      <c r="B117" s="21" t="s">
        <v>201</v>
      </c>
      <c r="C117" s="23">
        <v>807</v>
      </c>
      <c r="D117" s="30" t="s">
        <v>296</v>
      </c>
      <c r="E117" s="207" t="s">
        <v>82</v>
      </c>
      <c r="F117" s="17"/>
      <c r="G117" s="10">
        <f aca="true" t="shared" si="12" ref="G117:I118">G118</f>
        <v>1952.974</v>
      </c>
      <c r="H117" s="10">
        <f t="shared" si="12"/>
        <v>1779.122</v>
      </c>
      <c r="I117" s="10">
        <f t="shared" si="12"/>
        <v>1557.902</v>
      </c>
    </row>
    <row r="118" spans="1:9" ht="25.5">
      <c r="A118" s="45">
        <v>107</v>
      </c>
      <c r="B118" s="21" t="s">
        <v>2</v>
      </c>
      <c r="C118" s="23">
        <v>807</v>
      </c>
      <c r="D118" s="30" t="s">
        <v>296</v>
      </c>
      <c r="E118" s="207" t="s">
        <v>74</v>
      </c>
      <c r="F118" s="17"/>
      <c r="G118" s="10">
        <f t="shared" si="12"/>
        <v>1952.974</v>
      </c>
      <c r="H118" s="10">
        <f t="shared" si="12"/>
        <v>1779.122</v>
      </c>
      <c r="I118" s="10">
        <f t="shared" si="12"/>
        <v>1557.902</v>
      </c>
    </row>
    <row r="119" spans="1:9" ht="12.75">
      <c r="A119" s="45">
        <v>108</v>
      </c>
      <c r="B119" s="23" t="s">
        <v>66</v>
      </c>
      <c r="C119" s="23">
        <v>807</v>
      </c>
      <c r="D119" s="30" t="s">
        <v>296</v>
      </c>
      <c r="E119" s="207" t="s">
        <v>74</v>
      </c>
      <c r="F119" s="17" t="s">
        <v>185</v>
      </c>
      <c r="G119" s="10">
        <v>1952.974</v>
      </c>
      <c r="H119" s="10">
        <v>1779.122</v>
      </c>
      <c r="I119" s="10">
        <v>1557.902</v>
      </c>
    </row>
    <row r="120" spans="1:9" ht="38.25">
      <c r="A120" s="45">
        <v>109</v>
      </c>
      <c r="B120" s="23" t="s">
        <v>47</v>
      </c>
      <c r="C120" s="23">
        <v>807</v>
      </c>
      <c r="D120" s="30" t="s">
        <v>296</v>
      </c>
      <c r="E120" s="207" t="s">
        <v>74</v>
      </c>
      <c r="F120" s="17" t="s">
        <v>186</v>
      </c>
      <c r="G120" s="10">
        <f>G119</f>
        <v>1952.974</v>
      </c>
      <c r="H120" s="10">
        <f>H119</f>
        <v>1779.122</v>
      </c>
      <c r="I120" s="10">
        <f>I119</f>
        <v>1557.902</v>
      </c>
    </row>
    <row r="121" spans="1:9" ht="12.75">
      <c r="A121" s="45">
        <v>110</v>
      </c>
      <c r="B121" s="21" t="s">
        <v>93</v>
      </c>
      <c r="C121" s="23">
        <v>807</v>
      </c>
      <c r="D121" s="30" t="s">
        <v>296</v>
      </c>
      <c r="E121" s="207" t="s">
        <v>94</v>
      </c>
      <c r="F121" s="17"/>
      <c r="G121" s="14">
        <f>G122</f>
        <v>6.705</v>
      </c>
      <c r="H121" s="14">
        <f>H122</f>
        <v>4.394</v>
      </c>
      <c r="I121" s="14">
        <f>I122</f>
        <v>4.394</v>
      </c>
    </row>
    <row r="122" spans="1:9" ht="12.75">
      <c r="A122" s="45">
        <v>111</v>
      </c>
      <c r="B122" s="21" t="s">
        <v>95</v>
      </c>
      <c r="C122" s="23">
        <v>807</v>
      </c>
      <c r="D122" s="30" t="s">
        <v>296</v>
      </c>
      <c r="E122" s="207" t="s">
        <v>79</v>
      </c>
      <c r="F122" s="17"/>
      <c r="G122" s="14">
        <v>6.705</v>
      </c>
      <c r="H122" s="14">
        <v>4.394</v>
      </c>
      <c r="I122" s="14">
        <v>4.394</v>
      </c>
    </row>
    <row r="123" spans="1:9" ht="12.75">
      <c r="A123" s="45">
        <v>112</v>
      </c>
      <c r="B123" s="23" t="s">
        <v>66</v>
      </c>
      <c r="C123" s="23">
        <v>807</v>
      </c>
      <c r="D123" s="30" t="s">
        <v>296</v>
      </c>
      <c r="E123" s="207" t="s">
        <v>79</v>
      </c>
      <c r="F123" s="17" t="s">
        <v>185</v>
      </c>
      <c r="G123" s="14">
        <f aca="true" t="shared" si="13" ref="G123:I124">G122</f>
        <v>6.705</v>
      </c>
      <c r="H123" s="14">
        <f t="shared" si="13"/>
        <v>4.394</v>
      </c>
      <c r="I123" s="14">
        <f t="shared" si="13"/>
        <v>4.394</v>
      </c>
    </row>
    <row r="124" spans="1:9" ht="38.25">
      <c r="A124" s="45">
        <v>113</v>
      </c>
      <c r="B124" s="23" t="s">
        <v>47</v>
      </c>
      <c r="C124" s="23">
        <v>807</v>
      </c>
      <c r="D124" s="30" t="s">
        <v>296</v>
      </c>
      <c r="E124" s="207" t="s">
        <v>79</v>
      </c>
      <c r="F124" s="17" t="s">
        <v>186</v>
      </c>
      <c r="G124" s="14">
        <f t="shared" si="13"/>
        <v>6.705</v>
      </c>
      <c r="H124" s="14">
        <f t="shared" si="13"/>
        <v>4.394</v>
      </c>
      <c r="I124" s="14">
        <f t="shared" si="13"/>
        <v>4.394</v>
      </c>
    </row>
    <row r="125" spans="1:9" ht="51">
      <c r="A125" s="45">
        <v>114</v>
      </c>
      <c r="B125" s="21" t="s">
        <v>414</v>
      </c>
      <c r="C125" s="23">
        <v>807</v>
      </c>
      <c r="D125" s="30" t="s">
        <v>328</v>
      </c>
      <c r="E125" s="207"/>
      <c r="F125" s="17"/>
      <c r="G125" s="14">
        <f>G127</f>
        <v>191.203</v>
      </c>
      <c r="H125" s="14">
        <f>H127</f>
        <v>112.076</v>
      </c>
      <c r="I125" s="14">
        <f>I127</f>
        <v>112.076</v>
      </c>
    </row>
    <row r="126" spans="1:9" ht="51">
      <c r="A126" s="45">
        <v>115</v>
      </c>
      <c r="B126" s="21" t="s">
        <v>92</v>
      </c>
      <c r="C126" s="23">
        <v>807</v>
      </c>
      <c r="D126" s="30" t="s">
        <v>328</v>
      </c>
      <c r="E126" s="207" t="s">
        <v>81</v>
      </c>
      <c r="F126" s="17"/>
      <c r="G126" s="14">
        <f>G127</f>
        <v>191.203</v>
      </c>
      <c r="H126" s="14">
        <f aca="true" t="shared" si="14" ref="H126:I128">H127</f>
        <v>112.076</v>
      </c>
      <c r="I126" s="14">
        <f t="shared" si="14"/>
        <v>112.076</v>
      </c>
    </row>
    <row r="127" spans="1:9" ht="25.5">
      <c r="A127" s="45">
        <v>116</v>
      </c>
      <c r="B127" s="21" t="s">
        <v>356</v>
      </c>
      <c r="C127" s="23">
        <v>807</v>
      </c>
      <c r="D127" s="30" t="s">
        <v>328</v>
      </c>
      <c r="E127" s="207" t="s">
        <v>78</v>
      </c>
      <c r="F127" s="17"/>
      <c r="G127" s="10">
        <f>G128</f>
        <v>191.203</v>
      </c>
      <c r="H127" s="10">
        <f t="shared" si="14"/>
        <v>112.076</v>
      </c>
      <c r="I127" s="10">
        <f t="shared" si="14"/>
        <v>112.076</v>
      </c>
    </row>
    <row r="128" spans="1:9" ht="12.75">
      <c r="A128" s="45">
        <v>117</v>
      </c>
      <c r="B128" s="23" t="s">
        <v>66</v>
      </c>
      <c r="C128" s="23">
        <v>807</v>
      </c>
      <c r="D128" s="30" t="s">
        <v>328</v>
      </c>
      <c r="E128" s="209" t="s">
        <v>78</v>
      </c>
      <c r="F128" s="31" t="s">
        <v>185</v>
      </c>
      <c r="G128" s="43">
        <f>G129</f>
        <v>191.203</v>
      </c>
      <c r="H128" s="43">
        <f t="shared" si="14"/>
        <v>112.076</v>
      </c>
      <c r="I128" s="43">
        <f t="shared" si="14"/>
        <v>112.076</v>
      </c>
    </row>
    <row r="129" spans="1:9" ht="38.25">
      <c r="A129" s="45">
        <v>118</v>
      </c>
      <c r="B129" s="23" t="s">
        <v>47</v>
      </c>
      <c r="C129" s="23">
        <v>807</v>
      </c>
      <c r="D129" s="30" t="s">
        <v>328</v>
      </c>
      <c r="E129" s="209" t="s">
        <v>78</v>
      </c>
      <c r="F129" s="31" t="s">
        <v>186</v>
      </c>
      <c r="G129" s="10">
        <v>191.203</v>
      </c>
      <c r="H129" s="10">
        <v>112.076</v>
      </c>
      <c r="I129" s="10">
        <v>112.076</v>
      </c>
    </row>
    <row r="130" spans="1:9" ht="34.5" customHeight="1">
      <c r="A130" s="45">
        <v>119</v>
      </c>
      <c r="B130" s="42" t="s">
        <v>48</v>
      </c>
      <c r="C130" s="23">
        <v>807</v>
      </c>
      <c r="D130" s="280" t="s">
        <v>297</v>
      </c>
      <c r="E130" s="207"/>
      <c r="F130" s="17"/>
      <c r="G130" s="10">
        <f>G131</f>
        <v>5.402</v>
      </c>
      <c r="H130" s="10">
        <f aca="true" t="shared" si="15" ref="H130:I133">H131</f>
        <v>5.402</v>
      </c>
      <c r="I130" s="10">
        <f t="shared" si="15"/>
        <v>0</v>
      </c>
    </row>
    <row r="131" spans="1:9" ht="12.75">
      <c r="A131" s="45">
        <v>120</v>
      </c>
      <c r="B131" s="21" t="s">
        <v>415</v>
      </c>
      <c r="C131" s="23">
        <v>807</v>
      </c>
      <c r="D131" s="280" t="s">
        <v>297</v>
      </c>
      <c r="E131" s="206"/>
      <c r="F131" s="13"/>
      <c r="G131" s="14">
        <f>G132</f>
        <v>5.402</v>
      </c>
      <c r="H131" s="14">
        <f t="shared" si="15"/>
        <v>5.402</v>
      </c>
      <c r="I131" s="14">
        <f t="shared" si="15"/>
        <v>0</v>
      </c>
    </row>
    <row r="132" spans="1:9" s="37" customFormat="1" ht="57" customHeight="1">
      <c r="A132" s="45">
        <v>121</v>
      </c>
      <c r="B132" s="22" t="s">
        <v>340</v>
      </c>
      <c r="C132" s="23">
        <v>807</v>
      </c>
      <c r="D132" s="280" t="s">
        <v>331</v>
      </c>
      <c r="E132" s="206"/>
      <c r="F132" s="13"/>
      <c r="G132" s="14">
        <f>G133</f>
        <v>5.402</v>
      </c>
      <c r="H132" s="14">
        <f t="shared" si="15"/>
        <v>5.402</v>
      </c>
      <c r="I132" s="14">
        <f t="shared" si="15"/>
        <v>0</v>
      </c>
    </row>
    <row r="133" spans="1:9" ht="12.75">
      <c r="A133" s="45">
        <v>122</v>
      </c>
      <c r="B133" s="22" t="s">
        <v>67</v>
      </c>
      <c r="C133" s="23">
        <v>807</v>
      </c>
      <c r="D133" s="280" t="s">
        <v>331</v>
      </c>
      <c r="E133" s="206" t="s">
        <v>97</v>
      </c>
      <c r="F133" s="13"/>
      <c r="G133" s="14">
        <f>G134</f>
        <v>5.402</v>
      </c>
      <c r="H133" s="14">
        <f t="shared" si="15"/>
        <v>5.402</v>
      </c>
      <c r="I133" s="14">
        <f t="shared" si="15"/>
        <v>0</v>
      </c>
    </row>
    <row r="134" spans="1:9" ht="12.75">
      <c r="A134" s="45">
        <v>123</v>
      </c>
      <c r="B134" s="22" t="s">
        <v>73</v>
      </c>
      <c r="C134" s="23">
        <v>807</v>
      </c>
      <c r="D134" s="280" t="s">
        <v>331</v>
      </c>
      <c r="E134" s="206" t="s">
        <v>76</v>
      </c>
      <c r="F134" s="13"/>
      <c r="G134" s="14">
        <v>5.402</v>
      </c>
      <c r="H134" s="14">
        <v>5.402</v>
      </c>
      <c r="I134" s="14">
        <v>0</v>
      </c>
    </row>
    <row r="135" spans="1:9" ht="12.75">
      <c r="A135" s="45">
        <v>124</v>
      </c>
      <c r="B135" s="23" t="s">
        <v>66</v>
      </c>
      <c r="C135" s="23">
        <v>807</v>
      </c>
      <c r="D135" s="280" t="s">
        <v>331</v>
      </c>
      <c r="E135" s="206" t="s">
        <v>76</v>
      </c>
      <c r="F135" s="13" t="s">
        <v>188</v>
      </c>
      <c r="G135" s="14">
        <f aca="true" t="shared" si="16" ref="G135:I136">G134</f>
        <v>5.402</v>
      </c>
      <c r="H135" s="14">
        <f t="shared" si="16"/>
        <v>5.402</v>
      </c>
      <c r="I135" s="14">
        <f t="shared" si="16"/>
        <v>0</v>
      </c>
    </row>
    <row r="136" spans="1:9" ht="38.25">
      <c r="A136" s="45">
        <v>125</v>
      </c>
      <c r="B136" s="23" t="s">
        <v>48</v>
      </c>
      <c r="C136" s="23">
        <v>807</v>
      </c>
      <c r="D136" s="276" t="s">
        <v>331</v>
      </c>
      <c r="E136" s="206" t="s">
        <v>76</v>
      </c>
      <c r="F136" s="13" t="s">
        <v>188</v>
      </c>
      <c r="G136" s="14">
        <f t="shared" si="16"/>
        <v>5.402</v>
      </c>
      <c r="H136" s="14">
        <f t="shared" si="16"/>
        <v>5.402</v>
      </c>
      <c r="I136" s="14">
        <f t="shared" si="16"/>
        <v>0</v>
      </c>
    </row>
    <row r="137" spans="1:9" ht="24.75" customHeight="1">
      <c r="A137" s="45">
        <v>126</v>
      </c>
      <c r="B137" s="55" t="s">
        <v>115</v>
      </c>
      <c r="C137" s="23">
        <v>807</v>
      </c>
      <c r="D137" s="30" t="s">
        <v>298</v>
      </c>
      <c r="E137" s="242"/>
      <c r="F137" s="17"/>
      <c r="G137" s="10">
        <f>G138</f>
        <v>64.976</v>
      </c>
      <c r="H137" s="10">
        <v>0</v>
      </c>
      <c r="I137" s="10">
        <v>0</v>
      </c>
    </row>
    <row r="138" spans="1:9" ht="25.5">
      <c r="A138" s="45">
        <v>127</v>
      </c>
      <c r="B138" s="22" t="s">
        <v>338</v>
      </c>
      <c r="C138" s="23">
        <v>807</v>
      </c>
      <c r="D138" s="280" t="s">
        <v>299</v>
      </c>
      <c r="E138" s="242"/>
      <c r="F138" s="17"/>
      <c r="G138" s="10">
        <f>G139</f>
        <v>64.976</v>
      </c>
      <c r="H138" s="10">
        <v>0</v>
      </c>
      <c r="I138" s="10">
        <v>0</v>
      </c>
    </row>
    <row r="139" spans="1:9" ht="12.75">
      <c r="A139" s="45">
        <v>128</v>
      </c>
      <c r="B139" s="21" t="s">
        <v>93</v>
      </c>
      <c r="C139" s="23">
        <v>807</v>
      </c>
      <c r="D139" s="280" t="s">
        <v>299</v>
      </c>
      <c r="E139" s="243">
        <v>800</v>
      </c>
      <c r="F139" s="13"/>
      <c r="G139" s="10">
        <f>G140</f>
        <v>64.976</v>
      </c>
      <c r="H139" s="10">
        <v>0</v>
      </c>
      <c r="I139" s="10">
        <v>0</v>
      </c>
    </row>
    <row r="140" spans="1:9" ht="12.75">
      <c r="A140" s="45">
        <v>129</v>
      </c>
      <c r="B140" s="21" t="s">
        <v>269</v>
      </c>
      <c r="C140" s="23">
        <v>807</v>
      </c>
      <c r="D140" s="280" t="s">
        <v>299</v>
      </c>
      <c r="E140" s="242">
        <v>880</v>
      </c>
      <c r="F140" s="17"/>
      <c r="G140" s="10">
        <f>G141</f>
        <v>64.976</v>
      </c>
      <c r="H140" s="10">
        <v>0</v>
      </c>
      <c r="I140" s="10">
        <v>0</v>
      </c>
    </row>
    <row r="141" spans="1:9" ht="12.75">
      <c r="A141" s="45">
        <v>130</v>
      </c>
      <c r="B141" s="23" t="s">
        <v>66</v>
      </c>
      <c r="C141" s="23">
        <v>807</v>
      </c>
      <c r="D141" s="280" t="s">
        <v>299</v>
      </c>
      <c r="E141" s="242">
        <v>880</v>
      </c>
      <c r="F141" s="17" t="s">
        <v>185</v>
      </c>
      <c r="G141" s="10">
        <f>G142</f>
        <v>64.976</v>
      </c>
      <c r="H141" s="10">
        <v>0</v>
      </c>
      <c r="I141" s="10">
        <v>0</v>
      </c>
    </row>
    <row r="142" spans="1:9" s="37" customFormat="1" ht="12.75">
      <c r="A142" s="45">
        <v>131</v>
      </c>
      <c r="B142" s="22" t="s">
        <v>266</v>
      </c>
      <c r="C142" s="23">
        <v>807</v>
      </c>
      <c r="D142" s="280" t="s">
        <v>299</v>
      </c>
      <c r="E142" s="242">
        <v>880</v>
      </c>
      <c r="F142" s="17" t="s">
        <v>265</v>
      </c>
      <c r="G142" s="10">
        <v>64.976</v>
      </c>
      <c r="H142" s="10">
        <v>0</v>
      </c>
      <c r="I142" s="10">
        <v>0</v>
      </c>
    </row>
    <row r="143" spans="1:9" ht="12.75">
      <c r="A143" s="45">
        <v>132</v>
      </c>
      <c r="B143" s="25" t="s">
        <v>0</v>
      </c>
      <c r="C143" s="23">
        <v>807</v>
      </c>
      <c r="D143" s="30" t="s">
        <v>300</v>
      </c>
      <c r="E143" s="242"/>
      <c r="F143" s="17"/>
      <c r="G143" s="10">
        <v>5</v>
      </c>
      <c r="H143" s="10">
        <v>5</v>
      </c>
      <c r="I143" s="10">
        <v>5</v>
      </c>
    </row>
    <row r="144" spans="1:9" ht="25.5">
      <c r="A144" s="45">
        <v>133</v>
      </c>
      <c r="B144" s="22" t="s">
        <v>13</v>
      </c>
      <c r="C144" s="23">
        <v>807</v>
      </c>
      <c r="D144" s="280" t="s">
        <v>301</v>
      </c>
      <c r="E144" s="242"/>
      <c r="F144" s="17"/>
      <c r="G144" s="10">
        <f>G145</f>
        <v>5</v>
      </c>
      <c r="H144" s="10">
        <f>H145</f>
        <v>5</v>
      </c>
      <c r="I144" s="10">
        <f>I145</f>
        <v>5</v>
      </c>
    </row>
    <row r="145" spans="1:9" ht="12.75">
      <c r="A145" s="45">
        <v>134</v>
      </c>
      <c r="B145" s="21" t="s">
        <v>93</v>
      </c>
      <c r="C145" s="23">
        <v>807</v>
      </c>
      <c r="D145" s="280" t="s">
        <v>301</v>
      </c>
      <c r="E145" s="243">
        <v>800</v>
      </c>
      <c r="F145" s="13"/>
      <c r="G145" s="10">
        <v>5</v>
      </c>
      <c r="H145" s="10">
        <v>5</v>
      </c>
      <c r="I145" s="10">
        <v>5</v>
      </c>
    </row>
    <row r="146" spans="1:9" ht="12.75">
      <c r="A146" s="45">
        <v>135</v>
      </c>
      <c r="B146" s="25" t="s">
        <v>113</v>
      </c>
      <c r="C146" s="23">
        <v>807</v>
      </c>
      <c r="D146" s="280" t="s">
        <v>301</v>
      </c>
      <c r="E146" s="242">
        <v>870</v>
      </c>
      <c r="F146" s="17"/>
      <c r="G146" s="10">
        <v>5</v>
      </c>
      <c r="H146" s="10">
        <v>5</v>
      </c>
      <c r="I146" s="10">
        <v>5</v>
      </c>
    </row>
    <row r="147" spans="1:9" ht="12.75">
      <c r="A147" s="45">
        <v>136</v>
      </c>
      <c r="B147" s="23" t="s">
        <v>66</v>
      </c>
      <c r="C147" s="23">
        <v>807</v>
      </c>
      <c r="D147" s="280" t="s">
        <v>301</v>
      </c>
      <c r="E147" s="242">
        <v>870</v>
      </c>
      <c r="F147" s="17" t="s">
        <v>185</v>
      </c>
      <c r="G147" s="10">
        <v>5</v>
      </c>
      <c r="H147" s="10">
        <f>H146</f>
        <v>5</v>
      </c>
      <c r="I147" s="10">
        <f>I146</f>
        <v>5</v>
      </c>
    </row>
    <row r="148" spans="1:9" s="37" customFormat="1" ht="12.75">
      <c r="A148" s="45">
        <v>137</v>
      </c>
      <c r="B148" s="21" t="s">
        <v>75</v>
      </c>
      <c r="C148" s="23">
        <v>807</v>
      </c>
      <c r="D148" s="280" t="s">
        <v>301</v>
      </c>
      <c r="E148" s="242">
        <v>870</v>
      </c>
      <c r="F148" s="17" t="s">
        <v>189</v>
      </c>
      <c r="G148" s="10">
        <v>5</v>
      </c>
      <c r="H148" s="10">
        <v>5</v>
      </c>
      <c r="I148" s="10">
        <v>5</v>
      </c>
    </row>
    <row r="149" spans="1:9" ht="27" customHeight="1">
      <c r="A149" s="45">
        <v>138</v>
      </c>
      <c r="B149" s="27" t="s">
        <v>1</v>
      </c>
      <c r="C149" s="23">
        <v>807</v>
      </c>
      <c r="D149" s="281" t="s">
        <v>302</v>
      </c>
      <c r="E149" s="211"/>
      <c r="F149" s="26"/>
      <c r="G149" s="14">
        <f>G150+G155</f>
        <v>101.76</v>
      </c>
      <c r="H149" s="14">
        <f>H150+H155</f>
        <v>102.36</v>
      </c>
      <c r="I149" s="14">
        <f>I150+I155</f>
        <v>1.86</v>
      </c>
    </row>
    <row r="150" spans="1:9" ht="45" customHeight="1">
      <c r="A150" s="45">
        <v>139</v>
      </c>
      <c r="B150" s="298" t="s">
        <v>332</v>
      </c>
      <c r="C150" s="23">
        <v>807</v>
      </c>
      <c r="D150" s="281" t="s">
        <v>303</v>
      </c>
      <c r="E150" s="211"/>
      <c r="F150" s="26"/>
      <c r="G150" s="14">
        <f>G151</f>
        <v>1.86</v>
      </c>
      <c r="H150" s="14">
        <f aca="true" t="shared" si="17" ref="H150:I152">H151</f>
        <v>1.86</v>
      </c>
      <c r="I150" s="14">
        <f t="shared" si="17"/>
        <v>1.86</v>
      </c>
    </row>
    <row r="151" spans="1:9" ht="25.5">
      <c r="A151" s="45">
        <v>140</v>
      </c>
      <c r="B151" s="21" t="s">
        <v>201</v>
      </c>
      <c r="C151" s="23">
        <v>807</v>
      </c>
      <c r="D151" s="281" t="s">
        <v>303</v>
      </c>
      <c r="E151" s="212" t="s">
        <v>82</v>
      </c>
      <c r="F151" s="26"/>
      <c r="G151" s="14">
        <f>G152</f>
        <v>1.86</v>
      </c>
      <c r="H151" s="14">
        <f t="shared" si="17"/>
        <v>1.86</v>
      </c>
      <c r="I151" s="14">
        <f t="shared" si="17"/>
        <v>1.86</v>
      </c>
    </row>
    <row r="152" spans="1:9" ht="25.5">
      <c r="A152" s="45">
        <v>141</v>
      </c>
      <c r="B152" s="21" t="s">
        <v>2</v>
      </c>
      <c r="C152" s="23">
        <v>807</v>
      </c>
      <c r="D152" s="281" t="s">
        <v>303</v>
      </c>
      <c r="E152" s="213" t="s">
        <v>74</v>
      </c>
      <c r="F152" s="28"/>
      <c r="G152" s="14">
        <f>G153</f>
        <v>1.86</v>
      </c>
      <c r="H152" s="14">
        <f t="shared" si="17"/>
        <v>1.86</v>
      </c>
      <c r="I152" s="14">
        <f t="shared" si="17"/>
        <v>1.86</v>
      </c>
    </row>
    <row r="153" spans="1:9" ht="12.75">
      <c r="A153" s="45">
        <v>142</v>
      </c>
      <c r="B153" s="23" t="s">
        <v>66</v>
      </c>
      <c r="C153" s="23">
        <v>807</v>
      </c>
      <c r="D153" s="281" t="s">
        <v>303</v>
      </c>
      <c r="E153" s="213" t="s">
        <v>74</v>
      </c>
      <c r="F153" s="28" t="s">
        <v>185</v>
      </c>
      <c r="G153" s="14">
        <f>G154</f>
        <v>1.86</v>
      </c>
      <c r="H153" s="14">
        <f>H154</f>
        <v>1.86</v>
      </c>
      <c r="I153" s="14">
        <f>I154</f>
        <v>1.86</v>
      </c>
    </row>
    <row r="154" spans="1:9" ht="12.75">
      <c r="A154" s="45">
        <v>143</v>
      </c>
      <c r="B154" s="44" t="s">
        <v>96</v>
      </c>
      <c r="C154" s="23">
        <v>807</v>
      </c>
      <c r="D154" s="281" t="s">
        <v>303</v>
      </c>
      <c r="E154" s="213" t="s">
        <v>74</v>
      </c>
      <c r="F154" s="17" t="s">
        <v>190</v>
      </c>
      <c r="G154" s="14">
        <v>1.86</v>
      </c>
      <c r="H154" s="14">
        <v>1.86</v>
      </c>
      <c r="I154" s="38">
        <v>1.86</v>
      </c>
    </row>
    <row r="155" spans="1:9" ht="38.25">
      <c r="A155" s="45">
        <v>144</v>
      </c>
      <c r="B155" s="21" t="s">
        <v>104</v>
      </c>
      <c r="C155" s="23">
        <v>807</v>
      </c>
      <c r="D155" s="30" t="s">
        <v>304</v>
      </c>
      <c r="E155" s="214"/>
      <c r="F155" s="17"/>
      <c r="G155" s="40">
        <f>G160+G156</f>
        <v>99.9</v>
      </c>
      <c r="H155" s="40">
        <f>H160+H156</f>
        <v>100.5</v>
      </c>
      <c r="I155" s="40">
        <f>I160+I156</f>
        <v>0</v>
      </c>
    </row>
    <row r="156" spans="1:9" ht="51">
      <c r="A156" s="45">
        <v>145</v>
      </c>
      <c r="B156" s="21" t="s">
        <v>92</v>
      </c>
      <c r="C156" s="23">
        <v>807</v>
      </c>
      <c r="D156" s="30" t="s">
        <v>304</v>
      </c>
      <c r="E156" s="207" t="s">
        <v>81</v>
      </c>
      <c r="F156" s="17"/>
      <c r="G156" s="40">
        <f>G157</f>
        <v>72.424</v>
      </c>
      <c r="H156" s="40">
        <f aca="true" t="shared" si="18" ref="H156:I158">H157</f>
        <v>72.424</v>
      </c>
      <c r="I156" s="40">
        <f t="shared" si="18"/>
        <v>0</v>
      </c>
    </row>
    <row r="157" spans="1:9" ht="25.5">
      <c r="A157" s="45">
        <v>146</v>
      </c>
      <c r="B157" s="21" t="s">
        <v>88</v>
      </c>
      <c r="C157" s="23">
        <v>807</v>
      </c>
      <c r="D157" s="30" t="s">
        <v>304</v>
      </c>
      <c r="E157" s="207" t="s">
        <v>78</v>
      </c>
      <c r="F157" s="17"/>
      <c r="G157" s="40">
        <f>G158</f>
        <v>72.424</v>
      </c>
      <c r="H157" s="40">
        <f t="shared" si="18"/>
        <v>72.424</v>
      </c>
      <c r="I157" s="40">
        <f t="shared" si="18"/>
        <v>0</v>
      </c>
    </row>
    <row r="158" spans="1:9" ht="12.75">
      <c r="A158" s="45">
        <v>147</v>
      </c>
      <c r="B158" s="21" t="s">
        <v>102</v>
      </c>
      <c r="C158" s="23">
        <v>807</v>
      </c>
      <c r="D158" s="30" t="s">
        <v>304</v>
      </c>
      <c r="E158" s="207" t="s">
        <v>78</v>
      </c>
      <c r="F158" s="17" t="s">
        <v>191</v>
      </c>
      <c r="G158" s="40">
        <f>G159</f>
        <v>72.424</v>
      </c>
      <c r="H158" s="40">
        <f t="shared" si="18"/>
        <v>72.424</v>
      </c>
      <c r="I158" s="40">
        <f t="shared" si="18"/>
        <v>0</v>
      </c>
    </row>
    <row r="159" spans="1:9" ht="12.75">
      <c r="A159" s="45">
        <v>148</v>
      </c>
      <c r="B159" s="21" t="s">
        <v>103</v>
      </c>
      <c r="C159" s="23">
        <v>807</v>
      </c>
      <c r="D159" s="30" t="s">
        <v>304</v>
      </c>
      <c r="E159" s="207" t="s">
        <v>78</v>
      </c>
      <c r="F159" s="17" t="s">
        <v>192</v>
      </c>
      <c r="G159" s="40">
        <v>72.424</v>
      </c>
      <c r="H159" s="40">
        <v>72.424</v>
      </c>
      <c r="I159" s="39">
        <v>0</v>
      </c>
    </row>
    <row r="160" spans="1:9" ht="34.5" customHeight="1">
      <c r="A160" s="45">
        <v>149</v>
      </c>
      <c r="B160" s="282" t="s">
        <v>199</v>
      </c>
      <c r="C160" s="23">
        <v>807</v>
      </c>
      <c r="D160" s="30" t="s">
        <v>304</v>
      </c>
      <c r="E160" s="207" t="s">
        <v>82</v>
      </c>
      <c r="F160" s="17"/>
      <c r="G160" s="40">
        <f>G161</f>
        <v>27.476</v>
      </c>
      <c r="H160" s="40">
        <f aca="true" t="shared" si="19" ref="H160:I162">H161</f>
        <v>28.076</v>
      </c>
      <c r="I160" s="40">
        <f t="shared" si="19"/>
        <v>0</v>
      </c>
    </row>
    <row r="161" spans="1:9" ht="25.5">
      <c r="A161" s="45">
        <v>150</v>
      </c>
      <c r="B161" s="21" t="s">
        <v>2</v>
      </c>
      <c r="C161" s="23">
        <v>807</v>
      </c>
      <c r="D161" s="30" t="s">
        <v>304</v>
      </c>
      <c r="E161" s="207" t="s">
        <v>74</v>
      </c>
      <c r="F161" s="17"/>
      <c r="G161" s="40">
        <f>G162</f>
        <v>27.476</v>
      </c>
      <c r="H161" s="40">
        <f t="shared" si="19"/>
        <v>28.076</v>
      </c>
      <c r="I161" s="40">
        <f t="shared" si="19"/>
        <v>0</v>
      </c>
    </row>
    <row r="162" spans="1:9" ht="12.75">
      <c r="A162" s="45">
        <v>151</v>
      </c>
      <c r="B162" s="21" t="s">
        <v>102</v>
      </c>
      <c r="C162" s="23">
        <v>807</v>
      </c>
      <c r="D162" s="30" t="s">
        <v>304</v>
      </c>
      <c r="E162" s="207" t="s">
        <v>74</v>
      </c>
      <c r="F162" s="17" t="s">
        <v>191</v>
      </c>
      <c r="G162" s="40">
        <f>G163</f>
        <v>27.476</v>
      </c>
      <c r="H162" s="40">
        <f t="shared" si="19"/>
        <v>28.076</v>
      </c>
      <c r="I162" s="40">
        <f t="shared" si="19"/>
        <v>0</v>
      </c>
    </row>
    <row r="163" spans="1:9" ht="12.75">
      <c r="A163" s="45">
        <v>152</v>
      </c>
      <c r="B163" s="21" t="s">
        <v>103</v>
      </c>
      <c r="C163" s="23">
        <v>807</v>
      </c>
      <c r="D163" s="30" t="s">
        <v>304</v>
      </c>
      <c r="E163" s="207" t="s">
        <v>74</v>
      </c>
      <c r="F163" s="17" t="s">
        <v>192</v>
      </c>
      <c r="G163" s="40">
        <v>27.476</v>
      </c>
      <c r="H163" s="40">
        <v>28.076</v>
      </c>
      <c r="I163" s="39">
        <v>0</v>
      </c>
    </row>
    <row r="164" spans="1:9" ht="29.25" customHeight="1">
      <c r="A164" s="45">
        <v>153</v>
      </c>
      <c r="B164" s="22" t="s">
        <v>80</v>
      </c>
      <c r="C164" s="23">
        <v>807</v>
      </c>
      <c r="D164" s="280" t="s">
        <v>290</v>
      </c>
      <c r="E164" s="207"/>
      <c r="F164" s="17"/>
      <c r="G164" s="14">
        <f aca="true" t="shared" si="20" ref="G164:I165">G165</f>
        <v>9</v>
      </c>
      <c r="H164" s="14">
        <f t="shared" si="20"/>
        <v>9</v>
      </c>
      <c r="I164" s="14">
        <f t="shared" si="20"/>
        <v>0</v>
      </c>
    </row>
    <row r="165" spans="1:9" ht="12.75">
      <c r="A165" s="45">
        <v>154</v>
      </c>
      <c r="B165" s="21" t="s">
        <v>333</v>
      </c>
      <c r="C165" s="23">
        <v>807</v>
      </c>
      <c r="D165" s="280" t="s">
        <v>298</v>
      </c>
      <c r="E165" s="206"/>
      <c r="F165" s="13"/>
      <c r="G165" s="14">
        <f t="shared" si="20"/>
        <v>9</v>
      </c>
      <c r="H165" s="14">
        <f t="shared" si="20"/>
        <v>9</v>
      </c>
      <c r="I165" s="14">
        <v>0</v>
      </c>
    </row>
    <row r="166" spans="1:9" s="37" customFormat="1" ht="51.75" customHeight="1">
      <c r="A166" s="45">
        <v>155</v>
      </c>
      <c r="B166" s="16" t="s">
        <v>276</v>
      </c>
      <c r="C166" s="23">
        <v>807</v>
      </c>
      <c r="D166" s="280" t="s">
        <v>308</v>
      </c>
      <c r="E166" s="206"/>
      <c r="F166" s="13"/>
      <c r="G166" s="14">
        <f>G169</f>
        <v>9</v>
      </c>
      <c r="H166" s="14">
        <f>H169</f>
        <v>9</v>
      </c>
      <c r="I166" s="14">
        <v>0</v>
      </c>
    </row>
    <row r="167" spans="1:9" s="37" customFormat="1" ht="24" customHeight="1">
      <c r="A167" s="45">
        <v>156</v>
      </c>
      <c r="B167" s="24" t="s">
        <v>93</v>
      </c>
      <c r="C167" s="23">
        <v>807</v>
      </c>
      <c r="D167" s="280" t="s">
        <v>308</v>
      </c>
      <c r="E167" s="206" t="s">
        <v>334</v>
      </c>
      <c r="F167" s="13"/>
      <c r="G167" s="14">
        <f aca="true" t="shared" si="21" ref="G167:I168">G168</f>
        <v>9</v>
      </c>
      <c r="H167" s="14">
        <f t="shared" si="21"/>
        <v>9</v>
      </c>
      <c r="I167" s="14">
        <f t="shared" si="21"/>
        <v>0</v>
      </c>
    </row>
    <row r="168" spans="1:9" s="37" customFormat="1" ht="24" customHeight="1">
      <c r="A168" s="45">
        <v>157</v>
      </c>
      <c r="B168" s="21" t="s">
        <v>335</v>
      </c>
      <c r="C168" s="23">
        <v>807</v>
      </c>
      <c r="D168" s="280" t="s">
        <v>308</v>
      </c>
      <c r="E168" s="206" t="s">
        <v>275</v>
      </c>
      <c r="F168" s="13"/>
      <c r="G168" s="14">
        <f t="shared" si="21"/>
        <v>9</v>
      </c>
      <c r="H168" s="14">
        <f t="shared" si="21"/>
        <v>9</v>
      </c>
      <c r="I168" s="14">
        <f t="shared" si="21"/>
        <v>0</v>
      </c>
    </row>
    <row r="169" spans="1:9" ht="12.75">
      <c r="A169" s="45">
        <v>158</v>
      </c>
      <c r="B169" s="22" t="s">
        <v>70</v>
      </c>
      <c r="C169" s="23">
        <v>807</v>
      </c>
      <c r="D169" s="280" t="s">
        <v>308</v>
      </c>
      <c r="E169" s="206" t="s">
        <v>275</v>
      </c>
      <c r="F169" s="13" t="s">
        <v>183</v>
      </c>
      <c r="G169" s="14">
        <v>9</v>
      </c>
      <c r="H169" s="14">
        <v>9</v>
      </c>
      <c r="I169" s="14">
        <v>0</v>
      </c>
    </row>
    <row r="170" spans="1:9" ht="12.75">
      <c r="A170" s="45">
        <v>159</v>
      </c>
      <c r="B170" s="22" t="s">
        <v>339</v>
      </c>
      <c r="C170" s="23">
        <v>807</v>
      </c>
      <c r="D170" s="280" t="s">
        <v>308</v>
      </c>
      <c r="E170" s="206" t="s">
        <v>275</v>
      </c>
      <c r="F170" s="13" t="s">
        <v>271</v>
      </c>
      <c r="G170" s="14">
        <f>G169</f>
        <v>9</v>
      </c>
      <c r="H170" s="14">
        <f>H169</f>
        <v>9</v>
      </c>
      <c r="I170" s="14">
        <f>I169</f>
        <v>0</v>
      </c>
    </row>
    <row r="171" spans="1:9" ht="23.25" customHeight="1">
      <c r="A171" s="45">
        <v>160</v>
      </c>
      <c r="B171" s="22" t="s">
        <v>80</v>
      </c>
      <c r="C171" s="23">
        <v>807</v>
      </c>
      <c r="D171" s="280" t="s">
        <v>290</v>
      </c>
      <c r="E171" s="207"/>
      <c r="F171" s="17"/>
      <c r="G171" s="14">
        <f aca="true" t="shared" si="22" ref="G171:I180">G172</f>
        <v>13.245</v>
      </c>
      <c r="H171" s="14">
        <f t="shared" si="22"/>
        <v>7.721</v>
      </c>
      <c r="I171" s="14">
        <f t="shared" si="22"/>
        <v>7.721</v>
      </c>
    </row>
    <row r="172" spans="1:9" ht="12.75">
      <c r="A172" s="45">
        <v>161</v>
      </c>
      <c r="B172" s="21" t="s">
        <v>333</v>
      </c>
      <c r="C172" s="23">
        <v>807</v>
      </c>
      <c r="D172" s="280" t="s">
        <v>298</v>
      </c>
      <c r="E172" s="206"/>
      <c r="F172" s="13"/>
      <c r="G172" s="14">
        <f t="shared" si="22"/>
        <v>13.245</v>
      </c>
      <c r="H172" s="14">
        <f t="shared" si="22"/>
        <v>7.721</v>
      </c>
      <c r="I172" s="14">
        <f t="shared" si="22"/>
        <v>7.721</v>
      </c>
    </row>
    <row r="173" spans="1:9" s="37" customFormat="1" ht="30" customHeight="1">
      <c r="A173" s="45">
        <v>162</v>
      </c>
      <c r="B173" s="299" t="s">
        <v>357</v>
      </c>
      <c r="C173" s="23">
        <v>807</v>
      </c>
      <c r="D173" s="280" t="s">
        <v>329</v>
      </c>
      <c r="E173" s="206"/>
      <c r="F173" s="13"/>
      <c r="G173" s="14">
        <f t="shared" si="22"/>
        <v>13.245</v>
      </c>
      <c r="H173" s="14">
        <f t="shared" si="22"/>
        <v>7.721</v>
      </c>
      <c r="I173" s="14">
        <f t="shared" si="22"/>
        <v>7.721</v>
      </c>
    </row>
    <row r="174" spans="1:9" ht="25.5">
      <c r="A174" s="45">
        <v>163</v>
      </c>
      <c r="B174" s="23" t="s">
        <v>201</v>
      </c>
      <c r="C174" s="23">
        <v>807</v>
      </c>
      <c r="D174" s="280" t="s">
        <v>329</v>
      </c>
      <c r="E174" s="206" t="s">
        <v>82</v>
      </c>
      <c r="F174" s="13"/>
      <c r="G174" s="14">
        <v>13.245</v>
      </c>
      <c r="H174" s="14">
        <v>7.721</v>
      </c>
      <c r="I174" s="14">
        <v>7.721</v>
      </c>
    </row>
    <row r="175" spans="1:9" ht="25.5">
      <c r="A175" s="45">
        <v>164</v>
      </c>
      <c r="B175" s="23" t="s">
        <v>200</v>
      </c>
      <c r="C175" s="23">
        <v>807</v>
      </c>
      <c r="D175" s="280" t="s">
        <v>329</v>
      </c>
      <c r="E175" s="206" t="s">
        <v>74</v>
      </c>
      <c r="F175" s="13"/>
      <c r="G175" s="14">
        <f>G174</f>
        <v>13.245</v>
      </c>
      <c r="H175" s="14">
        <f>H174</f>
        <v>7.721</v>
      </c>
      <c r="I175" s="14">
        <f>I174</f>
        <v>7.721</v>
      </c>
    </row>
    <row r="176" spans="1:9" ht="12.75">
      <c r="A176" s="45">
        <v>165</v>
      </c>
      <c r="B176" s="22" t="s">
        <v>71</v>
      </c>
      <c r="C176" s="23">
        <v>807</v>
      </c>
      <c r="D176" s="280" t="s">
        <v>329</v>
      </c>
      <c r="E176" s="206" t="s">
        <v>74</v>
      </c>
      <c r="F176" s="13" t="s">
        <v>179</v>
      </c>
      <c r="G176" s="14">
        <f>G177</f>
        <v>13.245</v>
      </c>
      <c r="H176" s="14">
        <v>7.721</v>
      </c>
      <c r="I176" s="14">
        <v>7.721</v>
      </c>
    </row>
    <row r="177" spans="1:9" ht="25.5">
      <c r="A177" s="45">
        <v>166</v>
      </c>
      <c r="B177" s="23" t="s">
        <v>51</v>
      </c>
      <c r="C177" s="23">
        <v>807</v>
      </c>
      <c r="D177" s="280" t="s">
        <v>329</v>
      </c>
      <c r="E177" s="206" t="s">
        <v>74</v>
      </c>
      <c r="F177" s="13" t="s">
        <v>180</v>
      </c>
      <c r="G177" s="14">
        <v>13.245</v>
      </c>
      <c r="H177" s="14">
        <v>7.721</v>
      </c>
      <c r="I177" s="14">
        <v>7.721</v>
      </c>
    </row>
    <row r="178" spans="1:9" ht="29.25" customHeight="1">
      <c r="A178" s="45">
        <v>167</v>
      </c>
      <c r="B178" s="22" t="s">
        <v>80</v>
      </c>
      <c r="C178" s="23">
        <v>807</v>
      </c>
      <c r="D178" s="280" t="s">
        <v>290</v>
      </c>
      <c r="E178" s="207"/>
      <c r="F178" s="17"/>
      <c r="G178" s="14">
        <f>G179</f>
        <v>12.808</v>
      </c>
      <c r="H178" s="14">
        <f t="shared" si="22"/>
        <v>0</v>
      </c>
      <c r="I178" s="14">
        <f t="shared" si="22"/>
        <v>0</v>
      </c>
    </row>
    <row r="179" spans="1:9" ht="12.75">
      <c r="A179" s="45">
        <v>168</v>
      </c>
      <c r="B179" s="21" t="s">
        <v>333</v>
      </c>
      <c r="C179" s="23">
        <v>807</v>
      </c>
      <c r="D179" s="280" t="s">
        <v>298</v>
      </c>
      <c r="E179" s="206"/>
      <c r="F179" s="13"/>
      <c r="G179" s="14">
        <f>G180</f>
        <v>12.808</v>
      </c>
      <c r="H179" s="14">
        <f t="shared" si="22"/>
        <v>0</v>
      </c>
      <c r="I179" s="14">
        <f t="shared" si="22"/>
        <v>0</v>
      </c>
    </row>
    <row r="180" spans="1:9" s="37" customFormat="1" ht="30" customHeight="1">
      <c r="A180" s="45">
        <v>169</v>
      </c>
      <c r="B180" s="299" t="s">
        <v>401</v>
      </c>
      <c r="C180" s="23">
        <v>807</v>
      </c>
      <c r="D180" s="280" t="s">
        <v>402</v>
      </c>
      <c r="E180" s="206"/>
      <c r="F180" s="13"/>
      <c r="G180" s="14">
        <f>G181</f>
        <v>12.808</v>
      </c>
      <c r="H180" s="14">
        <f t="shared" si="22"/>
        <v>0</v>
      </c>
      <c r="I180" s="14">
        <f t="shared" si="22"/>
        <v>0</v>
      </c>
    </row>
    <row r="181" spans="1:9" ht="25.5">
      <c r="A181" s="45">
        <v>170</v>
      </c>
      <c r="B181" s="23" t="s">
        <v>201</v>
      </c>
      <c r="C181" s="23">
        <v>807</v>
      </c>
      <c r="D181" s="280" t="s">
        <v>402</v>
      </c>
      <c r="E181" s="206" t="s">
        <v>82</v>
      </c>
      <c r="F181" s="13"/>
      <c r="G181" s="14">
        <v>12.808</v>
      </c>
      <c r="H181" s="14">
        <v>0</v>
      </c>
      <c r="I181" s="14">
        <v>0</v>
      </c>
    </row>
    <row r="182" spans="1:9" ht="25.5">
      <c r="A182" s="45">
        <v>171</v>
      </c>
      <c r="B182" s="23" t="s">
        <v>200</v>
      </c>
      <c r="C182" s="23">
        <v>807</v>
      </c>
      <c r="D182" s="280" t="s">
        <v>402</v>
      </c>
      <c r="E182" s="206" t="s">
        <v>74</v>
      </c>
      <c r="F182" s="13"/>
      <c r="G182" s="14">
        <f>G181</f>
        <v>12.808</v>
      </c>
      <c r="H182" s="14">
        <f>H181</f>
        <v>0</v>
      </c>
      <c r="I182" s="14">
        <f>I181</f>
        <v>0</v>
      </c>
    </row>
    <row r="183" spans="1:9" ht="12.75">
      <c r="A183" s="45">
        <v>172</v>
      </c>
      <c r="B183" s="22" t="s">
        <v>71</v>
      </c>
      <c r="C183" s="23">
        <v>807</v>
      </c>
      <c r="D183" s="280" t="s">
        <v>402</v>
      </c>
      <c r="E183" s="206" t="s">
        <v>74</v>
      </c>
      <c r="F183" s="13" t="s">
        <v>179</v>
      </c>
      <c r="G183" s="14">
        <v>12.808</v>
      </c>
      <c r="H183" s="14">
        <v>0</v>
      </c>
      <c r="I183" s="14">
        <v>0</v>
      </c>
    </row>
    <row r="184" spans="1:9" ht="25.5">
      <c r="A184" s="45">
        <v>173</v>
      </c>
      <c r="B184" s="23" t="s">
        <v>51</v>
      </c>
      <c r="C184" s="23">
        <v>807</v>
      </c>
      <c r="D184" s="280" t="s">
        <v>402</v>
      </c>
      <c r="E184" s="206" t="s">
        <v>74</v>
      </c>
      <c r="F184" s="13" t="s">
        <v>180</v>
      </c>
      <c r="G184" s="14">
        <f>G183</f>
        <v>12.808</v>
      </c>
      <c r="H184" s="14">
        <v>0</v>
      </c>
      <c r="I184" s="14">
        <v>0</v>
      </c>
    </row>
    <row r="185" spans="1:9" ht="29.25" customHeight="1">
      <c r="A185" s="45">
        <v>174</v>
      </c>
      <c r="B185" s="22" t="s">
        <v>80</v>
      </c>
      <c r="C185" s="23">
        <v>807</v>
      </c>
      <c r="D185" s="280" t="s">
        <v>290</v>
      </c>
      <c r="E185" s="207"/>
      <c r="F185" s="17"/>
      <c r="G185" s="14">
        <f>G186</f>
        <v>0.641</v>
      </c>
      <c r="H185" s="14">
        <f aca="true" t="shared" si="23" ref="H185:I187">H186</f>
        <v>0</v>
      </c>
      <c r="I185" s="14">
        <f t="shared" si="23"/>
        <v>0</v>
      </c>
    </row>
    <row r="186" spans="1:9" ht="12.75">
      <c r="A186" s="45">
        <v>175</v>
      </c>
      <c r="B186" s="21" t="s">
        <v>333</v>
      </c>
      <c r="C186" s="23">
        <v>807</v>
      </c>
      <c r="D186" s="280" t="s">
        <v>298</v>
      </c>
      <c r="E186" s="206"/>
      <c r="F186" s="13"/>
      <c r="G186" s="14">
        <f>G187</f>
        <v>0.641</v>
      </c>
      <c r="H186" s="14">
        <f t="shared" si="23"/>
        <v>0</v>
      </c>
      <c r="I186" s="14">
        <f t="shared" si="23"/>
        <v>0</v>
      </c>
    </row>
    <row r="187" spans="1:9" s="37" customFormat="1" ht="30" customHeight="1">
      <c r="A187" s="45">
        <v>176</v>
      </c>
      <c r="B187" s="299" t="s">
        <v>406</v>
      </c>
      <c r="C187" s="23">
        <v>807</v>
      </c>
      <c r="D187" s="280" t="s">
        <v>329</v>
      </c>
      <c r="E187" s="206"/>
      <c r="F187" s="13"/>
      <c r="G187" s="14">
        <f>G188</f>
        <v>0.641</v>
      </c>
      <c r="H187" s="14">
        <f t="shared" si="23"/>
        <v>0</v>
      </c>
      <c r="I187" s="14">
        <f t="shared" si="23"/>
        <v>0</v>
      </c>
    </row>
    <row r="188" spans="1:9" ht="25.5">
      <c r="A188" s="45">
        <v>177</v>
      </c>
      <c r="B188" s="23" t="s">
        <v>201</v>
      </c>
      <c r="C188" s="23">
        <v>807</v>
      </c>
      <c r="D188" s="280" t="s">
        <v>329</v>
      </c>
      <c r="E188" s="206" t="s">
        <v>82</v>
      </c>
      <c r="F188" s="13"/>
      <c r="G188" s="14">
        <v>0.641</v>
      </c>
      <c r="H188" s="14">
        <v>0</v>
      </c>
      <c r="I188" s="14">
        <v>0</v>
      </c>
    </row>
    <row r="189" spans="1:9" ht="25.5">
      <c r="A189" s="45">
        <v>178</v>
      </c>
      <c r="B189" s="23" t="s">
        <v>200</v>
      </c>
      <c r="C189" s="23">
        <v>807</v>
      </c>
      <c r="D189" s="280" t="s">
        <v>329</v>
      </c>
      <c r="E189" s="206" t="s">
        <v>74</v>
      </c>
      <c r="F189" s="13"/>
      <c r="G189" s="14">
        <f>G188</f>
        <v>0.641</v>
      </c>
      <c r="H189" s="14">
        <v>0</v>
      </c>
      <c r="I189" s="14">
        <v>0</v>
      </c>
    </row>
    <row r="190" spans="1:9" ht="12.75">
      <c r="A190" s="45">
        <v>179</v>
      </c>
      <c r="B190" s="22" t="s">
        <v>71</v>
      </c>
      <c r="C190" s="23">
        <v>807</v>
      </c>
      <c r="D190" s="280" t="s">
        <v>329</v>
      </c>
      <c r="E190" s="206" t="s">
        <v>74</v>
      </c>
      <c r="F190" s="13" t="s">
        <v>179</v>
      </c>
      <c r="G190" s="14">
        <f>G189</f>
        <v>0.641</v>
      </c>
      <c r="H190" s="14">
        <v>0</v>
      </c>
      <c r="I190" s="14">
        <v>0</v>
      </c>
    </row>
    <row r="191" spans="1:9" ht="25.5">
      <c r="A191" s="45">
        <v>180</v>
      </c>
      <c r="B191" s="23" t="s">
        <v>51</v>
      </c>
      <c r="C191" s="23">
        <v>807</v>
      </c>
      <c r="D191" s="280" t="s">
        <v>329</v>
      </c>
      <c r="E191" s="206" t="s">
        <v>74</v>
      </c>
      <c r="F191" s="13" t="s">
        <v>180</v>
      </c>
      <c r="G191" s="14">
        <f>G190</f>
        <v>0.641</v>
      </c>
      <c r="H191" s="14">
        <v>0</v>
      </c>
      <c r="I191" s="14">
        <v>0</v>
      </c>
    </row>
    <row r="192" spans="1:9" ht="29.25" customHeight="1">
      <c r="A192" s="45">
        <v>181</v>
      </c>
      <c r="B192" s="22" t="s">
        <v>80</v>
      </c>
      <c r="C192" s="23">
        <v>807</v>
      </c>
      <c r="D192" s="280" t="s">
        <v>290</v>
      </c>
      <c r="E192" s="207"/>
      <c r="F192" s="17"/>
      <c r="G192" s="14">
        <f>G193</f>
        <v>40.163</v>
      </c>
      <c r="H192" s="14">
        <f aca="true" t="shared" si="24" ref="H192:I194">H193</f>
        <v>0</v>
      </c>
      <c r="I192" s="14">
        <f t="shared" si="24"/>
        <v>0</v>
      </c>
    </row>
    <row r="193" spans="1:9" ht="12.75">
      <c r="A193" s="45">
        <v>182</v>
      </c>
      <c r="B193" s="21" t="s">
        <v>333</v>
      </c>
      <c r="C193" s="23">
        <v>807</v>
      </c>
      <c r="D193" s="280" t="s">
        <v>298</v>
      </c>
      <c r="E193" s="206"/>
      <c r="F193" s="13"/>
      <c r="G193" s="14">
        <f>G194</f>
        <v>40.163</v>
      </c>
      <c r="H193" s="14">
        <f t="shared" si="24"/>
        <v>0</v>
      </c>
      <c r="I193" s="14">
        <f t="shared" si="24"/>
        <v>0</v>
      </c>
    </row>
    <row r="194" spans="1:9" s="37" customFormat="1" ht="30" customHeight="1">
      <c r="A194" s="45">
        <v>183</v>
      </c>
      <c r="B194" s="299" t="s">
        <v>404</v>
      </c>
      <c r="C194" s="23">
        <v>807</v>
      </c>
      <c r="D194" s="280" t="s">
        <v>329</v>
      </c>
      <c r="E194" s="206"/>
      <c r="F194" s="13"/>
      <c r="G194" s="14">
        <f>G195</f>
        <v>40.163</v>
      </c>
      <c r="H194" s="14">
        <f t="shared" si="24"/>
        <v>0</v>
      </c>
      <c r="I194" s="14">
        <f t="shared" si="24"/>
        <v>0</v>
      </c>
    </row>
    <row r="195" spans="1:9" ht="25.5">
      <c r="A195" s="45">
        <v>184</v>
      </c>
      <c r="B195" s="23" t="s">
        <v>201</v>
      </c>
      <c r="C195" s="23">
        <v>807</v>
      </c>
      <c r="D195" s="280" t="s">
        <v>329</v>
      </c>
      <c r="E195" s="206" t="s">
        <v>82</v>
      </c>
      <c r="F195" s="13"/>
      <c r="G195" s="14">
        <f>G196</f>
        <v>40.163</v>
      </c>
      <c r="H195" s="14">
        <v>0</v>
      </c>
      <c r="I195" s="14">
        <v>0</v>
      </c>
    </row>
    <row r="196" spans="1:9" ht="25.5">
      <c r="A196" s="45">
        <v>185</v>
      </c>
      <c r="B196" s="23" t="s">
        <v>200</v>
      </c>
      <c r="C196" s="23">
        <v>807</v>
      </c>
      <c r="D196" s="280" t="s">
        <v>329</v>
      </c>
      <c r="E196" s="206" t="s">
        <v>74</v>
      </c>
      <c r="F196" s="13"/>
      <c r="G196" s="14">
        <f>G197</f>
        <v>40.163</v>
      </c>
      <c r="H196" s="14">
        <v>0</v>
      </c>
      <c r="I196" s="14">
        <v>0</v>
      </c>
    </row>
    <row r="197" spans="1:9" ht="12.75">
      <c r="A197" s="45">
        <v>186</v>
      </c>
      <c r="B197" s="22" t="s">
        <v>70</v>
      </c>
      <c r="C197" s="23">
        <v>807</v>
      </c>
      <c r="D197" s="280" t="s">
        <v>329</v>
      </c>
      <c r="E197" s="206" t="s">
        <v>74</v>
      </c>
      <c r="F197" s="13" t="s">
        <v>183</v>
      </c>
      <c r="G197" s="14">
        <v>40.163</v>
      </c>
      <c r="H197" s="14">
        <v>0</v>
      </c>
      <c r="I197" s="14">
        <v>0</v>
      </c>
    </row>
    <row r="198" spans="1:9" ht="12.75">
      <c r="A198" s="45">
        <v>187</v>
      </c>
      <c r="B198" s="23" t="s">
        <v>72</v>
      </c>
      <c r="C198" s="23">
        <v>807</v>
      </c>
      <c r="D198" s="280" t="s">
        <v>329</v>
      </c>
      <c r="E198" s="206" t="s">
        <v>74</v>
      </c>
      <c r="F198" s="13" t="s">
        <v>184</v>
      </c>
      <c r="G198" s="14">
        <f>G197</f>
        <v>40.163</v>
      </c>
      <c r="H198" s="14">
        <v>0</v>
      </c>
      <c r="I198" s="14">
        <v>0</v>
      </c>
    </row>
    <row r="199" spans="1:9" ht="12.75">
      <c r="A199" s="45">
        <v>188</v>
      </c>
      <c r="B199" s="36" t="s">
        <v>9</v>
      </c>
      <c r="C199" s="29"/>
      <c r="D199" s="30"/>
      <c r="E199" s="207"/>
      <c r="F199" s="244"/>
      <c r="G199" s="14"/>
      <c r="H199" s="10">
        <v>230.354</v>
      </c>
      <c r="I199" s="10">
        <v>460.572</v>
      </c>
    </row>
    <row r="200" spans="1:9" ht="12.75">
      <c r="A200" s="45"/>
      <c r="B200" s="29" t="s">
        <v>10</v>
      </c>
      <c r="C200" s="29"/>
      <c r="D200" s="30"/>
      <c r="E200" s="207"/>
      <c r="F200" s="30"/>
      <c r="G200" s="20">
        <f>G11+G105</f>
        <v>10278.505999999998</v>
      </c>
      <c r="H200" s="20">
        <f>H11+H105+H199</f>
        <v>9316.492999999999</v>
      </c>
      <c r="I200" s="20">
        <f>I11+I105+I199</f>
        <v>9213.289999999999</v>
      </c>
    </row>
  </sheetData>
  <sheetProtection/>
  <mergeCells count="4">
    <mergeCell ref="A2:G2"/>
    <mergeCell ref="C3:H3"/>
    <mergeCell ref="A4:H4"/>
    <mergeCell ref="A6:H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3">
      <selection activeCell="A6" sqref="A6:D7"/>
    </sheetView>
  </sheetViews>
  <sheetFormatPr defaultColWidth="9.140625" defaultRowHeight="15"/>
  <cols>
    <col min="1" max="1" width="43.57421875" style="284" customWidth="1"/>
    <col min="2" max="2" width="11.00390625" style="284" customWidth="1"/>
    <col min="3" max="3" width="12.421875" style="284" customWidth="1"/>
    <col min="4" max="4" width="12.7109375" style="284" customWidth="1"/>
    <col min="5" max="16384" width="9.140625" style="284" customWidth="1"/>
  </cols>
  <sheetData>
    <row r="1" spans="2:4" ht="18.75">
      <c r="B1" s="285"/>
      <c r="C1" s="285" t="s">
        <v>345</v>
      </c>
      <c r="D1" s="285"/>
    </row>
    <row r="2" spans="1:4" ht="18.75">
      <c r="A2" s="387" t="s">
        <v>360</v>
      </c>
      <c r="B2" s="387"/>
      <c r="C2" s="387"/>
      <c r="D2" s="387"/>
    </row>
    <row r="3" spans="2:4" ht="27" customHeight="1">
      <c r="B3" s="388" t="s">
        <v>282</v>
      </c>
      <c r="C3" s="388"/>
      <c r="D3" s="388"/>
    </row>
    <row r="4" spans="2:4" ht="18.75">
      <c r="B4" s="389" t="s">
        <v>387</v>
      </c>
      <c r="C4" s="389"/>
      <c r="D4" s="389"/>
    </row>
    <row r="6" spans="1:4" ht="18.75">
      <c r="A6" s="391" t="s">
        <v>341</v>
      </c>
      <c r="B6" s="391"/>
      <c r="C6" s="391"/>
      <c r="D6" s="391"/>
    </row>
    <row r="7" spans="1:4" ht="106.5" customHeight="1">
      <c r="A7" s="391"/>
      <c r="B7" s="391"/>
      <c r="C7" s="391"/>
      <c r="D7" s="391"/>
    </row>
    <row r="10" spans="1:4" ht="19.5" thickBot="1">
      <c r="A10" s="286"/>
      <c r="B10" s="217"/>
      <c r="C10" s="390" t="s">
        <v>107</v>
      </c>
      <c r="D10" s="390"/>
    </row>
    <row r="11" spans="1:4" ht="36" customHeight="1">
      <c r="A11" s="378" t="s">
        <v>342</v>
      </c>
      <c r="B11" s="381" t="s">
        <v>343</v>
      </c>
      <c r="C11" s="381"/>
      <c r="D11" s="382"/>
    </row>
    <row r="12" spans="1:4" ht="18.75">
      <c r="A12" s="379"/>
      <c r="B12" s="383" t="s">
        <v>344</v>
      </c>
      <c r="C12" s="383"/>
      <c r="D12" s="384"/>
    </row>
    <row r="13" spans="1:4" ht="44.25" customHeight="1">
      <c r="A13" s="379"/>
      <c r="B13" s="385" t="s">
        <v>66</v>
      </c>
      <c r="C13" s="385"/>
      <c r="D13" s="386"/>
    </row>
    <row r="14" spans="1:4" ht="18.75">
      <c r="A14" s="380"/>
      <c r="B14" s="288" t="s">
        <v>8</v>
      </c>
      <c r="C14" s="288" t="s">
        <v>27</v>
      </c>
      <c r="D14" s="289" t="s">
        <v>280</v>
      </c>
    </row>
    <row r="15" spans="1:4" ht="95.25" customHeight="1" thickBot="1">
      <c r="A15" s="300" t="s">
        <v>340</v>
      </c>
      <c r="B15" s="290">
        <v>5.402</v>
      </c>
      <c r="C15" s="290">
        <v>5.402</v>
      </c>
      <c r="D15" s="291">
        <v>0</v>
      </c>
    </row>
    <row r="16" spans="1:4" ht="18.75">
      <c r="A16" s="287"/>
      <c r="B16" s="287"/>
      <c r="C16" s="287"/>
      <c r="D16" s="287"/>
    </row>
  </sheetData>
  <sheetProtection/>
  <mergeCells count="9">
    <mergeCell ref="A11:A14"/>
    <mergeCell ref="B11:D11"/>
    <mergeCell ref="B12:D12"/>
    <mergeCell ref="B13:D13"/>
    <mergeCell ref="A2:D2"/>
    <mergeCell ref="B3:D3"/>
    <mergeCell ref="B4:D4"/>
    <mergeCell ref="C10:D10"/>
    <mergeCell ref="A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Imba</dc:creator>
  <cp:keywords/>
  <dc:description/>
  <cp:lastModifiedBy>Sentebova ZV</cp:lastModifiedBy>
  <cp:lastPrinted>2016-06-02T10:34:31Z</cp:lastPrinted>
  <dcterms:created xsi:type="dcterms:W3CDTF">2010-03-12T03:41:40Z</dcterms:created>
  <dcterms:modified xsi:type="dcterms:W3CDTF">2016-06-02T10:34:51Z</dcterms:modified>
  <cp:category/>
  <cp:version/>
  <cp:contentType/>
  <cp:contentStatus/>
</cp:coreProperties>
</file>