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 activeTab="2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доходы!$D$27</definedName>
    <definedName name="_xlnm.Print_Titles" localSheetId="2">ИФДБ!$13:$13</definedName>
    <definedName name="_xlnm.Print_Titles" localSheetId="1">'Расходы бюджета'!$11:$11</definedName>
    <definedName name="_xlnm.Print_Area" localSheetId="1">'Расходы бюджета'!$A$1:$K$299</definedName>
  </definedNames>
  <calcPr calcId="125725"/>
</workbook>
</file>

<file path=xl/calcChain.xml><?xml version="1.0" encoding="utf-8"?>
<calcChain xmlns="http://schemas.openxmlformats.org/spreadsheetml/2006/main">
  <c r="E204" i="3"/>
  <c r="D204"/>
  <c r="D162"/>
  <c r="D74"/>
  <c r="D148"/>
  <c r="I252"/>
  <c r="J252"/>
  <c r="K252"/>
  <c r="F252"/>
  <c r="G252"/>
  <c r="H252"/>
  <c r="E252"/>
  <c r="D262"/>
  <c r="D251" s="1"/>
  <c r="D252"/>
  <c r="D45"/>
  <c r="D55"/>
  <c r="D56"/>
  <c r="E167"/>
  <c r="E168"/>
  <c r="E21" i="4"/>
  <c r="J256" i="3"/>
  <c r="I256"/>
  <c r="E256"/>
  <c r="K256" s="1"/>
  <c r="J255"/>
  <c r="I255"/>
  <c r="E255"/>
  <c r="K255" s="1"/>
  <c r="J202"/>
  <c r="I202"/>
  <c r="E202"/>
  <c r="K202" s="1"/>
  <c r="J201"/>
  <c r="I201"/>
  <c r="E201"/>
  <c r="K201" s="1"/>
  <c r="J167"/>
  <c r="I167"/>
  <c r="K167" s="1"/>
  <c r="E23" i="4"/>
  <c r="D73"/>
  <c r="D114" i="3"/>
  <c r="D75" i="4"/>
  <c r="D130" i="3"/>
  <c r="D123" s="1"/>
  <c r="F169"/>
  <c r="D82" i="4"/>
  <c r="D31"/>
  <c r="E112" i="3"/>
  <c r="F288"/>
  <c r="G288"/>
  <c r="H288"/>
  <c r="F267"/>
  <c r="G267"/>
  <c r="H267"/>
  <c r="D267"/>
  <c r="E293"/>
  <c r="F293"/>
  <c r="G293"/>
  <c r="H293"/>
  <c r="D293"/>
  <c r="D290"/>
  <c r="D288"/>
  <c r="D287"/>
  <c r="F276"/>
  <c r="G276"/>
  <c r="H276"/>
  <c r="D276"/>
  <c r="E296"/>
  <c r="G296"/>
  <c r="H296"/>
  <c r="D296"/>
  <c r="F287"/>
  <c r="G287"/>
  <c r="H287"/>
  <c r="F289"/>
  <c r="G289"/>
  <c r="H289"/>
  <c r="F290"/>
  <c r="G290"/>
  <c r="H290"/>
  <c r="F291"/>
  <c r="G291"/>
  <c r="H291"/>
  <c r="E292"/>
  <c r="F292"/>
  <c r="G292"/>
  <c r="H292"/>
  <c r="D291"/>
  <c r="F277"/>
  <c r="G277"/>
  <c r="H277"/>
  <c r="G273"/>
  <c r="H273"/>
  <c r="G274"/>
  <c r="H274"/>
  <c r="E273"/>
  <c r="F273"/>
  <c r="E274"/>
  <c r="F274"/>
  <c r="D274"/>
  <c r="D273"/>
  <c r="D279" l="1"/>
  <c r="I106"/>
  <c r="I105"/>
  <c r="F102"/>
  <c r="F101" s="1"/>
  <c r="F100" s="1"/>
  <c r="F296" s="1"/>
  <c r="G102"/>
  <c r="G101" s="1"/>
  <c r="G100" s="1"/>
  <c r="H102"/>
  <c r="H101" s="1"/>
  <c r="H100" s="1"/>
  <c r="D101"/>
  <c r="D102"/>
  <c r="D277"/>
  <c r="D271"/>
  <c r="E106"/>
  <c r="E105"/>
  <c r="E104"/>
  <c r="E103"/>
  <c r="E102" s="1"/>
  <c r="E101" s="1"/>
  <c r="E100" s="1"/>
  <c r="I261"/>
  <c r="J261" s="1"/>
  <c r="E261"/>
  <c r="K261" s="1"/>
  <c r="E265"/>
  <c r="E264"/>
  <c r="E263"/>
  <c r="E262"/>
  <c r="E260"/>
  <c r="E258"/>
  <c r="E257"/>
  <c r="E254"/>
  <c r="E253"/>
  <c r="E248"/>
  <c r="E247"/>
  <c r="E246"/>
  <c r="E245"/>
  <c r="E242"/>
  <c r="E241"/>
  <c r="E239"/>
  <c r="E238"/>
  <c r="E237"/>
  <c r="E271" s="1"/>
  <c r="E236"/>
  <c r="E235"/>
  <c r="E216"/>
  <c r="E215"/>
  <c r="E214"/>
  <c r="E213"/>
  <c r="E212"/>
  <c r="E211"/>
  <c r="E210"/>
  <c r="E206"/>
  <c r="E205"/>
  <c r="E203"/>
  <c r="E200"/>
  <c r="E184"/>
  <c r="E183"/>
  <c r="E182"/>
  <c r="E181"/>
  <c r="E180"/>
  <c r="E178"/>
  <c r="E177"/>
  <c r="E176"/>
  <c r="E175"/>
  <c r="E174"/>
  <c r="E171"/>
  <c r="E170"/>
  <c r="E166"/>
  <c r="E165"/>
  <c r="E164"/>
  <c r="E163"/>
  <c r="E157"/>
  <c r="E151"/>
  <c r="E149"/>
  <c r="E148"/>
  <c r="E144"/>
  <c r="E143"/>
  <c r="E142"/>
  <c r="E132"/>
  <c r="E131"/>
  <c r="E130"/>
  <c r="E129"/>
  <c r="E128"/>
  <c r="E127"/>
  <c r="E126"/>
  <c r="E125"/>
  <c r="E98"/>
  <c r="E89"/>
  <c r="E74"/>
  <c r="E290" s="1"/>
  <c r="E73"/>
  <c r="E71"/>
  <c r="E70"/>
  <c r="E69"/>
  <c r="E291" s="1"/>
  <c r="E67"/>
  <c r="E66"/>
  <c r="E65"/>
  <c r="E63"/>
  <c r="E62"/>
  <c r="E61"/>
  <c r="E60"/>
  <c r="E59"/>
  <c r="E56"/>
  <c r="E277" s="1"/>
  <c r="E55"/>
  <c r="E276" s="1"/>
  <c r="E48"/>
  <c r="E50"/>
  <c r="E51"/>
  <c r="E52"/>
  <c r="E53"/>
  <c r="E49"/>
  <c r="E46"/>
  <c r="E45"/>
  <c r="E267" s="1"/>
  <c r="E19"/>
  <c r="E18"/>
  <c r="E17"/>
  <c r="F36" i="4"/>
  <c r="G36"/>
  <c r="G35" s="1"/>
  <c r="F35"/>
  <c r="F20"/>
  <c r="G20"/>
  <c r="I24"/>
  <c r="I23"/>
  <c r="I22"/>
  <c r="I21"/>
  <c r="E20"/>
  <c r="E19" s="1"/>
  <c r="E289" i="3" l="1"/>
  <c r="D20" i="4"/>
  <c r="D19" s="1"/>
  <c r="F147" i="3"/>
  <c r="G147"/>
  <c r="H147"/>
  <c r="D147"/>
  <c r="F152"/>
  <c r="G152"/>
  <c r="H152"/>
  <c r="D152"/>
  <c r="I19" i="4" l="1"/>
  <c r="I20"/>
  <c r="D140" i="3"/>
  <c r="D139" s="1"/>
  <c r="I149"/>
  <c r="J149" s="1"/>
  <c r="F123"/>
  <c r="G123"/>
  <c r="H123"/>
  <c r="F122"/>
  <c r="F121" s="1"/>
  <c r="I79"/>
  <c r="I78"/>
  <c r="D44" i="4"/>
  <c r="I127" i="3"/>
  <c r="J127" s="1"/>
  <c r="E44" i="4"/>
  <c r="F140" i="3"/>
  <c r="G140"/>
  <c r="H140"/>
  <c r="I254"/>
  <c r="J254" s="1"/>
  <c r="I144"/>
  <c r="J144" s="1"/>
  <c r="I143"/>
  <c r="D83" i="4"/>
  <c r="E83"/>
  <c r="G122" i="3"/>
  <c r="H122"/>
  <c r="F281"/>
  <c r="G281"/>
  <c r="H281"/>
  <c r="D281"/>
  <c r="J143" l="1"/>
  <c r="K149"/>
  <c r="K144"/>
  <c r="G139"/>
  <c r="G138" s="1"/>
  <c r="H139"/>
  <c r="H138" s="1"/>
  <c r="F139"/>
  <c r="F138" s="1"/>
  <c r="K254"/>
  <c r="J79"/>
  <c r="J78"/>
  <c r="K78"/>
  <c r="K79"/>
  <c r="K127"/>
  <c r="K143"/>
  <c r="I151"/>
  <c r="J151" s="1"/>
  <c r="I131"/>
  <c r="I52"/>
  <c r="J52" s="1"/>
  <c r="D54"/>
  <c r="E272"/>
  <c r="F272"/>
  <c r="G272"/>
  <c r="H272"/>
  <c r="D272"/>
  <c r="E281"/>
  <c r="I50"/>
  <c r="J50" s="1"/>
  <c r="H222"/>
  <c r="H218" s="1"/>
  <c r="H217" s="1"/>
  <c r="G222"/>
  <c r="G218" s="1"/>
  <c r="G217" s="1"/>
  <c r="F222"/>
  <c r="D222"/>
  <c r="D218" s="1"/>
  <c r="D217" s="1"/>
  <c r="I221"/>
  <c r="J221" s="1"/>
  <c r="I220"/>
  <c r="J220" s="1"/>
  <c r="E222"/>
  <c r="I219"/>
  <c r="J219" s="1"/>
  <c r="I154"/>
  <c r="J154" s="1"/>
  <c r="D289"/>
  <c r="I153"/>
  <c r="I47" i="4"/>
  <c r="E72"/>
  <c r="I78"/>
  <c r="E152" i="3" l="1"/>
  <c r="D122"/>
  <c r="J153"/>
  <c r="J152" s="1"/>
  <c r="I152"/>
  <c r="I222"/>
  <c r="I218" s="1"/>
  <c r="I217" s="1"/>
  <c r="I272"/>
  <c r="K272" s="1"/>
  <c r="K52"/>
  <c r="J131"/>
  <c r="K151"/>
  <c r="K153"/>
  <c r="K131"/>
  <c r="K50"/>
  <c r="K154"/>
  <c r="F218"/>
  <c r="F217" s="1"/>
  <c r="K219"/>
  <c r="E218"/>
  <c r="E217" s="1"/>
  <c r="K221"/>
  <c r="J222"/>
  <c r="J218" s="1"/>
  <c r="J217" s="1"/>
  <c r="K220"/>
  <c r="E209"/>
  <c r="E147"/>
  <c r="E146"/>
  <c r="E123"/>
  <c r="E122" s="1"/>
  <c r="E114"/>
  <c r="E288" s="1"/>
  <c r="E113"/>
  <c r="E94"/>
  <c r="E91"/>
  <c r="H74" i="4"/>
  <c r="H75"/>
  <c r="K222" i="3" l="1"/>
  <c r="K152"/>
  <c r="J272"/>
  <c r="K218"/>
  <c r="K217" s="1"/>
  <c r="I125"/>
  <c r="K125" l="1"/>
  <c r="E124"/>
  <c r="E287" s="1"/>
  <c r="J125"/>
  <c r="I79" i="4"/>
  <c r="F109" i="3"/>
  <c r="G109"/>
  <c r="H109"/>
  <c r="I114"/>
  <c r="K114" s="1"/>
  <c r="I113"/>
  <c r="K113" s="1"/>
  <c r="E121" l="1"/>
  <c r="D109"/>
  <c r="E109"/>
  <c r="J113"/>
  <c r="J114"/>
  <c r="I77" i="4" l="1"/>
  <c r="I196" i="3"/>
  <c r="K196" s="1"/>
  <c r="H195"/>
  <c r="H191" s="1"/>
  <c r="G195"/>
  <c r="G191" s="1"/>
  <c r="F195"/>
  <c r="F191" s="1"/>
  <c r="E195"/>
  <c r="E191" s="1"/>
  <c r="D195"/>
  <c r="D191" s="1"/>
  <c r="I194"/>
  <c r="J194" s="1"/>
  <c r="I193"/>
  <c r="K193" s="1"/>
  <c r="I192"/>
  <c r="J192" s="1"/>
  <c r="J196" l="1"/>
  <c r="I195"/>
  <c r="K195" s="1"/>
  <c r="J193"/>
  <c r="K192"/>
  <c r="K194"/>
  <c r="D72" i="4" l="1"/>
  <c r="J195" i="3"/>
  <c r="J191" s="1"/>
  <c r="K191"/>
  <c r="I191"/>
  <c r="D71" i="4" l="1"/>
  <c r="I72"/>
  <c r="E156" i="3"/>
  <c r="F156"/>
  <c r="G156"/>
  <c r="H156"/>
  <c r="D156"/>
  <c r="I157" l="1"/>
  <c r="I156" l="1"/>
  <c r="K157"/>
  <c r="K156" s="1"/>
  <c r="J157"/>
  <c r="J156" s="1"/>
  <c r="I73" l="1"/>
  <c r="E270"/>
  <c r="F270"/>
  <c r="G270"/>
  <c r="H270"/>
  <c r="D270"/>
  <c r="I124"/>
  <c r="I126"/>
  <c r="I130"/>
  <c r="J130" s="1"/>
  <c r="I74" i="4"/>
  <c r="I18" i="3"/>
  <c r="I19"/>
  <c r="K19" s="1"/>
  <c r="I24"/>
  <c r="K24" s="1"/>
  <c r="I25"/>
  <c r="K25" s="1"/>
  <c r="I26"/>
  <c r="K26" s="1"/>
  <c r="I29"/>
  <c r="K29" s="1"/>
  <c r="I30"/>
  <c r="K30" s="1"/>
  <c r="I31"/>
  <c r="K31" s="1"/>
  <c r="I32"/>
  <c r="K32" s="1"/>
  <c r="I33"/>
  <c r="K33" s="1"/>
  <c r="I36"/>
  <c r="K36" s="1"/>
  <c r="I37"/>
  <c r="K37" s="1"/>
  <c r="I45"/>
  <c r="I46"/>
  <c r="K46" s="1"/>
  <c r="I48"/>
  <c r="K48" s="1"/>
  <c r="I49"/>
  <c r="K49" s="1"/>
  <c r="I51"/>
  <c r="K51" s="1"/>
  <c r="I53"/>
  <c r="I55"/>
  <c r="K55" s="1"/>
  <c r="I56"/>
  <c r="K56" s="1"/>
  <c r="I59"/>
  <c r="I60"/>
  <c r="K60" s="1"/>
  <c r="I61"/>
  <c r="I62"/>
  <c r="K62" s="1"/>
  <c r="I63"/>
  <c r="I65"/>
  <c r="I66"/>
  <c r="I67"/>
  <c r="K67" s="1"/>
  <c r="I69"/>
  <c r="I291" s="1"/>
  <c r="I70"/>
  <c r="I292" s="1"/>
  <c r="I71"/>
  <c r="I293" s="1"/>
  <c r="I74"/>
  <c r="I77"/>
  <c r="K77" s="1"/>
  <c r="I80"/>
  <c r="I81"/>
  <c r="I84"/>
  <c r="I85"/>
  <c r="I86"/>
  <c r="I89"/>
  <c r="I289" s="1"/>
  <c r="I91"/>
  <c r="I94"/>
  <c r="I290" s="1"/>
  <c r="I97"/>
  <c r="I98"/>
  <c r="I103"/>
  <c r="I104"/>
  <c r="I110"/>
  <c r="I111"/>
  <c r="I112"/>
  <c r="I116"/>
  <c r="I117"/>
  <c r="I118"/>
  <c r="I128"/>
  <c r="I129"/>
  <c r="I132"/>
  <c r="I137"/>
  <c r="I142"/>
  <c r="I146"/>
  <c r="J146" s="1"/>
  <c r="I148"/>
  <c r="I147" s="1"/>
  <c r="I163"/>
  <c r="I164"/>
  <c r="I165"/>
  <c r="I166"/>
  <c r="I168"/>
  <c r="I170"/>
  <c r="I171"/>
  <c r="I174"/>
  <c r="I175"/>
  <c r="I176"/>
  <c r="I177"/>
  <c r="I178"/>
  <c r="I180"/>
  <c r="I181"/>
  <c r="I182"/>
  <c r="I183"/>
  <c r="I184"/>
  <c r="I187"/>
  <c r="I188"/>
  <c r="I189"/>
  <c r="I200"/>
  <c r="I203"/>
  <c r="I205"/>
  <c r="I206"/>
  <c r="I209"/>
  <c r="I210"/>
  <c r="I211"/>
  <c r="I212"/>
  <c r="I213"/>
  <c r="I214"/>
  <c r="I215"/>
  <c r="I216"/>
  <c r="I224"/>
  <c r="I225"/>
  <c r="I226"/>
  <c r="I228"/>
  <c r="I229"/>
  <c r="I230"/>
  <c r="I231"/>
  <c r="I235"/>
  <c r="I236"/>
  <c r="I237"/>
  <c r="I238"/>
  <c r="I273" s="1"/>
  <c r="I239"/>
  <c r="I274" s="1"/>
  <c r="I241"/>
  <c r="I242"/>
  <c r="I277" s="1"/>
  <c r="I245"/>
  <c r="I246"/>
  <c r="I287" s="1"/>
  <c r="I247"/>
  <c r="I248"/>
  <c r="I253"/>
  <c r="I257"/>
  <c r="I258"/>
  <c r="I260"/>
  <c r="I262"/>
  <c r="I263"/>
  <c r="I264"/>
  <c r="I265"/>
  <c r="I286"/>
  <c r="I17"/>
  <c r="I267" s="1"/>
  <c r="E297"/>
  <c r="E280"/>
  <c r="F280"/>
  <c r="G280"/>
  <c r="H280"/>
  <c r="D280"/>
  <c r="F271"/>
  <c r="G271"/>
  <c r="H271"/>
  <c r="E268"/>
  <c r="F268"/>
  <c r="G268"/>
  <c r="H268"/>
  <c r="D268"/>
  <c r="E40" i="4"/>
  <c r="D40"/>
  <c r="I288" i="3" l="1"/>
  <c r="K18"/>
  <c r="I276"/>
  <c r="I102"/>
  <c r="I101" s="1"/>
  <c r="I100" s="1"/>
  <c r="I296" s="1"/>
  <c r="K45"/>
  <c r="J45"/>
  <c r="J126"/>
  <c r="I123"/>
  <c r="I140"/>
  <c r="J124"/>
  <c r="K70"/>
  <c r="I122"/>
  <c r="K53"/>
  <c r="I281"/>
  <c r="K69"/>
  <c r="K291"/>
  <c r="D138"/>
  <c r="D275"/>
  <c r="K73"/>
  <c r="E140"/>
  <c r="D283"/>
  <c r="I270"/>
  <c r="K270" s="1"/>
  <c r="J73"/>
  <c r="K112"/>
  <c r="I109"/>
  <c r="J109" s="1"/>
  <c r="J148"/>
  <c r="J147" s="1"/>
  <c r="K71"/>
  <c r="K293" s="1"/>
  <c r="K66"/>
  <c r="K63"/>
  <c r="K61"/>
  <c r="K59"/>
  <c r="K287"/>
  <c r="K124"/>
  <c r="K126"/>
  <c r="I268"/>
  <c r="K268" s="1"/>
  <c r="I280"/>
  <c r="J280" s="1"/>
  <c r="K130"/>
  <c r="I271"/>
  <c r="J271" s="1"/>
  <c r="K281"/>
  <c r="J281"/>
  <c r="K265"/>
  <c r="J265"/>
  <c r="K263"/>
  <c r="J263"/>
  <c r="K260"/>
  <c r="J260"/>
  <c r="K258"/>
  <c r="J258"/>
  <c r="K253"/>
  <c r="J253"/>
  <c r="K248"/>
  <c r="J248"/>
  <c r="K246"/>
  <c r="J246"/>
  <c r="K242"/>
  <c r="K277" s="1"/>
  <c r="J242"/>
  <c r="K238"/>
  <c r="K273" s="1"/>
  <c r="J238"/>
  <c r="K236"/>
  <c r="J236"/>
  <c r="K231"/>
  <c r="J231"/>
  <c r="K229"/>
  <c r="J229"/>
  <c r="K225"/>
  <c r="J225"/>
  <c r="K216"/>
  <c r="J216"/>
  <c r="K214"/>
  <c r="J214"/>
  <c r="K212"/>
  <c r="J212"/>
  <c r="K210"/>
  <c r="J210"/>
  <c r="K206"/>
  <c r="J206"/>
  <c r="K200"/>
  <c r="J200"/>
  <c r="K189"/>
  <c r="J189"/>
  <c r="K187"/>
  <c r="J187"/>
  <c r="K184"/>
  <c r="J184"/>
  <c r="K182"/>
  <c r="J182"/>
  <c r="K180"/>
  <c r="J180"/>
  <c r="K178"/>
  <c r="J178"/>
  <c r="K176"/>
  <c r="J176"/>
  <c r="K174"/>
  <c r="J174"/>
  <c r="K170"/>
  <c r="J170"/>
  <c r="K168"/>
  <c r="J168"/>
  <c r="K163"/>
  <c r="J163"/>
  <c r="K132"/>
  <c r="J132"/>
  <c r="K128"/>
  <c r="J128"/>
  <c r="K117"/>
  <c r="J117"/>
  <c r="K110"/>
  <c r="J110"/>
  <c r="K104"/>
  <c r="J104"/>
  <c r="K97"/>
  <c r="J97"/>
  <c r="K94"/>
  <c r="J94"/>
  <c r="K89"/>
  <c r="J89"/>
  <c r="J289" s="1"/>
  <c r="K84"/>
  <c r="J84"/>
  <c r="K80"/>
  <c r="J80"/>
  <c r="K74"/>
  <c r="J74"/>
  <c r="J17"/>
  <c r="K17"/>
  <c r="K286"/>
  <c r="J286"/>
  <c r="K264"/>
  <c r="J264"/>
  <c r="K262"/>
  <c r="J262"/>
  <c r="K257"/>
  <c r="J257"/>
  <c r="K247"/>
  <c r="J247"/>
  <c r="K245"/>
  <c r="J245"/>
  <c r="K241"/>
  <c r="J241"/>
  <c r="K239"/>
  <c r="K274" s="1"/>
  <c r="J239"/>
  <c r="J274" s="1"/>
  <c r="K237"/>
  <c r="J237"/>
  <c r="K235"/>
  <c r="J235"/>
  <c r="K230"/>
  <c r="J230"/>
  <c r="K228"/>
  <c r="J228"/>
  <c r="K226"/>
  <c r="J226"/>
  <c r="K224"/>
  <c r="J224"/>
  <c r="K215"/>
  <c r="J215"/>
  <c r="K213"/>
  <c r="J213"/>
  <c r="K211"/>
  <c r="J211"/>
  <c r="K209"/>
  <c r="J209"/>
  <c r="K205"/>
  <c r="J205"/>
  <c r="K203"/>
  <c r="J203"/>
  <c r="K188"/>
  <c r="J188"/>
  <c r="K183"/>
  <c r="J183"/>
  <c r="K181"/>
  <c r="J181"/>
  <c r="K177"/>
  <c r="J177"/>
  <c r="K175"/>
  <c r="J175"/>
  <c r="K171"/>
  <c r="J171"/>
  <c r="K166"/>
  <c r="J166"/>
  <c r="K164"/>
  <c r="J164"/>
  <c r="K142"/>
  <c r="J142"/>
  <c r="K137"/>
  <c r="J137"/>
  <c r="K129"/>
  <c r="J129"/>
  <c r="K118"/>
  <c r="J118"/>
  <c r="K116"/>
  <c r="J116"/>
  <c r="K111"/>
  <c r="J111"/>
  <c r="K103"/>
  <c r="J103"/>
  <c r="K98"/>
  <c r="J98"/>
  <c r="K91"/>
  <c r="J91"/>
  <c r="K85"/>
  <c r="J85"/>
  <c r="K81"/>
  <c r="J81"/>
  <c r="J77"/>
  <c r="J71"/>
  <c r="J293" s="1"/>
  <c r="J70"/>
  <c r="J292" s="1"/>
  <c r="J69"/>
  <c r="J291" s="1"/>
  <c r="J67"/>
  <c r="J66"/>
  <c r="J65"/>
  <c r="J63"/>
  <c r="J62"/>
  <c r="J61"/>
  <c r="J60"/>
  <c r="J59"/>
  <c r="J56"/>
  <c r="J55"/>
  <c r="J53"/>
  <c r="J51"/>
  <c r="J49"/>
  <c r="J48"/>
  <c r="J46"/>
  <c r="J37"/>
  <c r="J36"/>
  <c r="J33"/>
  <c r="J32"/>
  <c r="J31"/>
  <c r="J30"/>
  <c r="J29"/>
  <c r="J26"/>
  <c r="J25"/>
  <c r="J24"/>
  <c r="J19"/>
  <c r="J18"/>
  <c r="D169"/>
  <c r="D172"/>
  <c r="E172"/>
  <c r="H244"/>
  <c r="G244"/>
  <c r="F244"/>
  <c r="E244"/>
  <c r="D244"/>
  <c r="H243"/>
  <c r="G243"/>
  <c r="F243"/>
  <c r="E243"/>
  <c r="D243"/>
  <c r="H240"/>
  <c r="G240"/>
  <c r="F240"/>
  <c r="E240"/>
  <c r="D240"/>
  <c r="F108"/>
  <c r="H27" i="4"/>
  <c r="I84"/>
  <c r="I58"/>
  <c r="I59"/>
  <c r="I60"/>
  <c r="I62"/>
  <c r="I63"/>
  <c r="I64"/>
  <c r="I69"/>
  <c r="I57"/>
  <c r="F297" i="3"/>
  <c r="F283"/>
  <c r="F259"/>
  <c r="F251" s="1"/>
  <c r="F227"/>
  <c r="F223"/>
  <c r="F208"/>
  <c r="F207"/>
  <c r="F199" s="1"/>
  <c r="F204"/>
  <c r="F190"/>
  <c r="F179"/>
  <c r="F172"/>
  <c r="F136"/>
  <c r="F120"/>
  <c r="F119"/>
  <c r="F96"/>
  <c r="F93"/>
  <c r="F88"/>
  <c r="F82"/>
  <c r="F76" s="1"/>
  <c r="F284"/>
  <c r="F282"/>
  <c r="F57"/>
  <c r="F54"/>
  <c r="F47"/>
  <c r="F39"/>
  <c r="F34"/>
  <c r="F27"/>
  <c r="F40"/>
  <c r="G84" i="4"/>
  <c r="F84"/>
  <c r="F83" s="1"/>
  <c r="F82" s="1"/>
  <c r="G83"/>
  <c r="G82" s="1"/>
  <c r="G81" s="1"/>
  <c r="G80" s="1"/>
  <c r="G227" i="3"/>
  <c r="H227"/>
  <c r="E223"/>
  <c r="G223"/>
  <c r="H223"/>
  <c r="D223"/>
  <c r="K276" l="1"/>
  <c r="J287"/>
  <c r="J273"/>
  <c r="J267"/>
  <c r="J288"/>
  <c r="J276"/>
  <c r="K267"/>
  <c r="J277"/>
  <c r="J290"/>
  <c r="I139"/>
  <c r="I138" s="1"/>
  <c r="E139"/>
  <c r="E138" s="1"/>
  <c r="K123"/>
  <c r="J123"/>
  <c r="K271"/>
  <c r="J270"/>
  <c r="K65"/>
  <c r="J165"/>
  <c r="K290"/>
  <c r="K289"/>
  <c r="J268"/>
  <c r="K280"/>
  <c r="G73" i="4"/>
  <c r="F81"/>
  <c r="F80" s="1"/>
  <c r="H82"/>
  <c r="H84"/>
  <c r="H234" i="3"/>
  <c r="H233" s="1"/>
  <c r="H159" s="1"/>
  <c r="I244"/>
  <c r="J244" s="1"/>
  <c r="F35"/>
  <c r="F173"/>
  <c r="K148"/>
  <c r="K147" s="1"/>
  <c r="E234"/>
  <c r="I227"/>
  <c r="G234"/>
  <c r="G233" s="1"/>
  <c r="G159" s="1"/>
  <c r="I243"/>
  <c r="J243" s="1"/>
  <c r="F28"/>
  <c r="F135"/>
  <c r="D234"/>
  <c r="F234"/>
  <c r="I240"/>
  <c r="J240" s="1"/>
  <c r="I223"/>
  <c r="K223" s="1"/>
  <c r="J122"/>
  <c r="F162"/>
  <c r="F186"/>
  <c r="F198"/>
  <c r="F294"/>
  <c r="F269"/>
  <c r="F44"/>
  <c r="F285"/>
  <c r="F275"/>
  <c r="F20"/>
  <c r="F16" s="1"/>
  <c r="F41"/>
  <c r="F64"/>
  <c r="F72"/>
  <c r="F278"/>
  <c r="F38"/>
  <c r="D208"/>
  <c r="I33" i="4"/>
  <c r="K288" i="3" l="1"/>
  <c r="F161"/>
  <c r="G72" i="4"/>
  <c r="G71" s="1"/>
  <c r="G70" s="1"/>
  <c r="G69" s="1"/>
  <c r="G68" s="1"/>
  <c r="G67" s="1"/>
  <c r="G66" s="1"/>
  <c r="G65" s="1"/>
  <c r="G64" s="1"/>
  <c r="G63" s="1"/>
  <c r="G62" s="1"/>
  <c r="G61" s="1"/>
  <c r="G60" s="1"/>
  <c r="G59" s="1"/>
  <c r="G58" s="1"/>
  <c r="G57" s="1"/>
  <c r="G56" s="1"/>
  <c r="G55" s="1"/>
  <c r="G54" s="1"/>
  <c r="G53" s="1"/>
  <c r="G52" s="1"/>
  <c r="G51" s="1"/>
  <c r="G50" s="1"/>
  <c r="G49" s="1"/>
  <c r="G48" s="1"/>
  <c r="K165" i="3"/>
  <c r="E169"/>
  <c r="E162" s="1"/>
  <c r="J140"/>
  <c r="J139" s="1"/>
  <c r="K243"/>
  <c r="K244"/>
  <c r="F58"/>
  <c r="F23" s="1"/>
  <c r="F15"/>
  <c r="F279"/>
  <c r="F233"/>
  <c r="I233" s="1"/>
  <c r="I234"/>
  <c r="K234" s="1"/>
  <c r="D233"/>
  <c r="F134"/>
  <c r="F133" s="1"/>
  <c r="K122"/>
  <c r="K240"/>
  <c r="F42"/>
  <c r="E233"/>
  <c r="J223"/>
  <c r="I76" i="4"/>
  <c r="E227" i="3"/>
  <c r="K227" s="1"/>
  <c r="D227"/>
  <c r="G136"/>
  <c r="H136"/>
  <c r="H135" s="1"/>
  <c r="H134" s="1"/>
  <c r="H133" s="1"/>
  <c r="K109"/>
  <c r="J227" l="1"/>
  <c r="J233"/>
  <c r="G47" i="4"/>
  <c r="G46"/>
  <c r="G45" s="1"/>
  <c r="G44" s="1"/>
  <c r="G43" s="1"/>
  <c r="G42" s="1"/>
  <c r="G41" s="1"/>
  <c r="G40" s="1"/>
  <c r="G39" s="1"/>
  <c r="G38" s="1"/>
  <c r="G34" s="1"/>
  <c r="G33" s="1"/>
  <c r="G31" s="1"/>
  <c r="G30" s="1"/>
  <c r="G29" s="1"/>
  <c r="G27" s="1"/>
  <c r="G26" s="1"/>
  <c r="G25" s="1"/>
  <c r="G18" s="1"/>
  <c r="K233" i="3"/>
  <c r="J234"/>
  <c r="F73" i="4"/>
  <c r="F72" s="1"/>
  <c r="H83"/>
  <c r="H81" s="1"/>
  <c r="H80" s="1"/>
  <c r="E81"/>
  <c r="E80" s="1"/>
  <c r="K146" i="3"/>
  <c r="F250"/>
  <c r="G135"/>
  <c r="I136"/>
  <c r="F22"/>
  <c r="F43"/>
  <c r="F160"/>
  <c r="F14"/>
  <c r="D72"/>
  <c r="G16" i="4" l="1"/>
  <c r="G19"/>
  <c r="H73"/>
  <c r="H72" s="1"/>
  <c r="F295" i="3"/>
  <c r="F298" s="1"/>
  <c r="I160"/>
  <c r="G134"/>
  <c r="G133" s="1"/>
  <c r="I135"/>
  <c r="K140"/>
  <c r="K139" s="1"/>
  <c r="F159"/>
  <c r="I159" s="1"/>
  <c r="G297"/>
  <c r="H297"/>
  <c r="D297"/>
  <c r="E136"/>
  <c r="K136" s="1"/>
  <c r="D136"/>
  <c r="J136" s="1"/>
  <c r="E71" i="4"/>
  <c r="I75"/>
  <c r="D27"/>
  <c r="E27"/>
  <c r="F12" i="3" l="1"/>
  <c r="F71" i="4"/>
  <c r="F70" s="1"/>
  <c r="F69" s="1"/>
  <c r="J112" i="3"/>
  <c r="I134"/>
  <c r="I133" s="1"/>
  <c r="K138"/>
  <c r="I297"/>
  <c r="K297" s="1"/>
  <c r="E70" i="4"/>
  <c r="H71"/>
  <c r="D70"/>
  <c r="I71"/>
  <c r="D135" i="3"/>
  <c r="J135" s="1"/>
  <c r="E135"/>
  <c r="K135" s="1"/>
  <c r="H82"/>
  <c r="H76" s="1"/>
  <c r="G82"/>
  <c r="E82"/>
  <c r="E76" s="1"/>
  <c r="D82"/>
  <c r="D61" i="4"/>
  <c r="I61" s="1"/>
  <c r="D76" i="3" l="1"/>
  <c r="H70" i="4"/>
  <c r="H69"/>
  <c r="F68"/>
  <c r="F67" s="1"/>
  <c r="F66" s="1"/>
  <c r="F65" s="1"/>
  <c r="F64" s="1"/>
  <c r="G76" i="3"/>
  <c r="I76" s="1"/>
  <c r="K76" s="1"/>
  <c r="I82"/>
  <c r="J82" s="1"/>
  <c r="K82"/>
  <c r="J297"/>
  <c r="I70" i="4"/>
  <c r="D134" i="3"/>
  <c r="E134"/>
  <c r="E133" s="1"/>
  <c r="J76" l="1"/>
  <c r="J134"/>
  <c r="D133"/>
  <c r="H64" i="4"/>
  <c r="F63"/>
  <c r="K133" i="3"/>
  <c r="K134"/>
  <c r="H63" i="4" l="1"/>
  <c r="F62"/>
  <c r="H62" l="1"/>
  <c r="F61"/>
  <c r="G88" i="3"/>
  <c r="H88"/>
  <c r="E88"/>
  <c r="D88"/>
  <c r="I50" i="4"/>
  <c r="I48"/>
  <c r="E259" i="3"/>
  <c r="E251" s="1"/>
  <c r="D47"/>
  <c r="I56" i="4"/>
  <c r="E39"/>
  <c r="E275" i="3"/>
  <c r="G275"/>
  <c r="H275"/>
  <c r="I89" i="4"/>
  <c r="I88"/>
  <c r="I87"/>
  <c r="I86"/>
  <c r="I85"/>
  <c r="I73"/>
  <c r="E68"/>
  <c r="D68"/>
  <c r="I55"/>
  <c r="E54"/>
  <c r="E53" s="1"/>
  <c r="D54"/>
  <c r="I51"/>
  <c r="I49"/>
  <c r="I46"/>
  <c r="I45"/>
  <c r="I43"/>
  <c r="I42"/>
  <c r="I41"/>
  <c r="I37"/>
  <c r="I36"/>
  <c r="I35"/>
  <c r="E34"/>
  <c r="D34"/>
  <c r="D26" s="1"/>
  <c r="I32"/>
  <c r="E31"/>
  <c r="I30"/>
  <c r="I29"/>
  <c r="I28"/>
  <c r="E54" i="3"/>
  <c r="E64"/>
  <c r="E58" s="1"/>
  <c r="E72"/>
  <c r="E83"/>
  <c r="E20"/>
  <c r="E16" s="1"/>
  <c r="E96"/>
  <c r="D259"/>
  <c r="D64"/>
  <c r="D58" s="1"/>
  <c r="D83"/>
  <c r="D282"/>
  <c r="E86"/>
  <c r="K86" s="1"/>
  <c r="D86"/>
  <c r="J86" s="1"/>
  <c r="E108"/>
  <c r="E284"/>
  <c r="E282"/>
  <c r="E208"/>
  <c r="E207"/>
  <c r="E190"/>
  <c r="E120"/>
  <c r="E119"/>
  <c r="G83"/>
  <c r="H83"/>
  <c r="H190"/>
  <c r="H186" s="1"/>
  <c r="G190"/>
  <c r="D190"/>
  <c r="D207"/>
  <c r="G121"/>
  <c r="H121"/>
  <c r="G93"/>
  <c r="H93"/>
  <c r="D93"/>
  <c r="D292"/>
  <c r="G283"/>
  <c r="H283"/>
  <c r="G282"/>
  <c r="H282"/>
  <c r="G284"/>
  <c r="H284"/>
  <c r="D284"/>
  <c r="G269"/>
  <c r="H269"/>
  <c r="G259"/>
  <c r="G251" s="1"/>
  <c r="H259"/>
  <c r="H251" s="1"/>
  <c r="G108"/>
  <c r="H108"/>
  <c r="D108"/>
  <c r="G96"/>
  <c r="H96"/>
  <c r="D96"/>
  <c r="G20"/>
  <c r="H20"/>
  <c r="D40"/>
  <c r="D39"/>
  <c r="E38"/>
  <c r="E40"/>
  <c r="E41"/>
  <c r="E39"/>
  <c r="G38"/>
  <c r="G40"/>
  <c r="G41"/>
  <c r="G39"/>
  <c r="G120"/>
  <c r="H38"/>
  <c r="H40"/>
  <c r="H41"/>
  <c r="H39"/>
  <c r="H120"/>
  <c r="D120"/>
  <c r="G169"/>
  <c r="H169"/>
  <c r="G119"/>
  <c r="H119"/>
  <c r="D119"/>
  <c r="G204"/>
  <c r="G207"/>
  <c r="H207"/>
  <c r="G47"/>
  <c r="G54"/>
  <c r="G57"/>
  <c r="G64"/>
  <c r="G72"/>
  <c r="H47"/>
  <c r="H54"/>
  <c r="H57"/>
  <c r="H64"/>
  <c r="H58" s="1"/>
  <c r="H72"/>
  <c r="G172"/>
  <c r="G179"/>
  <c r="H172"/>
  <c r="H179"/>
  <c r="H173" s="1"/>
  <c r="H34"/>
  <c r="H35" s="1"/>
  <c r="G34"/>
  <c r="E34"/>
  <c r="D34"/>
  <c r="E27"/>
  <c r="G27"/>
  <c r="H27"/>
  <c r="H28" s="1"/>
  <c r="D27"/>
  <c r="D20"/>
  <c r="D179"/>
  <c r="H204"/>
  <c r="D121"/>
  <c r="D41"/>
  <c r="E283"/>
  <c r="D38"/>
  <c r="D39" i="4"/>
  <c r="G278" i="3"/>
  <c r="I108" l="1"/>
  <c r="J108" s="1"/>
  <c r="I259"/>
  <c r="J259" s="1"/>
  <c r="H61" i="4"/>
  <c r="F60"/>
  <c r="I83" i="3"/>
  <c r="J83" s="1"/>
  <c r="I88"/>
  <c r="K88" s="1"/>
  <c r="I207"/>
  <c r="K207" s="1"/>
  <c r="I119"/>
  <c r="J119" s="1"/>
  <c r="I96"/>
  <c r="J96" s="1"/>
  <c r="I284"/>
  <c r="J284" s="1"/>
  <c r="I282"/>
  <c r="J282" s="1"/>
  <c r="J88"/>
  <c r="D173"/>
  <c r="D28"/>
  <c r="G28"/>
  <c r="I28" s="1"/>
  <c r="I27"/>
  <c r="J27" s="1"/>
  <c r="D35"/>
  <c r="G35"/>
  <c r="I35" s="1"/>
  <c r="I34"/>
  <c r="J34" s="1"/>
  <c r="G173"/>
  <c r="I173" s="1"/>
  <c r="I179"/>
  <c r="J179" s="1"/>
  <c r="G58"/>
  <c r="I58" s="1"/>
  <c r="I64"/>
  <c r="J64" s="1"/>
  <c r="D199"/>
  <c r="D198" s="1"/>
  <c r="G186"/>
  <c r="I186" s="1"/>
  <c r="I190"/>
  <c r="J190" s="1"/>
  <c r="E15"/>
  <c r="I54"/>
  <c r="J54" s="1"/>
  <c r="I169"/>
  <c r="I120"/>
  <c r="I39"/>
  <c r="J39" s="1"/>
  <c r="I40"/>
  <c r="J40" s="1"/>
  <c r="K106"/>
  <c r="I283"/>
  <c r="J283" s="1"/>
  <c r="I93"/>
  <c r="J93" s="1"/>
  <c r="I121"/>
  <c r="J121" s="1"/>
  <c r="K282"/>
  <c r="I275"/>
  <c r="K275" s="1"/>
  <c r="D16"/>
  <c r="D15" s="1"/>
  <c r="E28"/>
  <c r="E35"/>
  <c r="K35" s="1"/>
  <c r="G16"/>
  <c r="G15" s="1"/>
  <c r="I20"/>
  <c r="I16" s="1"/>
  <c r="I15" s="1"/>
  <c r="D186"/>
  <c r="J186" s="1"/>
  <c r="D100"/>
  <c r="I172"/>
  <c r="I72"/>
  <c r="J72" s="1"/>
  <c r="I57"/>
  <c r="I47"/>
  <c r="J47" s="1"/>
  <c r="I204"/>
  <c r="J204" s="1"/>
  <c r="J120"/>
  <c r="I41"/>
  <c r="J41" s="1"/>
  <c r="I38"/>
  <c r="J38" s="1"/>
  <c r="I269"/>
  <c r="K292"/>
  <c r="K120"/>
  <c r="K204"/>
  <c r="K284"/>
  <c r="K108"/>
  <c r="K96"/>
  <c r="D25" i="4"/>
  <c r="H42" i="3"/>
  <c r="H43" s="1"/>
  <c r="H250"/>
  <c r="H295" s="1"/>
  <c r="H16"/>
  <c r="H15" s="1"/>
  <c r="E38" i="4"/>
  <c r="D67"/>
  <c r="I68"/>
  <c r="I67" s="1"/>
  <c r="E67"/>
  <c r="E66" s="1"/>
  <c r="H68"/>
  <c r="E186" i="3"/>
  <c r="E26" i="4"/>
  <c r="E25" s="1"/>
  <c r="I31"/>
  <c r="I34"/>
  <c r="I54"/>
  <c r="D53"/>
  <c r="D42" i="3"/>
  <c r="D285"/>
  <c r="H162"/>
  <c r="H161" s="1"/>
  <c r="H44"/>
  <c r="H23" s="1"/>
  <c r="G44"/>
  <c r="G208"/>
  <c r="G42"/>
  <c r="H294"/>
  <c r="E42"/>
  <c r="H208"/>
  <c r="G162"/>
  <c r="G161" s="1"/>
  <c r="G285"/>
  <c r="H285"/>
  <c r="H279" s="1"/>
  <c r="D294"/>
  <c r="G294"/>
  <c r="E93"/>
  <c r="E285"/>
  <c r="H278"/>
  <c r="D38" i="4"/>
  <c r="E199" i="3"/>
  <c r="E198" s="1"/>
  <c r="I44" i="4"/>
  <c r="G199" i="3"/>
  <c r="D269"/>
  <c r="E294"/>
  <c r="H199"/>
  <c r="E179"/>
  <c r="E57"/>
  <c r="E278"/>
  <c r="D57"/>
  <c r="E47"/>
  <c r="E269"/>
  <c r="I39" i="4"/>
  <c r="I40"/>
  <c r="I278" i="3" l="1"/>
  <c r="H298"/>
  <c r="H198"/>
  <c r="K259"/>
  <c r="I251"/>
  <c r="G198"/>
  <c r="K39"/>
  <c r="D161"/>
  <c r="K54"/>
  <c r="K119"/>
  <c r="K190"/>
  <c r="K83"/>
  <c r="K28"/>
  <c r="I53" i="4"/>
  <c r="K47" i="3"/>
  <c r="K93"/>
  <c r="K186"/>
  <c r="J106"/>
  <c r="K64"/>
  <c r="K34"/>
  <c r="K27"/>
  <c r="J207"/>
  <c r="J58"/>
  <c r="K58"/>
  <c r="K269"/>
  <c r="K41"/>
  <c r="K40"/>
  <c r="J269"/>
  <c r="F59" i="4"/>
  <c r="H60"/>
  <c r="I38"/>
  <c r="K121" i="3"/>
  <c r="K57"/>
  <c r="K38"/>
  <c r="I294"/>
  <c r="J57"/>
  <c r="E173"/>
  <c r="E161" s="1"/>
  <c r="K179"/>
  <c r="I199"/>
  <c r="G279"/>
  <c r="I285"/>
  <c r="K285" s="1"/>
  <c r="I162"/>
  <c r="I161" s="1"/>
  <c r="E43"/>
  <c r="G23"/>
  <c r="I23" s="1"/>
  <c r="I14" s="1"/>
  <c r="I44"/>
  <c r="D43"/>
  <c r="K105"/>
  <c r="J105"/>
  <c r="J172"/>
  <c r="K172"/>
  <c r="K278"/>
  <c r="J20"/>
  <c r="J16" s="1"/>
  <c r="J15" s="1"/>
  <c r="K72"/>
  <c r="K283"/>
  <c r="J35"/>
  <c r="J28"/>
  <c r="J173"/>
  <c r="E279"/>
  <c r="G43"/>
  <c r="I43" s="1"/>
  <c r="I42"/>
  <c r="K42" s="1"/>
  <c r="K169"/>
  <c r="J169"/>
  <c r="J133"/>
  <c r="J138"/>
  <c r="I208"/>
  <c r="D44"/>
  <c r="D23" s="1"/>
  <c r="K20"/>
  <c r="K16" s="1"/>
  <c r="K15" s="1"/>
  <c r="I26" i="4"/>
  <c r="I25"/>
  <c r="H22" i="3"/>
  <c r="H14"/>
  <c r="H67" i="4"/>
  <c r="E52"/>
  <c r="E18" s="1"/>
  <c r="D52"/>
  <c r="D18" s="1"/>
  <c r="D278" i="3"/>
  <c r="E44"/>
  <c r="I279" l="1"/>
  <c r="J279" s="1"/>
  <c r="J278"/>
  <c r="K294"/>
  <c r="K199"/>
  <c r="I198"/>
  <c r="K198" s="1"/>
  <c r="J199"/>
  <c r="J162"/>
  <c r="J161"/>
  <c r="K173"/>
  <c r="I52" i="4"/>
  <c r="K161" i="3"/>
  <c r="K162"/>
  <c r="J294"/>
  <c r="F58" i="4"/>
  <c r="H59"/>
  <c r="J44" i="3"/>
  <c r="G22"/>
  <c r="I22" s="1"/>
  <c r="D160"/>
  <c r="J160" s="1"/>
  <c r="J42"/>
  <c r="G14"/>
  <c r="E23"/>
  <c r="K44"/>
  <c r="J208"/>
  <c r="K208"/>
  <c r="E250"/>
  <c r="G250"/>
  <c r="K251"/>
  <c r="J102"/>
  <c r="K102"/>
  <c r="D250"/>
  <c r="J285"/>
  <c r="J43"/>
  <c r="K43"/>
  <c r="H66" i="4"/>
  <c r="E65"/>
  <c r="H12" i="3"/>
  <c r="K279" l="1"/>
  <c r="H65" i="4"/>
  <c r="E16"/>
  <c r="K23" i="3"/>
  <c r="K14" s="1"/>
  <c r="E14"/>
  <c r="E160"/>
  <c r="D159"/>
  <c r="J159" s="1"/>
  <c r="F57" i="4"/>
  <c r="H58"/>
  <c r="E22" i="3"/>
  <c r="K22" s="1"/>
  <c r="K101"/>
  <c r="J101"/>
  <c r="J23"/>
  <c r="J14" s="1"/>
  <c r="D14"/>
  <c r="D22"/>
  <c r="J22" s="1"/>
  <c r="K100"/>
  <c r="K296" s="1"/>
  <c r="J100"/>
  <c r="J296" s="1"/>
  <c r="G295"/>
  <c r="G298" s="1"/>
  <c r="I250"/>
  <c r="J250" s="1"/>
  <c r="D295"/>
  <c r="D298" s="1"/>
  <c r="J198"/>
  <c r="J251"/>
  <c r="H16" i="4"/>
  <c r="K160" i="3" l="1"/>
  <c r="E295"/>
  <c r="E298" s="1"/>
  <c r="E159"/>
  <c r="K159" s="1"/>
  <c r="F56" i="4"/>
  <c r="H57"/>
  <c r="K250" i="3"/>
  <c r="I295"/>
  <c r="I298" s="1"/>
  <c r="H23" i="2"/>
  <c r="F299" i="3"/>
  <c r="E23" i="2"/>
  <c r="I27" i="4"/>
  <c r="E12" i="3" l="1"/>
  <c r="K295"/>
  <c r="K298" s="1"/>
  <c r="F55" i="4"/>
  <c r="H56"/>
  <c r="J295" i="3"/>
  <c r="G12"/>
  <c r="F54" i="4" l="1"/>
  <c r="H55"/>
  <c r="E24" i="2"/>
  <c r="H24" s="1"/>
  <c r="I12" i="3"/>
  <c r="K12"/>
  <c r="I299"/>
  <c r="I18" i="4"/>
  <c r="F53" l="1"/>
  <c r="H54"/>
  <c r="E21" i="2"/>
  <c r="H21" s="1"/>
  <c r="E13"/>
  <c r="H13" s="1"/>
  <c r="F52" i="4" l="1"/>
  <c r="H53"/>
  <c r="D12" i="3"/>
  <c r="J275"/>
  <c r="J298" s="1"/>
  <c r="F51" i="4" l="1"/>
  <c r="H52"/>
  <c r="D24" i="2"/>
  <c r="J12" i="3"/>
  <c r="F50" i="4" l="1"/>
  <c r="H51"/>
  <c r="F49" l="1"/>
  <c r="H50"/>
  <c r="F48" l="1"/>
  <c r="F47" s="1"/>
  <c r="H47" s="1"/>
  <c r="H49"/>
  <c r="F46" l="1"/>
  <c r="H48"/>
  <c r="F45" l="1"/>
  <c r="H46"/>
  <c r="F44" l="1"/>
  <c r="H45"/>
  <c r="F43" l="1"/>
  <c r="H44"/>
  <c r="F42" l="1"/>
  <c r="H43"/>
  <c r="F41" l="1"/>
  <c r="H42"/>
  <c r="F40" l="1"/>
  <c r="H41"/>
  <c r="F39" l="1"/>
  <c r="H40"/>
  <c r="F38" l="1"/>
  <c r="H39"/>
  <c r="H38" l="1"/>
  <c r="H37" l="1"/>
  <c r="H36" l="1"/>
  <c r="F34" l="1"/>
  <c r="H35"/>
  <c r="F33" l="1"/>
  <c r="H34"/>
  <c r="H33" l="1"/>
  <c r="F31" l="1"/>
  <c r="H32"/>
  <c r="F30" l="1"/>
  <c r="H31"/>
  <c r="H26" s="1"/>
  <c r="H25" s="1"/>
  <c r="H30" l="1"/>
  <c r="F29"/>
  <c r="F27" s="1"/>
  <c r="H29" l="1"/>
  <c r="F26" l="1"/>
  <c r="F25" s="1"/>
  <c r="F18" s="1"/>
  <c r="H28"/>
  <c r="I82"/>
  <c r="I83"/>
  <c r="D81"/>
  <c r="I81" s="1"/>
  <c r="F16" l="1"/>
  <c r="D80"/>
  <c r="I80" s="1"/>
  <c r="H24" l="1"/>
  <c r="D66"/>
  <c r="D65" s="1"/>
  <c r="H23" l="1"/>
  <c r="I66"/>
  <c r="I65"/>
  <c r="D16"/>
  <c r="H22" l="1"/>
  <c r="I16"/>
  <c r="D23" i="2"/>
  <c r="D13" s="1"/>
  <c r="I13" s="1"/>
  <c r="H21" i="4" l="1"/>
  <c r="H20" s="1"/>
  <c r="F19" l="1"/>
  <c r="H19" s="1"/>
  <c r="H18" s="1"/>
</calcChain>
</file>

<file path=xl/sharedStrings.xml><?xml version="1.0" encoding="utf-8"?>
<sst xmlns="http://schemas.openxmlformats.org/spreadsheetml/2006/main" count="837" uniqueCount="536">
  <si>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</si>
  <si>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</si>
  <si>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</si>
  <si>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</si>
  <si>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</si>
  <si>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</si>
  <si>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</si>
  <si>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</si>
  <si>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</si>
  <si>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</si>
  <si>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</si>
  <si>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</si>
  <si>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</si>
  <si>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</si>
  <si>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</si>
  <si>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</si>
  <si>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</si>
  <si>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</si>
  <si>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</si>
  <si>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</si>
  <si>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</si>
  <si>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</si>
  <si>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</si>
  <si>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</si>
  <si>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</si>
  <si>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</si>
  <si>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Увеличение стоимости материальных запасов - ГСМ</t>
  </si>
  <si>
    <t>Коммун. услуги в потребление тепловой энергии</t>
  </si>
  <si>
    <t>код строки</t>
  </si>
  <si>
    <t>2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</si>
  <si>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</si>
  <si>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</si>
  <si>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</si>
  <si>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</si>
  <si>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</si>
  <si>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</si>
  <si>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</si>
  <si>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</si>
  <si>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</si>
  <si>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</si>
  <si>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</si>
  <si>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</si>
  <si>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</si>
  <si>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</si>
  <si>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</si>
  <si>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</si>
  <si>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</si>
  <si>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</si>
  <si>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</si>
  <si>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</si>
  <si>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</si>
  <si>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</si>
  <si>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</si>
  <si>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</si>
  <si>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</si>
  <si>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</si>
  <si>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</si>
  <si>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</si>
  <si>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</si>
  <si>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</si>
  <si>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</si>
  <si>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</si>
  <si>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</si>
  <si>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</si>
  <si>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</si>
  <si>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</si>
  <si>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</si>
  <si>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</si>
  <si>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</si>
  <si>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</si>
  <si>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</si>
  <si>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</si>
  <si>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</si>
  <si>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</si>
  <si>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</si>
  <si>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</si>
  <si>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</si>
  <si>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</si>
  <si>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</si>
  <si>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</si>
  <si>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</si>
  <si>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</si>
  <si>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</si>
  <si>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</si>
  <si>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</si>
  <si>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</si>
  <si>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</si>
  <si>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</si>
  <si>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</si>
  <si>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</si>
  <si>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</si>
  <si>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</si>
  <si>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</si>
  <si>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</si>
  <si>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</si>
  <si>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</si>
  <si>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241000</t>
  </si>
  <si>
    <t>225010</t>
  </si>
  <si>
    <t>Прочие расходы (Резервный фонд)</t>
  </si>
  <si>
    <t>04070700400013226000</t>
  </si>
  <si>
    <t>с 01.10.2012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</si>
  <si>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</si>
  <si>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</si>
  <si>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</si>
  <si>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</si>
  <si>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</si>
  <si>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</si>
  <si>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</si>
  <si>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0310</t>
  </si>
  <si>
    <t>01130447514244310000</t>
  </si>
  <si>
    <t>08010120061611241082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</si>
  <si>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</si>
  <si>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</si>
  <si>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</si>
  <si>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</si>
  <si>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</si>
  <si>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</si>
  <si>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</si>
  <si>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</si>
  <si>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</si>
  <si>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</si>
  <si>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</si>
  <si>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</si>
  <si>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</si>
  <si>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</si>
  <si>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</si>
  <si>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</si>
  <si>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</si>
  <si>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000 0104 0000000 000 220 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</si>
  <si>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</si>
  <si>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</si>
  <si>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</si>
  <si>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</si>
  <si>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</si>
  <si>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</si>
  <si>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</si>
  <si>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</si>
  <si>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</si>
  <si>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</si>
  <si>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</si>
  <si>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</si>
  <si>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</si>
  <si>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</si>
  <si>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</t>
  </si>
  <si>
    <t>0104 0344936 244 226010</t>
  </si>
  <si>
    <t>226010</t>
  </si>
  <si>
    <t>221010</t>
  </si>
  <si>
    <t>0104 0410021</t>
  </si>
  <si>
    <t>Функционирование органов местного самоуправления</t>
  </si>
  <si>
    <t>Итого МРОТ</t>
  </si>
  <si>
    <t>0104 0444936 244 226010</t>
  </si>
  <si>
    <t>0104 0447502 244 226010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</si>
  <si>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</si>
  <si>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</si>
  <si>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</si>
  <si>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</si>
  <si>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</si>
  <si>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</si>
  <si>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</si>
  <si>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</si>
  <si>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</si>
  <si>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</si>
  <si>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</si>
  <si>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</si>
  <si>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</si>
  <si>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</si>
  <si>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годовая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</si>
  <si>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</si>
  <si>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</si>
  <si>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</si>
  <si>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</si>
  <si>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</si>
  <si>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</si>
  <si>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</si>
  <si>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</si>
  <si>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</si>
  <si>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</si>
  <si>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</si>
  <si>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</si>
  <si>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</si>
  <si>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</si>
  <si>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</si>
  <si>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</si>
  <si>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</si>
  <si>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</si>
  <si>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</si>
  <si>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</si>
  <si>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</si>
  <si>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</si>
  <si>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</si>
  <si>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</si>
  <si>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</si>
  <si>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</si>
  <si>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</si>
  <si>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</si>
  <si>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</si>
  <si>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</si>
  <si>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</si>
  <si>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</si>
  <si>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</si>
  <si>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</si>
  <si>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</si>
  <si>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</si>
  <si>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</si>
  <si>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</si>
  <si>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</si>
  <si>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</si>
  <si>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</si>
  <si>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</si>
  <si>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</si>
  <si>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</si>
  <si>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</si>
  <si>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</si>
  <si>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</si>
  <si>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</si>
  <si>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</si>
  <si>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</si>
  <si>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</si>
  <si>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</si>
  <si>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</si>
  <si>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</si>
  <si>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</si>
  <si>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</si>
  <si>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</si>
  <si>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</si>
  <si>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</si>
  <si>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</si>
  <si>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</si>
  <si>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</si>
  <si>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</si>
  <si>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</si>
  <si>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</si>
  <si>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</si>
  <si>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</si>
  <si>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</si>
  <si>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</si>
  <si>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</si>
  <si>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</si>
  <si>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</si>
  <si>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</si>
  <si>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</si>
  <si>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</si>
  <si>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</si>
  <si>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</si>
  <si>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</si>
  <si>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</si>
  <si>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</si>
  <si>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</si>
  <si>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</si>
  <si>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</si>
  <si>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</si>
  <si>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</si>
  <si>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</si>
  <si>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807 20204999100039 151</t>
  </si>
  <si>
    <t>807 20204999100040 151</t>
  </si>
  <si>
    <t>807 20204999100045 151</t>
  </si>
  <si>
    <t>807 20204999100046 151</t>
  </si>
  <si>
    <r>
      <rPr>
        <b/>
        <sz val="10"/>
        <rFont val="Times New Roman"/>
        <family val="1"/>
        <charset val="204"/>
      </rPr>
      <t>Непрограмные расходы</t>
    </r>
    <r>
      <rPr>
        <sz val="10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</si>
  <si>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</si>
  <si>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</si>
  <si>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</si>
  <si>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</si>
  <si>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</si>
  <si>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</si>
  <si>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</si>
  <si>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</si>
  <si>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</si>
  <si>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</si>
  <si>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</si>
  <si>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</si>
  <si>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</si>
  <si>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</si>
  <si>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</si>
  <si>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</si>
  <si>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</si>
  <si>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</si>
  <si>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</si>
  <si>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04095486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</si>
  <si>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</si>
  <si>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</si>
  <si>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</si>
  <si>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</si>
  <si>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</si>
  <si>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</si>
  <si>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</si>
  <si>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</si>
  <si>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</si>
  <si>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</si>
  <si>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</si>
  <si>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</si>
  <si>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</si>
  <si>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Коммунальное хозяйство</t>
  </si>
  <si>
    <t>0502</t>
  </si>
  <si>
    <t>Поддержка жилищно-коммунального хозяйства</t>
  </si>
  <si>
    <t xml:space="preserve">000 0502 0000000 000 000 </t>
  </si>
  <si>
    <t>Поддержка коммунального хозяйства</t>
  </si>
  <si>
    <t xml:space="preserve">000 0502 3000000 000 000 </t>
  </si>
  <si>
    <t>Обеспечение функционирования муниципальных органов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</si>
  <si>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</si>
  <si>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530000</t>
  </si>
  <si>
    <t>В.И. Качин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</si>
  <si>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</si>
  <si>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0102</t>
  </si>
  <si>
    <t>0124536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</si>
  <si>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</si>
  <si>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</si>
  <si>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</si>
  <si>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</si>
  <si>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</si>
  <si>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</si>
  <si>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</si>
  <si>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</si>
  <si>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</si>
  <si>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</si>
  <si>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</si>
  <si>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</si>
  <si>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</si>
  <si>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</si>
  <si>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</si>
  <si>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</si>
  <si>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</si>
  <si>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Глава администрации _____________</t>
  </si>
  <si>
    <t>Главный бухгалтер _______________</t>
  </si>
  <si>
    <t>Код источника финансирования по  бюджетной классификации</t>
  </si>
  <si>
    <t>0102 0410000220 121 211010</t>
  </si>
  <si>
    <t>0102 0410000220 129 213010</t>
  </si>
  <si>
    <t>0102 0410000220 129 213020</t>
  </si>
  <si>
    <t xml:space="preserve"> 0102 0000000000 000 210 </t>
  </si>
  <si>
    <t xml:space="preserve"> 0104 0000000000 000 210 </t>
  </si>
  <si>
    <t>0104 0410000210 121 211010</t>
  </si>
  <si>
    <t>0104 0410000210 121 211020</t>
  </si>
  <si>
    <t>0104 0410000210 122 212010</t>
  </si>
  <si>
    <t>0104 0410000210 122 212020</t>
  </si>
  <si>
    <t>0104 0410000210 244 221010</t>
  </si>
  <si>
    <t>0104 0410000210 244 222000</t>
  </si>
  <si>
    <t>0104 0410000210 244 223010</t>
  </si>
  <si>
    <t>0104 0410000210 244 223020</t>
  </si>
  <si>
    <t>0104 0410000210 244 223030</t>
  </si>
  <si>
    <t>0104 0410000210 244 225020</t>
  </si>
  <si>
    <t>0104 0410000210 244 226010</t>
  </si>
  <si>
    <t>0104 0410000210 244 290000</t>
  </si>
  <si>
    <t>0104 0410000210 244 310000</t>
  </si>
  <si>
    <t>0104 0410000210 244 340030</t>
  </si>
  <si>
    <t>0104 0410000210 244 340050</t>
  </si>
  <si>
    <t>0104 0410000210 852 290000</t>
  </si>
  <si>
    <t>0104 0410010210 121 211020</t>
  </si>
  <si>
    <t>0104 0410010210 129 213010</t>
  </si>
  <si>
    <t>0104 0410010210 129 213020</t>
  </si>
  <si>
    <t>0104 0410000210 129 213010</t>
  </si>
  <si>
    <t>0104 0410000210 129 213020</t>
  </si>
  <si>
    <t>0104 0410000210 122 212040</t>
  </si>
  <si>
    <t>0104 0410000210 122 212050</t>
  </si>
  <si>
    <t>0113 0440075140 244 340050</t>
  </si>
  <si>
    <t>0106 0450048010 540 251000</t>
  </si>
  <si>
    <t>0107 0420049120 880 290000</t>
  </si>
  <si>
    <t>0111 0430010110 870 290000</t>
  </si>
  <si>
    <t>0310 0420049580 244 226010</t>
  </si>
  <si>
    <t>0409 0320049080 244 225020</t>
  </si>
  <si>
    <t>0503 0330049010 244 223020</t>
  </si>
  <si>
    <t>0503 0330049050 244 226010</t>
  </si>
  <si>
    <t>0503 0330049040 244 226010</t>
  </si>
  <si>
    <t xml:space="preserve">000 0503 0000000000 000 220 </t>
  </si>
  <si>
    <t xml:space="preserve">000 0503 0000000000 000 000 </t>
  </si>
  <si>
    <t>1102 0200000610 611 241010</t>
  </si>
  <si>
    <t>1102 0200000610 611 241031</t>
  </si>
  <si>
    <t>1102 0200000610 611 241032</t>
  </si>
  <si>
    <t>1102 0200000610 611 241040</t>
  </si>
  <si>
    <t>1102 0200000610 611 241090</t>
  </si>
  <si>
    <t>1102 0200000610 611 241110</t>
  </si>
  <si>
    <t>1102 0200000610 611 241120</t>
  </si>
  <si>
    <t>1102 0200000610 611 241135</t>
  </si>
  <si>
    <t>оплата труда работников</t>
  </si>
  <si>
    <t>1102 0200000610 611 241000</t>
  </si>
  <si>
    <t xml:space="preserve">оплата труда работников </t>
  </si>
  <si>
    <t>0801 0110000610 611 241010</t>
  </si>
  <si>
    <t>0801 0110000610 611 241021</t>
  </si>
  <si>
    <t>0801 0110000610 611 241022</t>
  </si>
  <si>
    <t>0801 0110000610 611 241031</t>
  </si>
  <si>
    <t>0801 0110000610 611 241032</t>
  </si>
  <si>
    <t>0801 0110000610 611 241040</t>
  </si>
  <si>
    <t>0801 0110000610 611 241050</t>
  </si>
  <si>
    <t>0801 0110000610 611 241061</t>
  </si>
  <si>
    <t>0801 0110000610 611 241062</t>
  </si>
  <si>
    <t>0801 0110000610 611 241063</t>
  </si>
  <si>
    <t>0801 0110000610 611 241082</t>
  </si>
  <si>
    <t>0801 0110000610 611 241090</t>
  </si>
  <si>
    <t>0801 0110000610 611 241110</t>
  </si>
  <si>
    <t>0801 0110000610 611 241120</t>
  </si>
  <si>
    <t>0801 0110000610 611 241135</t>
  </si>
  <si>
    <t>0801 0110010210 611 241010</t>
  </si>
  <si>
    <t>0801 0110010210 611 241031</t>
  </si>
  <si>
    <t>0801 0110010210 611 241032</t>
  </si>
  <si>
    <t>0801 0120000610 611 241010</t>
  </si>
  <si>
    <t>0801 0120000610 611 241022</t>
  </si>
  <si>
    <t>0801 0120000610 611 241031</t>
  </si>
  <si>
    <t>0801 0120000610 611 241032</t>
  </si>
  <si>
    <t>0801 0120000610 611 241040</t>
  </si>
  <si>
    <t>0801 0120000610 611 241050</t>
  </si>
  <si>
    <t>0801 0120000610 611 241082</t>
  </si>
  <si>
    <t>0801 0120000610 611 241090</t>
  </si>
  <si>
    <t>0801 0120000610 611 241110</t>
  </si>
  <si>
    <t>0801 0120000610 611 241120</t>
  </si>
  <si>
    <t>0801 0120000610 611 241135</t>
  </si>
  <si>
    <t>0801 0120051460 612 241040</t>
  </si>
  <si>
    <t>0801 0120051460 612 241120</t>
  </si>
  <si>
    <t>0801 0120045360 611 241040</t>
  </si>
  <si>
    <t>0801 0120045360 611 241090</t>
  </si>
  <si>
    <t>0801 0120045360 611 241120</t>
  </si>
  <si>
    <t>0804 0130044030 111 211020</t>
  </si>
  <si>
    <t>0804 0130044030 112 212010</t>
  </si>
  <si>
    <t>0804 0130044030 112 212020</t>
  </si>
  <si>
    <t>0804 0130044030 244 221010</t>
  </si>
  <si>
    <t>0804 0130044030 244 225020</t>
  </si>
  <si>
    <t>0804 0130044030 244 226010</t>
  </si>
  <si>
    <t>0804 0130044030 244 340050</t>
  </si>
  <si>
    <t xml:space="preserve">000 0804 0000000000 000 210 </t>
  </si>
  <si>
    <t xml:space="preserve">000 0804 0000000000 000 000 </t>
  </si>
  <si>
    <t xml:space="preserve">000 0800 0000000000 000 000 </t>
  </si>
  <si>
    <t>0804 0130044030 112 212050</t>
  </si>
  <si>
    <t>0804 0130044030 119 213010</t>
  </si>
  <si>
    <t>0804 0130044030 119 213020</t>
  </si>
  <si>
    <t xml:space="preserve"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</si>
  <si>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</t>
  </si>
  <si>
    <t>0804 0130044030 112 212040</t>
  </si>
  <si>
    <t>Итого начисления на выплаты по оплате труда</t>
  </si>
  <si>
    <t>212040</t>
  </si>
  <si>
    <t>212050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</si>
  <si>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согласно законодательству Российской Федерации)</t>
  </si>
  <si>
    <t>0409 0320074920 244 226010</t>
  </si>
  <si>
    <t>Безвозмездные перечисления государственным и муниципальным организациям</t>
  </si>
  <si>
    <t>Увеличение стоимости акций и иных форм участия в капитале</t>
  </si>
  <si>
    <t>0503 0330049050 244 340050</t>
  </si>
  <si>
    <t>0409 03200S4920 244 226010</t>
  </si>
  <si>
    <t>Заработная плата муниципальных служащих</t>
  </si>
  <si>
    <t>оплата труда работников по  НСОТ</t>
  </si>
  <si>
    <t>Прочие межбюджетные трансферты 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</si>
  <si>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>182 10606033103000 110</t>
  </si>
  <si>
    <t>0104 0410000210 853 290000</t>
  </si>
  <si>
    <t>807 21805010100000 180</t>
  </si>
  <si>
    <t>Доходы бюджжетов сельских поселений от возврата бюджетными учреждениями остатков субсидий прошлых лет</t>
  </si>
  <si>
    <t>Другие вопросы в области жилищно-коммунального хозяйства</t>
  </si>
  <si>
    <t>0505</t>
  </si>
  <si>
    <t>0503 0460046040 244 226010</t>
  </si>
  <si>
    <t>0801 0110051470 612 241010</t>
  </si>
  <si>
    <t>0801 0110051470 612 241031</t>
  </si>
  <si>
    <t>0801 0110051470 612 241032</t>
  </si>
  <si>
    <t>0801 0110051470 612 241120</t>
  </si>
  <si>
    <t>0051470</t>
  </si>
  <si>
    <t>0051460</t>
  </si>
  <si>
    <t>0502 0420043130 452 530000</t>
  </si>
  <si>
    <t>Прочие межбюджетные трансферты на поддержку муниципальных учреждений культуры в рамках подпрограммы "Обеспечение условий реализациии государственной программы и прочие мероприятия" государственной программы Красноярского края "Развитие культуры и туризма"</t>
  </si>
  <si>
    <t>Увеличение стоимости прочих расходных материалов и предметов снабжения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</si>
  <si>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</si>
  <si>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</si>
  <si>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0409 03200S3930 244 226010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</si>
  <si>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</si>
  <si>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</si>
  <si>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</si>
  <si>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0503 0330077410 244 226010</t>
  </si>
  <si>
    <t>182 10606033102100 110</t>
  </si>
  <si>
    <t>0505 0420048110 540 251000</t>
  </si>
  <si>
    <t>0503 03300S7410 244 226010</t>
  </si>
  <si>
    <t>0801 0120010210 611 241010</t>
  </si>
  <si>
    <t>0801 0120010210 611 241031</t>
  </si>
  <si>
    <t>0801 0120010210 611 241032</t>
  </si>
  <si>
    <t>10210</t>
  </si>
  <si>
    <t>0104 0410000210 122 212030</t>
  </si>
  <si>
    <t>182 10904053102100 110</t>
  </si>
  <si>
    <t>212030</t>
  </si>
  <si>
    <t>Обеспечение проведения выборов и референдумов</t>
  </si>
  <si>
    <t>0104 0410000210 122 222000</t>
  </si>
  <si>
    <t>0503 0330049010 244 340050</t>
  </si>
  <si>
    <t>0503 0330049010 244 226010</t>
  </si>
  <si>
    <t>0409 0320049080 244 226010</t>
  </si>
  <si>
    <t>0104 0410010210 121 213020</t>
  </si>
  <si>
    <t>0104 0410010210 121 213010</t>
  </si>
  <si>
    <t>01040410010210000000000</t>
  </si>
  <si>
    <t>Итого поступление нефинансовых активов</t>
  </si>
  <si>
    <t>05</t>
  </si>
  <si>
    <t xml:space="preserve">Иные межбюджетные трансферты на реализацию проекта по благоустройству территории поселения в рамках подпрограммы "Благоустройство муниципального образования «Недокурский сельсовет»" муниципальной программы «Улучшение жизнедеятельности населения муниципального образования Недокурский сельсовет» </t>
  </si>
  <si>
    <t>Мероприятия в области занятости населения в рамках непрограммных расходов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</si>
  <si>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</si>
  <si>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</si>
  <si>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</si>
  <si>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Подпрограмма "Благоустройство муниципального образования «Недокурский сельсовет».</t>
  </si>
  <si>
    <t xml:space="preserve">Культура, кинематография </t>
  </si>
  <si>
    <t>Субсидии на иные цели</t>
  </si>
  <si>
    <t xml:space="preserve">Другие вопросы в области культуры, кинематографии </t>
  </si>
  <si>
    <t xml:space="preserve"> 807 20215001100000 151</t>
  </si>
  <si>
    <t>807 20215001000000 151</t>
  </si>
  <si>
    <t>807 20215000000000 151</t>
  </si>
  <si>
    <t>1102 0200000610 611 241022</t>
  </si>
  <si>
    <t>1102 0200000610 611 241050</t>
  </si>
  <si>
    <t>0203 0440051180 121 17-365</t>
  </si>
  <si>
    <t>0203 0440051180 122 17-365</t>
  </si>
  <si>
    <t>0203 0440051180 129 17-365</t>
  </si>
  <si>
    <t>0203 0440051180 244 17-365</t>
  </si>
  <si>
    <t>17-365</t>
  </si>
  <si>
    <t>0310 0420074120 244 226010</t>
  </si>
  <si>
    <t>0310 04200S4120 244 226010</t>
  </si>
  <si>
    <t>807 20249999100059 151</t>
  </si>
  <si>
    <t>807 20249999100053 151</t>
  </si>
  <si>
    <t>807 20249999100057 151</t>
  </si>
  <si>
    <t>807 20249999100051 151</t>
  </si>
  <si>
    <t>807 20249999100052 151</t>
  </si>
  <si>
    <t>807 20249999100046 151</t>
  </si>
  <si>
    <t>807 20235118100000 151</t>
  </si>
  <si>
    <t>807 20230024107514 151</t>
  </si>
  <si>
    <t>ВУС</t>
  </si>
  <si>
    <t>0409 0320075080 244 225020</t>
  </si>
  <si>
    <t>0409 0320075080 244 226010</t>
  </si>
  <si>
    <t>0409 0320075080 244 340050</t>
  </si>
  <si>
    <t>807 20249999100063 151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</si>
  <si>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</si>
  <si>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</si>
  <si>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</si>
  <si>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</si>
  <si>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</si>
  <si>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 xml:space="preserve"> </t>
  </si>
  <si>
    <t>807 20249999100000 151</t>
  </si>
  <si>
    <t>807 20249999000000 151</t>
  </si>
  <si>
    <t>807 20240000000000 151</t>
  </si>
  <si>
    <t>807 20230024000000 151</t>
  </si>
  <si>
    <t>807 20235100000000 151</t>
  </si>
  <si>
    <t>807 20230000000000 151</t>
  </si>
  <si>
    <t>0409 03200S5080 244 225020</t>
  </si>
  <si>
    <t>0801 0110000610 611 241024</t>
  </si>
  <si>
    <t>0801 0110000610 611 241025</t>
  </si>
  <si>
    <t>0801 0120000610 611 241024</t>
  </si>
  <si>
    <t>0801 0120000610 611 241025</t>
  </si>
  <si>
    <t>1102 0200000610 611 241024</t>
  </si>
  <si>
    <t>1102 0200000610 611 241025</t>
  </si>
  <si>
    <t>Транспортные услуги при служебных командировках и командировках на курсы повышения квалификации</t>
  </si>
  <si>
    <t>Прочие услуги при служебных командировках и командировках на курсы повышения квалификации</t>
  </si>
  <si>
    <t>02 апреля  2017 г.</t>
  </si>
  <si>
    <t>на 01 апреля 2017 г.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</si>
</sst>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color indexed="53"/>
      <name val="Times New Roman"/>
      <family val="1"/>
      <charset val="204"/>
    </font>
    <font>
      <b/>
      <i/>
      <sz val="15"/>
      <color indexed="53"/>
      <name val="Times New Roman"/>
      <family val="1"/>
      <charset val="204"/>
    </font>
    <font>
      <b/>
      <sz val="15"/>
      <color indexed="53"/>
      <name val="Times New Roman"/>
      <family val="1"/>
      <charset val="204"/>
    </font>
    <font>
      <i/>
      <sz val="15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8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165" fontId="6" fillId="0" borderId="2" xfId="0" applyNumberFormat="1" applyFont="1" applyFill="1" applyBorder="1" applyAlignment="1">
      <alignment horizontal="right" vertical="top"/>
    </xf>
    <xf numFmtId="0" fontId="6" fillId="0" borderId="0" xfId="0" applyFont="1" applyFill="1"/>
    <xf numFmtId="165" fontId="9" fillId="0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justify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5" xfId="0" applyNumberFormat="1" applyFont="1" applyBorder="1" applyAlignment="1">
      <alignment horizontal="centerContinuous"/>
    </xf>
    <xf numFmtId="166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Continuous"/>
    </xf>
    <xf numFmtId="49" fontId="9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Continuous"/>
    </xf>
    <xf numFmtId="0" fontId="7" fillId="0" borderId="0" xfId="0" applyFont="1" applyBorder="1" applyAlignment="1"/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right" vertical="top"/>
    </xf>
    <xf numFmtId="0" fontId="7" fillId="0" borderId="0" xfId="0" applyFont="1" applyFill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14" fillId="0" borderId="2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/>
    </xf>
    <xf numFmtId="49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9" fontId="9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right" vertical="top"/>
    </xf>
    <xf numFmtId="49" fontId="15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top" wrapText="1"/>
    </xf>
    <xf numFmtId="0" fontId="13" fillId="0" borderId="0" xfId="0" applyFont="1" applyFill="1"/>
    <xf numFmtId="49" fontId="7" fillId="0" borderId="10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right" vertical="top"/>
    </xf>
    <xf numFmtId="0" fontId="7" fillId="0" borderId="0" xfId="0" applyFont="1"/>
    <xf numFmtId="49" fontId="6" fillId="0" borderId="2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 vertical="top"/>
    </xf>
    <xf numFmtId="49" fontId="19" fillId="0" borderId="2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49" fontId="18" fillId="0" borderId="2" xfId="0" applyNumberFormat="1" applyFont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67" fontId="9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  <xf numFmtId="49" fontId="9" fillId="0" borderId="2" xfId="0" quotePrefix="1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49" fontId="12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wrapText="1"/>
    </xf>
    <xf numFmtId="4" fontId="23" fillId="0" borderId="2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/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0" xfId="0" applyFont="1"/>
    <xf numFmtId="49" fontId="17" fillId="0" borderId="0" xfId="0" applyNumberFormat="1" applyFont="1" applyFill="1" applyAlignment="1">
      <alignment horizontal="left" vertical="top"/>
    </xf>
    <xf numFmtId="49" fontId="24" fillId="0" borderId="2" xfId="0" applyNumberFormat="1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Alignment="1">
      <alignment horizontal="left" vertical="top"/>
    </xf>
    <xf numFmtId="4" fontId="27" fillId="0" borderId="2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26" fillId="0" borderId="2" xfId="0" applyNumberFormat="1" applyFont="1" applyBorder="1" applyAlignment="1">
      <alignment horizontal="left" vertical="top"/>
    </xf>
    <xf numFmtId="49" fontId="26" fillId="0" borderId="2" xfId="0" applyNumberFormat="1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left" vertical="top"/>
    </xf>
    <xf numFmtId="49" fontId="25" fillId="0" borderId="2" xfId="0" applyNumberFormat="1" applyFont="1" applyFill="1" applyBorder="1" applyAlignment="1">
      <alignment horizontal="left" vertical="top"/>
    </xf>
    <xf numFmtId="49" fontId="26" fillId="0" borderId="10" xfId="0" applyNumberFormat="1" applyFont="1" applyBorder="1" applyAlignment="1">
      <alignment horizontal="left" vertical="top"/>
    </xf>
    <xf numFmtId="49" fontId="32" fillId="0" borderId="2" xfId="0" applyNumberFormat="1" applyFont="1" applyFill="1" applyBorder="1" applyAlignment="1">
      <alignment horizontal="left" vertical="top"/>
    </xf>
    <xf numFmtId="49" fontId="33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" fontId="28" fillId="0" borderId="2" xfId="0" applyNumberFormat="1" applyFont="1" applyFill="1" applyBorder="1" applyAlignment="1">
      <alignment horizontal="left" vertical="center" wrapText="1"/>
    </xf>
    <xf numFmtId="4" fontId="28" fillId="0" borderId="2" xfId="1" applyNumberFormat="1" applyFont="1" applyFill="1" applyBorder="1" applyAlignment="1">
      <alignment horizontal="left" vertical="top"/>
    </xf>
    <xf numFmtId="4" fontId="28" fillId="0" borderId="2" xfId="0" applyNumberFormat="1" applyFont="1" applyFill="1" applyBorder="1" applyAlignment="1">
      <alignment horizontal="left" vertical="top"/>
    </xf>
    <xf numFmtId="2" fontId="34" fillId="0" borderId="2" xfId="0" applyNumberFormat="1" applyFont="1" applyFill="1" applyBorder="1" applyAlignment="1">
      <alignment horizontal="left" vertical="top"/>
    </xf>
    <xf numFmtId="4" fontId="34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 vertical="top"/>
    </xf>
    <xf numFmtId="4" fontId="35" fillId="0" borderId="2" xfId="0" applyNumberFormat="1" applyFont="1" applyFill="1" applyBorder="1" applyAlignment="1">
      <alignment horizontal="left" vertical="top"/>
    </xf>
    <xf numFmtId="4" fontId="36" fillId="0" borderId="2" xfId="0" applyNumberFormat="1" applyFont="1" applyFill="1" applyBorder="1" applyAlignment="1">
      <alignment horizontal="left" vertical="top"/>
    </xf>
    <xf numFmtId="4" fontId="37" fillId="0" borderId="2" xfId="0" applyNumberFormat="1" applyFont="1" applyFill="1" applyBorder="1" applyAlignment="1">
      <alignment horizontal="left" vertical="top"/>
    </xf>
    <xf numFmtId="4" fontId="38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/>
    </xf>
    <xf numFmtId="49" fontId="19" fillId="0" borderId="2" xfId="0" applyNumberFormat="1" applyFont="1" applyFill="1" applyBorder="1" applyAlignment="1">
      <alignment horizontal="left" vertical="top" wrapText="1"/>
    </xf>
    <xf numFmtId="168" fontId="19" fillId="0" borderId="2" xfId="0" applyNumberFormat="1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left" wrapText="1"/>
    </xf>
    <xf numFmtId="0" fontId="39" fillId="0" borderId="2" xfId="0" applyFont="1" applyFill="1" applyBorder="1" applyAlignment="1">
      <alignment vertical="top" wrapText="1"/>
    </xf>
    <xf numFmtId="4" fontId="28" fillId="0" borderId="0" xfId="0" applyNumberFormat="1" applyFont="1" applyFill="1" applyAlignment="1">
      <alignment horizontal="left" vertical="top"/>
    </xf>
    <xf numFmtId="4" fontId="27" fillId="0" borderId="2" xfId="0" applyNumberFormat="1" applyFont="1" applyBorder="1" applyAlignment="1">
      <alignment horizontal="right" vertical="top"/>
    </xf>
    <xf numFmtId="4" fontId="28" fillId="0" borderId="2" xfId="0" applyNumberFormat="1" applyFont="1" applyBorder="1" applyAlignment="1">
      <alignment horizontal="right" vertical="top"/>
    </xf>
    <xf numFmtId="49" fontId="26" fillId="0" borderId="2" xfId="0" applyNumberFormat="1" applyFont="1" applyFill="1" applyBorder="1" applyAlignment="1">
      <alignment horizontal="left" vertical="top" wrapText="1"/>
    </xf>
    <xf numFmtId="49" fontId="30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80" zoomScaleSheetLayoutView="80" workbookViewId="0">
      <selection activeCell="C21" sqref="C21"/>
    </sheetView>
  </sheetViews>
  <sheetFormatPr defaultRowHeight="16.5"/>
  <cols>
    <col min="1" max="1" width="44" style="125" customWidth="1"/>
    <col min="2" max="2" width="9.140625" style="27" customWidth="1"/>
    <col min="3" max="3" width="29.42578125" style="27" customWidth="1"/>
    <col min="4" max="4" width="17.85546875" style="136" customWidth="1"/>
    <col min="5" max="5" width="16.85546875" style="136" customWidth="1"/>
    <col min="6" max="6" width="13.7109375" style="27" customWidth="1"/>
    <col min="7" max="7" width="14" style="27" customWidth="1"/>
    <col min="8" max="8" width="16.5703125" style="27" customWidth="1"/>
    <col min="9" max="9" width="17" style="27" customWidth="1"/>
    <col min="10" max="16384" width="9.140625" style="27"/>
  </cols>
  <sheetData>
    <row r="1" spans="1:9" ht="24" customHeight="1" thickBot="1">
      <c r="A1" s="190" t="s">
        <v>156</v>
      </c>
      <c r="B1" s="190"/>
      <c r="C1" s="190"/>
      <c r="D1" s="190"/>
      <c r="E1" s="190"/>
      <c r="F1" s="190"/>
      <c r="G1" s="190"/>
      <c r="H1" s="191"/>
      <c r="I1" s="29" t="s">
        <v>157</v>
      </c>
    </row>
    <row r="2" spans="1:9" ht="27.75" customHeight="1">
      <c r="A2" s="192" t="s">
        <v>304</v>
      </c>
      <c r="B2" s="192"/>
      <c r="C2" s="192"/>
      <c r="D2" s="192"/>
      <c r="E2" s="192"/>
      <c r="F2" s="192"/>
      <c r="G2" s="192"/>
      <c r="H2" s="32" t="s">
        <v>158</v>
      </c>
      <c r="I2" s="33" t="s">
        <v>210</v>
      </c>
    </row>
    <row r="3" spans="1:9" ht="21" customHeight="1">
      <c r="A3" s="193" t="s">
        <v>535</v>
      </c>
      <c r="B3" s="193"/>
      <c r="C3" s="193"/>
      <c r="D3" s="193"/>
      <c r="E3" s="193"/>
      <c r="F3" s="193"/>
      <c r="G3" s="193"/>
      <c r="H3" s="28" t="s">
        <v>159</v>
      </c>
      <c r="I3" s="34">
        <v>42826</v>
      </c>
    </row>
    <row r="4" spans="1:9">
      <c r="A4" s="118"/>
      <c r="B4" s="30"/>
      <c r="C4" s="31"/>
      <c r="D4" s="132"/>
      <c r="E4" s="133"/>
      <c r="F4" s="28"/>
      <c r="G4" s="28"/>
      <c r="H4" s="28" t="s">
        <v>160</v>
      </c>
      <c r="I4" s="35" t="s">
        <v>277</v>
      </c>
    </row>
    <row r="5" spans="1:9">
      <c r="A5" s="118" t="s">
        <v>161</v>
      </c>
      <c r="B5" s="187" t="s">
        <v>162</v>
      </c>
      <c r="C5" s="188"/>
      <c r="D5" s="188"/>
      <c r="E5" s="133"/>
      <c r="F5" s="28"/>
      <c r="G5" s="28"/>
      <c r="H5" s="28" t="s">
        <v>163</v>
      </c>
      <c r="I5" s="35" t="s">
        <v>211</v>
      </c>
    </row>
    <row r="6" spans="1:9" ht="12.75" customHeight="1">
      <c r="A6" s="118" t="s">
        <v>164</v>
      </c>
      <c r="B6" s="194" t="s">
        <v>310</v>
      </c>
      <c r="C6" s="194"/>
      <c r="D6" s="194"/>
      <c r="E6" s="194"/>
      <c r="F6" s="194"/>
      <c r="G6" s="28"/>
      <c r="H6" s="28" t="s">
        <v>165</v>
      </c>
      <c r="I6" s="36" t="s">
        <v>212</v>
      </c>
    </row>
    <row r="7" spans="1:9">
      <c r="A7" s="118" t="s">
        <v>166</v>
      </c>
      <c r="B7" s="30"/>
      <c r="C7" s="31"/>
      <c r="D7" s="132"/>
      <c r="E7" s="133"/>
      <c r="F7" s="28"/>
      <c r="G7" s="28"/>
      <c r="H7" s="28"/>
      <c r="I7" s="37"/>
    </row>
    <row r="8" spans="1:9" ht="17.25" thickBot="1">
      <c r="A8" s="118" t="s">
        <v>3</v>
      </c>
      <c r="B8" s="30"/>
      <c r="C8" s="38"/>
      <c r="D8" s="132"/>
      <c r="E8" s="133"/>
      <c r="F8" s="28"/>
      <c r="G8" s="28"/>
      <c r="H8" s="28" t="s">
        <v>167</v>
      </c>
      <c r="I8" s="39" t="s">
        <v>213</v>
      </c>
    </row>
    <row r="9" spans="1:9">
      <c r="A9" s="189" t="s">
        <v>168</v>
      </c>
      <c r="B9" s="189"/>
      <c r="C9" s="189"/>
      <c r="D9" s="189"/>
      <c r="E9" s="134"/>
      <c r="F9" s="98"/>
      <c r="G9" s="98"/>
      <c r="H9" s="98"/>
      <c r="I9" s="40"/>
    </row>
    <row r="10" spans="1:9" ht="12.75" customHeight="1">
      <c r="A10" s="179" t="s">
        <v>31</v>
      </c>
      <c r="B10" s="180" t="s">
        <v>169</v>
      </c>
      <c r="C10" s="180" t="s">
        <v>170</v>
      </c>
      <c r="D10" s="178" t="s">
        <v>171</v>
      </c>
      <c r="E10" s="181" t="s">
        <v>5</v>
      </c>
      <c r="F10" s="182"/>
      <c r="G10" s="182"/>
      <c r="H10" s="183"/>
      <c r="I10" s="178" t="s">
        <v>6</v>
      </c>
    </row>
    <row r="11" spans="1:9" ht="12.75" customHeight="1">
      <c r="A11" s="179"/>
      <c r="B11" s="180"/>
      <c r="C11" s="180"/>
      <c r="D11" s="178"/>
      <c r="E11" s="184" t="s">
        <v>34</v>
      </c>
      <c r="F11" s="184" t="s">
        <v>305</v>
      </c>
      <c r="G11" s="184" t="s">
        <v>36</v>
      </c>
      <c r="H11" s="184" t="s">
        <v>306</v>
      </c>
      <c r="I11" s="178"/>
    </row>
    <row r="12" spans="1:9" ht="12.75" customHeight="1">
      <c r="A12" s="179"/>
      <c r="B12" s="180"/>
      <c r="C12" s="180"/>
      <c r="D12" s="178"/>
      <c r="E12" s="185"/>
      <c r="F12" s="185"/>
      <c r="G12" s="185"/>
      <c r="H12" s="185"/>
      <c r="I12" s="178"/>
    </row>
    <row r="13" spans="1:9" ht="12.75" customHeight="1">
      <c r="A13" s="179"/>
      <c r="B13" s="180"/>
      <c r="C13" s="180"/>
      <c r="D13" s="178"/>
      <c r="E13" s="185"/>
      <c r="F13" s="185"/>
      <c r="G13" s="185"/>
      <c r="H13" s="185"/>
      <c r="I13" s="178"/>
    </row>
    <row r="14" spans="1:9" ht="12.75" customHeight="1">
      <c r="A14" s="179"/>
      <c r="B14" s="180"/>
      <c r="C14" s="180"/>
      <c r="D14" s="178"/>
      <c r="E14" s="186"/>
      <c r="F14" s="186"/>
      <c r="G14" s="186"/>
      <c r="H14" s="186"/>
      <c r="I14" s="178"/>
    </row>
    <row r="15" spans="1:9" ht="12.75" customHeight="1">
      <c r="A15" s="119">
        <v>1</v>
      </c>
      <c r="B15" s="41">
        <v>2</v>
      </c>
      <c r="C15" s="41">
        <v>3</v>
      </c>
      <c r="D15" s="135" t="s">
        <v>214</v>
      </c>
      <c r="E15" s="135" t="s">
        <v>215</v>
      </c>
      <c r="F15" s="42" t="s">
        <v>216</v>
      </c>
      <c r="G15" s="42" t="s">
        <v>307</v>
      </c>
      <c r="H15" s="42" t="s">
        <v>308</v>
      </c>
      <c r="I15" s="42" t="s">
        <v>309</v>
      </c>
    </row>
    <row r="16" spans="1:9" ht="27" customHeight="1">
      <c r="A16" s="120" t="s">
        <v>172</v>
      </c>
      <c r="B16" s="44" t="s">
        <v>217</v>
      </c>
      <c r="C16" s="45" t="s">
        <v>173</v>
      </c>
      <c r="D16" s="142">
        <f>D18+D65</f>
        <v>9438842</v>
      </c>
      <c r="E16" s="142">
        <f>E18+E65</f>
        <v>2526558.29</v>
      </c>
      <c r="F16" s="142">
        <f>F18+F65</f>
        <v>0</v>
      </c>
      <c r="G16" s="142">
        <f>G18+G65</f>
        <v>0</v>
      </c>
      <c r="H16" s="142">
        <f>E18+E65</f>
        <v>2526558.29</v>
      </c>
      <c r="I16" s="142">
        <f>IF(OR(D16="-",E16=D16),"-",D16-IF(E16="-",0,E16))</f>
        <v>6912283.71</v>
      </c>
    </row>
    <row r="17" spans="1:9" ht="12.75" customHeight="1">
      <c r="A17" s="121" t="s">
        <v>43</v>
      </c>
      <c r="B17" s="47"/>
      <c r="C17" s="42"/>
      <c r="D17" s="143"/>
      <c r="E17" s="143"/>
      <c r="F17" s="143"/>
      <c r="G17" s="143"/>
      <c r="H17" s="143"/>
      <c r="I17" s="143"/>
    </row>
    <row r="18" spans="1:9" s="94" customFormat="1" ht="21.75" customHeight="1">
      <c r="A18" s="120" t="s">
        <v>174</v>
      </c>
      <c r="B18" s="47" t="s">
        <v>217</v>
      </c>
      <c r="C18" s="144" t="s">
        <v>175</v>
      </c>
      <c r="D18" s="142">
        <f>D25+D19+D38+D52+D61+D64+D63+D56+D57+D58+D59</f>
        <v>1873660</v>
      </c>
      <c r="E18" s="142">
        <f>E25+E19+E38+E52+E61+E64+E63+E56+E57+E58+E59</f>
        <v>260069.29</v>
      </c>
      <c r="F18" s="142">
        <f t="shared" ref="F18:H18" si="0">F25+F19+F38+F52+F61+F64+F63+F56+F57+F58+F59</f>
        <v>0</v>
      </c>
      <c r="G18" s="142">
        <f t="shared" si="0"/>
        <v>0</v>
      </c>
      <c r="H18" s="142">
        <f t="shared" si="0"/>
        <v>260069.29</v>
      </c>
      <c r="I18" s="142">
        <f t="shared" ref="I18:I37" si="1">IF(OR(D18="-",E18=D18),"-",D18-IF(E18="-",0,E18))</f>
        <v>1613590.71</v>
      </c>
    </row>
    <row r="19" spans="1:9" ht="59.25" customHeight="1">
      <c r="A19" s="120" t="s">
        <v>185</v>
      </c>
      <c r="B19" s="47" t="s">
        <v>217</v>
      </c>
      <c r="C19" s="144" t="s">
        <v>230</v>
      </c>
      <c r="D19" s="142">
        <f>D20</f>
        <v>90000</v>
      </c>
      <c r="E19" s="142">
        <f>E20</f>
        <v>18836.649999999998</v>
      </c>
      <c r="F19" s="142">
        <f t="shared" ref="F19:G19" si="2">F20+F21+F22</f>
        <v>0</v>
      </c>
      <c r="G19" s="142">
        <f t="shared" si="2"/>
        <v>0</v>
      </c>
      <c r="H19" s="143">
        <f t="shared" ref="H19:H24" si="3">E19+F19+G19</f>
        <v>18836.649999999998</v>
      </c>
      <c r="I19" s="142">
        <f t="shared" ref="I19:I23" si="4">IF(OR(D19="-",E19=D19),"-",D19-IF(E19="-",0,E19))</f>
        <v>71163.350000000006</v>
      </c>
    </row>
    <row r="20" spans="1:9" ht="47.25" customHeight="1">
      <c r="A20" s="121" t="s">
        <v>186</v>
      </c>
      <c r="B20" s="47" t="s">
        <v>217</v>
      </c>
      <c r="C20" s="145" t="s">
        <v>231</v>
      </c>
      <c r="D20" s="143">
        <f>D21+D22+D23+D24</f>
        <v>90000</v>
      </c>
      <c r="E20" s="143">
        <f>E21+E22+E23+E24</f>
        <v>18836.649999999998</v>
      </c>
      <c r="F20" s="143">
        <f t="shared" ref="F20:H20" si="5">F21+F22+F23+F24</f>
        <v>0</v>
      </c>
      <c r="G20" s="143">
        <f t="shared" si="5"/>
        <v>0</v>
      </c>
      <c r="H20" s="143">
        <f t="shared" si="5"/>
        <v>18836.649999999998</v>
      </c>
      <c r="I20" s="143">
        <f t="shared" si="4"/>
        <v>71163.350000000006</v>
      </c>
    </row>
    <row r="21" spans="1:9" ht="87.75" customHeight="1">
      <c r="A21" s="121" t="s">
        <v>273</v>
      </c>
      <c r="B21" s="47" t="s">
        <v>217</v>
      </c>
      <c r="C21" s="145" t="s">
        <v>232</v>
      </c>
      <c r="D21" s="143">
        <v>35900</v>
      </c>
      <c r="E21" s="143">
        <f>61.23+6944.17+0.07</f>
        <v>7005.4699999999993</v>
      </c>
      <c r="F21" s="143">
        <v>0</v>
      </c>
      <c r="G21" s="143">
        <v>0</v>
      </c>
      <c r="H21" s="143">
        <f t="shared" si="3"/>
        <v>7005.4699999999993</v>
      </c>
      <c r="I21" s="143">
        <f t="shared" si="4"/>
        <v>28894.53</v>
      </c>
    </row>
    <row r="22" spans="1:9" ht="100.5" customHeight="1">
      <c r="A22" s="123" t="s">
        <v>274</v>
      </c>
      <c r="B22" s="47" t="s">
        <v>217</v>
      </c>
      <c r="C22" s="145" t="s">
        <v>233</v>
      </c>
      <c r="D22" s="143">
        <v>500</v>
      </c>
      <c r="E22" s="143">
        <v>70</v>
      </c>
      <c r="F22" s="143">
        <v>0</v>
      </c>
      <c r="G22" s="143">
        <v>0</v>
      </c>
      <c r="H22" s="143">
        <f t="shared" si="3"/>
        <v>70</v>
      </c>
      <c r="I22" s="143">
        <f t="shared" si="4"/>
        <v>430</v>
      </c>
    </row>
    <row r="23" spans="1:9" ht="81.75" customHeight="1">
      <c r="A23" s="121" t="s">
        <v>275</v>
      </c>
      <c r="B23" s="47" t="s">
        <v>217</v>
      </c>
      <c r="C23" s="145" t="s">
        <v>234</v>
      </c>
      <c r="D23" s="143">
        <v>61300</v>
      </c>
      <c r="E23" s="143">
        <f>68.74+12977.41</f>
        <v>13046.15</v>
      </c>
      <c r="F23" s="143">
        <v>0</v>
      </c>
      <c r="G23" s="143">
        <v>0</v>
      </c>
      <c r="H23" s="143">
        <f t="shared" si="3"/>
        <v>13046.15</v>
      </c>
      <c r="I23" s="143">
        <f t="shared" si="4"/>
        <v>48253.85</v>
      </c>
    </row>
    <row r="24" spans="1:9" ht="81.75" customHeight="1">
      <c r="A24" s="121" t="s">
        <v>276</v>
      </c>
      <c r="B24" s="47" t="s">
        <v>217</v>
      </c>
      <c r="C24" s="145" t="s">
        <v>235</v>
      </c>
      <c r="D24" s="143">
        <v>-7700</v>
      </c>
      <c r="E24" s="143">
        <v>-1284.97</v>
      </c>
      <c r="F24" s="143">
        <v>0</v>
      </c>
      <c r="G24" s="143">
        <v>0</v>
      </c>
      <c r="H24" s="143">
        <f t="shared" si="3"/>
        <v>-1284.97</v>
      </c>
      <c r="I24" s="143">
        <f>D24-E24</f>
        <v>-6415.03</v>
      </c>
    </row>
    <row r="25" spans="1:9" ht="21.75" customHeight="1">
      <c r="A25" s="120" t="s">
        <v>176</v>
      </c>
      <c r="B25" s="47" t="s">
        <v>217</v>
      </c>
      <c r="C25" s="144" t="s">
        <v>218</v>
      </c>
      <c r="D25" s="142">
        <f>D26</f>
        <v>1706500</v>
      </c>
      <c r="E25" s="142">
        <f>E26</f>
        <v>231353.09000000003</v>
      </c>
      <c r="F25" s="142">
        <f>F26</f>
        <v>0</v>
      </c>
      <c r="G25" s="142">
        <f>G26</f>
        <v>0</v>
      </c>
      <c r="H25" s="142">
        <f>H26</f>
        <v>231353.09000000003</v>
      </c>
      <c r="I25" s="142">
        <f>IF(OR(D25="-",E25=D25),"-",D25-IF(E25="-",0,E25))</f>
        <v>1475146.91</v>
      </c>
    </row>
    <row r="26" spans="1:9" ht="24" customHeight="1">
      <c r="A26" s="121" t="s">
        <v>177</v>
      </c>
      <c r="B26" s="47" t="s">
        <v>217</v>
      </c>
      <c r="C26" s="145" t="s">
        <v>219</v>
      </c>
      <c r="D26" s="143">
        <f>FIO+D31+D34</f>
        <v>1706500</v>
      </c>
      <c r="E26" s="143">
        <f>E27+E31+E34</f>
        <v>231353.09000000003</v>
      </c>
      <c r="F26" s="143">
        <f t="shared" ref="F26" si="6">F27+F31+F34</f>
        <v>0</v>
      </c>
      <c r="G26" s="143">
        <f>G27+G31+G34</f>
        <v>0</v>
      </c>
      <c r="H26" s="143">
        <f>H27+H31+H34</f>
        <v>231353.09000000003</v>
      </c>
      <c r="I26" s="143">
        <f>IF(OR(D26="-",E26=D26),"-",D26-IF(E26="-",0,E26))</f>
        <v>1475146.91</v>
      </c>
    </row>
    <row r="27" spans="1:9" ht="90" customHeight="1">
      <c r="A27" s="121" t="s">
        <v>178</v>
      </c>
      <c r="B27" s="47" t="s">
        <v>217</v>
      </c>
      <c r="C27" s="145" t="s">
        <v>220</v>
      </c>
      <c r="D27" s="143">
        <f>D28+D29+D30</f>
        <v>725000</v>
      </c>
      <c r="E27" s="143">
        <f>E28+E29+E30</f>
        <v>230378.09000000003</v>
      </c>
      <c r="F27" s="143">
        <f>F28+F29+F30</f>
        <v>0</v>
      </c>
      <c r="G27" s="143">
        <f t="shared" ref="G27" si="7">G28+G29+G30</f>
        <v>0</v>
      </c>
      <c r="H27" s="143">
        <f>E28+E29+E30</f>
        <v>230378.09000000003</v>
      </c>
      <c r="I27" s="143">
        <f t="shared" si="1"/>
        <v>494621.91</v>
      </c>
    </row>
    <row r="28" spans="1:9" ht="127.5" customHeight="1">
      <c r="A28" s="122" t="s">
        <v>179</v>
      </c>
      <c r="B28" s="47" t="s">
        <v>217</v>
      </c>
      <c r="C28" s="145" t="s">
        <v>221</v>
      </c>
      <c r="D28" s="143">
        <v>725000</v>
      </c>
      <c r="E28" s="143">
        <v>227141.22</v>
      </c>
      <c r="F28" s="143">
        <v>0</v>
      </c>
      <c r="G28" s="143">
        <v>0</v>
      </c>
      <c r="H28" s="143">
        <f>E28+F28+G28</f>
        <v>227141.22</v>
      </c>
      <c r="I28" s="143">
        <f t="shared" si="1"/>
        <v>497858.78</v>
      </c>
    </row>
    <row r="29" spans="1:9" ht="94.5" customHeight="1">
      <c r="A29" s="122" t="s">
        <v>456</v>
      </c>
      <c r="B29" s="47" t="s">
        <v>217</v>
      </c>
      <c r="C29" s="145" t="s">
        <v>455</v>
      </c>
      <c r="D29" s="143">
        <v>0</v>
      </c>
      <c r="E29" s="143">
        <v>3014.67</v>
      </c>
      <c r="F29" s="143">
        <f t="shared" ref="D29:F70" si="8">F30+F31+F32</f>
        <v>0</v>
      </c>
      <c r="G29" s="143">
        <f t="shared" ref="G29:G70" si="9">G30+G31+G32</f>
        <v>0</v>
      </c>
      <c r="H29" s="143">
        <f t="shared" ref="H29:H84" si="10">E29+F29+G29</f>
        <v>3014.67</v>
      </c>
      <c r="I29" s="143">
        <f t="shared" si="1"/>
        <v>-3014.67</v>
      </c>
    </row>
    <row r="30" spans="1:9" ht="119.25" customHeight="1">
      <c r="A30" s="122" t="s">
        <v>180</v>
      </c>
      <c r="B30" s="47" t="s">
        <v>217</v>
      </c>
      <c r="C30" s="145" t="s">
        <v>222</v>
      </c>
      <c r="D30" s="143">
        <v>0</v>
      </c>
      <c r="E30" s="143">
        <v>222.2</v>
      </c>
      <c r="F30" s="143">
        <f t="shared" si="8"/>
        <v>0</v>
      </c>
      <c r="G30" s="143">
        <f t="shared" si="9"/>
        <v>0</v>
      </c>
      <c r="H30" s="143">
        <f t="shared" si="10"/>
        <v>222.2</v>
      </c>
      <c r="I30" s="143">
        <f t="shared" si="1"/>
        <v>-222.2</v>
      </c>
    </row>
    <row r="31" spans="1:9" ht="123" customHeight="1">
      <c r="A31" s="122" t="s">
        <v>181</v>
      </c>
      <c r="B31" s="47" t="s">
        <v>217</v>
      </c>
      <c r="C31" s="145" t="s">
        <v>223</v>
      </c>
      <c r="D31" s="143">
        <f>D32+D33</f>
        <v>980000</v>
      </c>
      <c r="E31" s="143">
        <f>E32+E33</f>
        <v>975</v>
      </c>
      <c r="F31" s="143">
        <f t="shared" si="8"/>
        <v>0</v>
      </c>
      <c r="G31" s="143">
        <f t="shared" si="9"/>
        <v>0</v>
      </c>
      <c r="H31" s="143">
        <f t="shared" si="10"/>
        <v>975</v>
      </c>
      <c r="I31" s="143">
        <f t="shared" si="1"/>
        <v>979025</v>
      </c>
    </row>
    <row r="32" spans="1:9" ht="158.25" customHeight="1">
      <c r="A32" s="122" t="s">
        <v>182</v>
      </c>
      <c r="B32" s="47" t="s">
        <v>217</v>
      </c>
      <c r="C32" s="145" t="s">
        <v>224</v>
      </c>
      <c r="D32" s="143">
        <v>980000</v>
      </c>
      <c r="E32" s="143">
        <v>975</v>
      </c>
      <c r="F32" s="143">
        <v>0</v>
      </c>
      <c r="G32" s="143">
        <v>0</v>
      </c>
      <c r="H32" s="143">
        <f t="shared" si="10"/>
        <v>975</v>
      </c>
      <c r="I32" s="143">
        <f t="shared" si="1"/>
        <v>979025</v>
      </c>
    </row>
    <row r="33" spans="1:9" ht="125.25" hidden="1" customHeight="1">
      <c r="A33" s="122" t="s">
        <v>183</v>
      </c>
      <c r="B33" s="47" t="s">
        <v>217</v>
      </c>
      <c r="C33" s="145" t="s">
        <v>225</v>
      </c>
      <c r="D33" s="143"/>
      <c r="E33" s="143"/>
      <c r="F33" s="143">
        <f t="shared" si="8"/>
        <v>0</v>
      </c>
      <c r="G33" s="143">
        <f t="shared" si="9"/>
        <v>0</v>
      </c>
      <c r="H33" s="143">
        <f t="shared" si="10"/>
        <v>0</v>
      </c>
      <c r="I33" s="143" t="str">
        <f t="shared" si="1"/>
        <v>-</v>
      </c>
    </row>
    <row r="34" spans="1:9" ht="93.75" customHeight="1">
      <c r="A34" s="122" t="s">
        <v>427</v>
      </c>
      <c r="B34" s="47" t="s">
        <v>217</v>
      </c>
      <c r="C34" s="145" t="s">
        <v>226</v>
      </c>
      <c r="D34" s="143">
        <f>D35+D37+D36</f>
        <v>1500</v>
      </c>
      <c r="E34" s="143">
        <f>E35+E37+E36</f>
        <v>0</v>
      </c>
      <c r="F34" s="143">
        <f t="shared" si="8"/>
        <v>0</v>
      </c>
      <c r="G34" s="143">
        <f t="shared" si="9"/>
        <v>0</v>
      </c>
      <c r="H34" s="143">
        <f t="shared" si="10"/>
        <v>0</v>
      </c>
      <c r="I34" s="143">
        <f t="shared" si="1"/>
        <v>1500</v>
      </c>
    </row>
    <row r="35" spans="1:9" ht="84" customHeight="1">
      <c r="A35" s="122" t="s">
        <v>278</v>
      </c>
      <c r="B35" s="47" t="s">
        <v>217</v>
      </c>
      <c r="C35" s="145" t="s">
        <v>227</v>
      </c>
      <c r="D35" s="143">
        <v>1500</v>
      </c>
      <c r="E35" s="143">
        <v>0</v>
      </c>
      <c r="F35" s="143">
        <f>F36+F37</f>
        <v>0</v>
      </c>
      <c r="G35" s="143">
        <f>G36+G37</f>
        <v>0</v>
      </c>
      <c r="H35" s="143">
        <f t="shared" si="10"/>
        <v>0</v>
      </c>
      <c r="I35" s="143">
        <f t="shared" si="1"/>
        <v>1500</v>
      </c>
    </row>
    <row r="36" spans="1:9" ht="79.5" hidden="1" customHeight="1">
      <c r="A36" s="122" t="s">
        <v>184</v>
      </c>
      <c r="B36" s="47" t="s">
        <v>217</v>
      </c>
      <c r="C36" s="145" t="s">
        <v>228</v>
      </c>
      <c r="D36" s="143">
        <v>0</v>
      </c>
      <c r="E36" s="143"/>
      <c r="F36" s="143">
        <f>F37</f>
        <v>0</v>
      </c>
      <c r="G36" s="143">
        <f>G37</f>
        <v>0</v>
      </c>
      <c r="H36" s="143">
        <f t="shared" si="10"/>
        <v>0</v>
      </c>
      <c r="I36" s="143" t="str">
        <f t="shared" si="1"/>
        <v>-</v>
      </c>
    </row>
    <row r="37" spans="1:9" ht="84.75" hidden="1" customHeight="1">
      <c r="A37" s="122" t="s">
        <v>184</v>
      </c>
      <c r="B37" s="47" t="s">
        <v>217</v>
      </c>
      <c r="C37" s="145" t="s">
        <v>229</v>
      </c>
      <c r="D37" s="143"/>
      <c r="E37" s="143"/>
      <c r="F37" s="143">
        <v>0</v>
      </c>
      <c r="G37" s="143">
        <v>0</v>
      </c>
      <c r="H37" s="143">
        <f t="shared" si="10"/>
        <v>0</v>
      </c>
      <c r="I37" s="143" t="str">
        <f t="shared" si="1"/>
        <v>-</v>
      </c>
    </row>
    <row r="38" spans="1:9" ht="19.5">
      <c r="A38" s="120" t="s">
        <v>187</v>
      </c>
      <c r="B38" s="47" t="s">
        <v>217</v>
      </c>
      <c r="C38" s="144" t="s">
        <v>236</v>
      </c>
      <c r="D38" s="142">
        <f>D39+D44</f>
        <v>54160</v>
      </c>
      <c r="E38" s="142">
        <f>E39+E44</f>
        <v>6479.55</v>
      </c>
      <c r="F38" s="143">
        <f t="shared" si="8"/>
        <v>0</v>
      </c>
      <c r="G38" s="143">
        <f t="shared" si="9"/>
        <v>0</v>
      </c>
      <c r="H38" s="142">
        <f t="shared" si="10"/>
        <v>6479.55</v>
      </c>
      <c r="I38" s="142">
        <f t="shared" ref="I38:I64" si="11">IF(OR(D38="-",E38=D38),"-",D38-IF(E38="-",0,E38))</f>
        <v>47680.45</v>
      </c>
    </row>
    <row r="39" spans="1:9" ht="19.5">
      <c r="A39" s="120" t="s">
        <v>188</v>
      </c>
      <c r="B39" s="47" t="s">
        <v>217</v>
      </c>
      <c r="C39" s="144" t="s">
        <v>237</v>
      </c>
      <c r="D39" s="142">
        <f>D40</f>
        <v>46450</v>
      </c>
      <c r="E39" s="142">
        <f>E40</f>
        <v>5888.95</v>
      </c>
      <c r="F39" s="143">
        <f t="shared" si="8"/>
        <v>0</v>
      </c>
      <c r="G39" s="143">
        <f t="shared" si="9"/>
        <v>0</v>
      </c>
      <c r="H39" s="142">
        <f t="shared" si="10"/>
        <v>5888.95</v>
      </c>
      <c r="I39" s="142">
        <f t="shared" si="11"/>
        <v>40561.050000000003</v>
      </c>
    </row>
    <row r="40" spans="1:9" ht="54" customHeight="1">
      <c r="A40" s="121" t="s">
        <v>189</v>
      </c>
      <c r="B40" s="47" t="s">
        <v>217</v>
      </c>
      <c r="C40" s="145" t="s">
        <v>238</v>
      </c>
      <c r="D40" s="143">
        <f t="shared" si="8"/>
        <v>46450</v>
      </c>
      <c r="E40" s="143">
        <f t="shared" si="8"/>
        <v>5888.95</v>
      </c>
      <c r="F40" s="143">
        <f t="shared" si="8"/>
        <v>0</v>
      </c>
      <c r="G40" s="143">
        <f t="shared" si="9"/>
        <v>0</v>
      </c>
      <c r="H40" s="143">
        <f t="shared" si="10"/>
        <v>5888.95</v>
      </c>
      <c r="I40" s="143">
        <f t="shared" si="11"/>
        <v>40561.050000000003</v>
      </c>
    </row>
    <row r="41" spans="1:9" ht="86.25" customHeight="1">
      <c r="A41" s="121" t="s">
        <v>267</v>
      </c>
      <c r="B41" s="47" t="s">
        <v>217</v>
      </c>
      <c r="C41" s="145" t="s">
        <v>239</v>
      </c>
      <c r="D41" s="143">
        <v>46450</v>
      </c>
      <c r="E41" s="143">
        <v>5663.34</v>
      </c>
      <c r="F41" s="143">
        <f t="shared" si="8"/>
        <v>0</v>
      </c>
      <c r="G41" s="143">
        <f t="shared" si="9"/>
        <v>0</v>
      </c>
      <c r="H41" s="143">
        <f t="shared" si="10"/>
        <v>5663.34</v>
      </c>
      <c r="I41" s="143">
        <f t="shared" si="11"/>
        <v>40786.660000000003</v>
      </c>
    </row>
    <row r="42" spans="1:9" ht="57.75" customHeight="1">
      <c r="A42" s="121" t="s">
        <v>190</v>
      </c>
      <c r="B42" s="47" t="s">
        <v>217</v>
      </c>
      <c r="C42" s="145" t="s">
        <v>260</v>
      </c>
      <c r="D42" s="143"/>
      <c r="E42" s="143">
        <v>225.61</v>
      </c>
      <c r="F42" s="143">
        <f t="shared" si="8"/>
        <v>0</v>
      </c>
      <c r="G42" s="143">
        <f t="shared" si="9"/>
        <v>0</v>
      </c>
      <c r="H42" s="143">
        <f t="shared" si="10"/>
        <v>225.61</v>
      </c>
      <c r="I42" s="143">
        <f t="shared" si="11"/>
        <v>-225.61</v>
      </c>
    </row>
    <row r="43" spans="1:9" ht="53.25" hidden="1" customHeight="1">
      <c r="A43" s="121" t="s">
        <v>191</v>
      </c>
      <c r="B43" s="47" t="s">
        <v>217</v>
      </c>
      <c r="C43" s="145" t="s">
        <v>240</v>
      </c>
      <c r="D43" s="143"/>
      <c r="E43" s="143">
        <v>0</v>
      </c>
      <c r="F43" s="143">
        <f t="shared" si="8"/>
        <v>0</v>
      </c>
      <c r="G43" s="143">
        <f t="shared" si="9"/>
        <v>0</v>
      </c>
      <c r="H43" s="143">
        <f t="shared" si="10"/>
        <v>0</v>
      </c>
      <c r="I43" s="143" t="str">
        <f t="shared" si="11"/>
        <v>-</v>
      </c>
    </row>
    <row r="44" spans="1:9" ht="18.75" customHeight="1">
      <c r="A44" s="120" t="s">
        <v>192</v>
      </c>
      <c r="B44" s="47" t="s">
        <v>217</v>
      </c>
      <c r="C44" s="144" t="s">
        <v>241</v>
      </c>
      <c r="D44" s="142">
        <f>D46+D49+D48+D50+D51+D47</f>
        <v>7710</v>
      </c>
      <c r="E44" s="142">
        <f>E46+E49+E47+E48+E50+E51</f>
        <v>590.6</v>
      </c>
      <c r="F44" s="142">
        <f>F45+F46+F48</f>
        <v>0</v>
      </c>
      <c r="G44" s="142">
        <f>G45+G46+G48</f>
        <v>0</v>
      </c>
      <c r="H44" s="142">
        <f t="shared" si="10"/>
        <v>590.6</v>
      </c>
      <c r="I44" s="142">
        <f t="shared" si="11"/>
        <v>7119.4</v>
      </c>
    </row>
    <row r="45" spans="1:9" ht="78" hidden="1" customHeight="1">
      <c r="A45" s="121" t="s">
        <v>193</v>
      </c>
      <c r="B45" s="47" t="s">
        <v>217</v>
      </c>
      <c r="C45" s="145" t="s">
        <v>242</v>
      </c>
      <c r="D45" s="143"/>
      <c r="E45" s="143"/>
      <c r="F45" s="143">
        <f>F46+F48+F49</f>
        <v>0</v>
      </c>
      <c r="G45" s="143">
        <f>G46+G48+G49</f>
        <v>0</v>
      </c>
      <c r="H45" s="143">
        <f t="shared" si="10"/>
        <v>0</v>
      </c>
      <c r="I45" s="143" t="str">
        <f t="shared" si="11"/>
        <v>-</v>
      </c>
    </row>
    <row r="46" spans="1:9" ht="85.5" customHeight="1">
      <c r="A46" s="123" t="s">
        <v>268</v>
      </c>
      <c r="B46" s="47" t="s">
        <v>217</v>
      </c>
      <c r="C46" s="145" t="s">
        <v>259</v>
      </c>
      <c r="D46" s="143">
        <v>420</v>
      </c>
      <c r="E46" s="143">
        <v>380.92</v>
      </c>
      <c r="F46" s="143">
        <f>F48+F49+F50</f>
        <v>0</v>
      </c>
      <c r="G46" s="143">
        <f>G48+G49+G50</f>
        <v>0</v>
      </c>
      <c r="H46" s="143">
        <f t="shared" si="10"/>
        <v>380.92</v>
      </c>
      <c r="I46" s="143">
        <f t="shared" si="11"/>
        <v>39.079999999999984</v>
      </c>
    </row>
    <row r="47" spans="1:9" ht="60" customHeight="1">
      <c r="A47" s="123" t="s">
        <v>269</v>
      </c>
      <c r="B47" s="47" t="s">
        <v>217</v>
      </c>
      <c r="C47" s="145" t="s">
        <v>459</v>
      </c>
      <c r="D47" s="143"/>
      <c r="E47" s="143">
        <v>-8.98</v>
      </c>
      <c r="F47" s="143">
        <f t="shared" si="8"/>
        <v>0</v>
      </c>
      <c r="G47" s="143">
        <f t="shared" si="9"/>
        <v>0</v>
      </c>
      <c r="H47" s="143">
        <f t="shared" ref="H47" si="12">E47+F47+G47</f>
        <v>-8.98</v>
      </c>
      <c r="I47" s="143">
        <f t="shared" ref="I47" si="13">IF(OR(D47="-",E47=D47),"-",D47-IF(E47="-",0,E47))</f>
        <v>8.98</v>
      </c>
    </row>
    <row r="48" spans="1:9" ht="60" hidden="1" customHeight="1">
      <c r="A48" s="123" t="s">
        <v>269</v>
      </c>
      <c r="B48" s="47" t="s">
        <v>217</v>
      </c>
      <c r="C48" s="145" t="s">
        <v>436</v>
      </c>
      <c r="D48" s="143"/>
      <c r="E48" s="143"/>
      <c r="F48" s="143">
        <f t="shared" si="8"/>
        <v>0</v>
      </c>
      <c r="G48" s="143">
        <f t="shared" si="9"/>
        <v>0</v>
      </c>
      <c r="H48" s="143">
        <f t="shared" si="10"/>
        <v>0</v>
      </c>
      <c r="I48" s="143" t="str">
        <f t="shared" si="11"/>
        <v>-</v>
      </c>
    </row>
    <row r="49" spans="1:9" ht="82.5" customHeight="1">
      <c r="A49" s="123" t="s">
        <v>265</v>
      </c>
      <c r="B49" s="47" t="s">
        <v>217</v>
      </c>
      <c r="C49" s="145" t="s">
        <v>261</v>
      </c>
      <c r="D49" s="143">
        <v>7290</v>
      </c>
      <c r="E49" s="143">
        <v>158.44</v>
      </c>
      <c r="F49" s="143">
        <f t="shared" si="8"/>
        <v>0</v>
      </c>
      <c r="G49" s="143">
        <f t="shared" si="9"/>
        <v>0</v>
      </c>
      <c r="H49" s="143">
        <f t="shared" si="10"/>
        <v>158.44</v>
      </c>
      <c r="I49" s="143">
        <f t="shared" si="11"/>
        <v>7131.56</v>
      </c>
    </row>
    <row r="50" spans="1:9" ht="60" customHeight="1">
      <c r="A50" s="123" t="s">
        <v>266</v>
      </c>
      <c r="B50" s="47" t="s">
        <v>217</v>
      </c>
      <c r="C50" s="145" t="s">
        <v>262</v>
      </c>
      <c r="D50" s="143"/>
      <c r="E50" s="143">
        <v>60.22</v>
      </c>
      <c r="F50" s="143">
        <f t="shared" si="8"/>
        <v>0</v>
      </c>
      <c r="G50" s="143">
        <f t="shared" si="9"/>
        <v>0</v>
      </c>
      <c r="H50" s="143">
        <f t="shared" si="10"/>
        <v>60.22</v>
      </c>
      <c r="I50" s="143">
        <f t="shared" si="11"/>
        <v>-60.22</v>
      </c>
    </row>
    <row r="51" spans="1:9" ht="49.5" hidden="1" customHeight="1">
      <c r="A51" s="123" t="s">
        <v>283</v>
      </c>
      <c r="B51" s="47" t="s">
        <v>217</v>
      </c>
      <c r="C51" s="145" t="s">
        <v>284</v>
      </c>
      <c r="D51" s="143"/>
      <c r="E51" s="143">
        <v>0</v>
      </c>
      <c r="F51" s="143">
        <f t="shared" si="8"/>
        <v>0</v>
      </c>
      <c r="G51" s="143">
        <f t="shared" si="9"/>
        <v>0</v>
      </c>
      <c r="H51" s="143">
        <f t="shared" si="10"/>
        <v>0</v>
      </c>
      <c r="I51" s="143" t="str">
        <f t="shared" si="11"/>
        <v>-</v>
      </c>
    </row>
    <row r="52" spans="1:9" ht="19.5">
      <c r="A52" s="120" t="s">
        <v>194</v>
      </c>
      <c r="B52" s="47" t="s">
        <v>217</v>
      </c>
      <c r="C52" s="144" t="s">
        <v>243</v>
      </c>
      <c r="D52" s="142">
        <f t="shared" ref="D52:E54" si="14">D53</f>
        <v>23000</v>
      </c>
      <c r="E52" s="142">
        <f t="shared" si="14"/>
        <v>3400</v>
      </c>
      <c r="F52" s="142">
        <f t="shared" si="8"/>
        <v>0</v>
      </c>
      <c r="G52" s="142">
        <f t="shared" si="9"/>
        <v>0</v>
      </c>
      <c r="H52" s="142">
        <f t="shared" si="10"/>
        <v>3400</v>
      </c>
      <c r="I52" s="142">
        <f t="shared" si="11"/>
        <v>19600</v>
      </c>
    </row>
    <row r="53" spans="1:9" ht="60" customHeight="1">
      <c r="A53" s="121" t="s">
        <v>195</v>
      </c>
      <c r="B53" s="47" t="s">
        <v>217</v>
      </c>
      <c r="C53" s="145" t="s">
        <v>244</v>
      </c>
      <c r="D53" s="143">
        <f t="shared" si="14"/>
        <v>23000</v>
      </c>
      <c r="E53" s="143">
        <f t="shared" si="14"/>
        <v>3400</v>
      </c>
      <c r="F53" s="143">
        <f t="shared" si="8"/>
        <v>0</v>
      </c>
      <c r="G53" s="143">
        <f t="shared" si="9"/>
        <v>0</v>
      </c>
      <c r="H53" s="143">
        <f t="shared" si="10"/>
        <v>3400</v>
      </c>
      <c r="I53" s="143">
        <f t="shared" si="11"/>
        <v>19600</v>
      </c>
    </row>
    <row r="54" spans="1:9" ht="81" customHeight="1">
      <c r="A54" s="121" t="s">
        <v>196</v>
      </c>
      <c r="B54" s="47" t="s">
        <v>217</v>
      </c>
      <c r="C54" s="145" t="s">
        <v>245</v>
      </c>
      <c r="D54" s="143">
        <f t="shared" si="14"/>
        <v>23000</v>
      </c>
      <c r="E54" s="143">
        <f t="shared" si="14"/>
        <v>3400</v>
      </c>
      <c r="F54" s="143">
        <f t="shared" si="8"/>
        <v>0</v>
      </c>
      <c r="G54" s="143">
        <f t="shared" si="9"/>
        <v>0</v>
      </c>
      <c r="H54" s="143">
        <f t="shared" si="10"/>
        <v>3400</v>
      </c>
      <c r="I54" s="143">
        <f t="shared" si="11"/>
        <v>19600</v>
      </c>
    </row>
    <row r="55" spans="1:9" ht="87" customHeight="1">
      <c r="A55" s="121" t="s">
        <v>453</v>
      </c>
      <c r="B55" s="47" t="s">
        <v>217</v>
      </c>
      <c r="C55" s="145" t="s">
        <v>246</v>
      </c>
      <c r="D55" s="143">
        <v>23000</v>
      </c>
      <c r="E55" s="143">
        <v>3400</v>
      </c>
      <c r="F55" s="143">
        <f t="shared" si="8"/>
        <v>0</v>
      </c>
      <c r="G55" s="143">
        <f t="shared" si="9"/>
        <v>0</v>
      </c>
      <c r="H55" s="143">
        <f t="shared" si="10"/>
        <v>3400</v>
      </c>
      <c r="I55" s="143">
        <f t="shared" si="11"/>
        <v>19600</v>
      </c>
    </row>
    <row r="56" spans="1:9" ht="57.75" hidden="1" customHeight="1">
      <c r="A56" s="121" t="s">
        <v>264</v>
      </c>
      <c r="B56" s="47" t="s">
        <v>217</v>
      </c>
      <c r="C56" s="145" t="s">
        <v>467</v>
      </c>
      <c r="D56" s="143"/>
      <c r="E56" s="143"/>
      <c r="F56" s="143">
        <f t="shared" si="8"/>
        <v>0</v>
      </c>
      <c r="G56" s="143">
        <f t="shared" si="9"/>
        <v>0</v>
      </c>
      <c r="H56" s="143">
        <f t="shared" si="10"/>
        <v>0</v>
      </c>
      <c r="I56" s="143" t="str">
        <f t="shared" si="11"/>
        <v>-</v>
      </c>
    </row>
    <row r="57" spans="1:9" ht="50.25" hidden="1" customHeight="1">
      <c r="A57" s="121" t="s">
        <v>280</v>
      </c>
      <c r="B57" s="47" t="s">
        <v>217</v>
      </c>
      <c r="C57" s="145" t="s">
        <v>279</v>
      </c>
      <c r="D57" s="143"/>
      <c r="E57" s="143"/>
      <c r="F57" s="143">
        <f t="shared" si="8"/>
        <v>0</v>
      </c>
      <c r="G57" s="143">
        <f t="shared" si="9"/>
        <v>0</v>
      </c>
      <c r="H57" s="143">
        <f t="shared" si="10"/>
        <v>0</v>
      </c>
      <c r="I57" s="143">
        <f>D57-E57</f>
        <v>0</v>
      </c>
    </row>
    <row r="58" spans="1:9" ht="86.25" hidden="1" customHeight="1">
      <c r="A58" s="121" t="s">
        <v>298</v>
      </c>
      <c r="B58" s="47" t="s">
        <v>217</v>
      </c>
      <c r="C58" s="145" t="s">
        <v>282</v>
      </c>
      <c r="D58" s="143"/>
      <c r="E58" s="143"/>
      <c r="F58" s="143">
        <f t="shared" si="8"/>
        <v>0</v>
      </c>
      <c r="G58" s="143">
        <f t="shared" si="9"/>
        <v>0</v>
      </c>
      <c r="H58" s="143">
        <f t="shared" si="10"/>
        <v>0</v>
      </c>
      <c r="I58" s="143" t="str">
        <f t="shared" si="11"/>
        <v>-</v>
      </c>
    </row>
    <row r="59" spans="1:9" ht="33" hidden="1" customHeight="1">
      <c r="A59" s="121" t="s">
        <v>281</v>
      </c>
      <c r="B59" s="47" t="s">
        <v>217</v>
      </c>
      <c r="C59" s="145" t="s">
        <v>249</v>
      </c>
      <c r="D59" s="143"/>
      <c r="E59" s="143"/>
      <c r="F59" s="143">
        <f t="shared" si="8"/>
        <v>0</v>
      </c>
      <c r="G59" s="143">
        <f t="shared" si="9"/>
        <v>0</v>
      </c>
      <c r="H59" s="143">
        <f t="shared" si="10"/>
        <v>0</v>
      </c>
      <c r="I59" s="143" t="str">
        <f t="shared" si="11"/>
        <v>-</v>
      </c>
    </row>
    <row r="60" spans="1:9" ht="33" hidden="1" customHeight="1">
      <c r="A60" s="124" t="s">
        <v>263</v>
      </c>
      <c r="B60" s="47" t="s">
        <v>217</v>
      </c>
      <c r="C60" s="145" t="s">
        <v>270</v>
      </c>
      <c r="D60" s="143">
        <v>0</v>
      </c>
      <c r="E60" s="143">
        <v>0</v>
      </c>
      <c r="F60" s="143">
        <f t="shared" si="8"/>
        <v>0</v>
      </c>
      <c r="G60" s="143">
        <f t="shared" si="9"/>
        <v>0</v>
      </c>
      <c r="H60" s="143">
        <f t="shared" si="10"/>
        <v>0</v>
      </c>
      <c r="I60" s="143" t="str">
        <f t="shared" si="11"/>
        <v>-</v>
      </c>
    </row>
    <row r="61" spans="1:9" ht="44.25" hidden="1" customHeight="1">
      <c r="A61" s="120" t="s">
        <v>197</v>
      </c>
      <c r="B61" s="47" t="s">
        <v>217</v>
      </c>
      <c r="C61" s="144" t="s">
        <v>247</v>
      </c>
      <c r="D61" s="142">
        <f>5800-5800</f>
        <v>0</v>
      </c>
      <c r="E61" s="142">
        <v>0</v>
      </c>
      <c r="F61" s="142">
        <f t="shared" si="8"/>
        <v>0</v>
      </c>
      <c r="G61" s="142">
        <f t="shared" si="9"/>
        <v>0</v>
      </c>
      <c r="H61" s="142">
        <f t="shared" si="10"/>
        <v>0</v>
      </c>
      <c r="I61" s="142" t="str">
        <f t="shared" si="11"/>
        <v>-</v>
      </c>
    </row>
    <row r="62" spans="1:9" ht="12.75" hidden="1" customHeight="1">
      <c r="A62" s="121" t="s">
        <v>198</v>
      </c>
      <c r="B62" s="47" t="s">
        <v>217</v>
      </c>
      <c r="C62" s="145" t="s">
        <v>248</v>
      </c>
      <c r="D62" s="143"/>
      <c r="E62" s="143"/>
      <c r="F62" s="143">
        <f t="shared" si="8"/>
        <v>0</v>
      </c>
      <c r="G62" s="143">
        <f t="shared" si="9"/>
        <v>0</v>
      </c>
      <c r="H62" s="143">
        <f t="shared" si="10"/>
        <v>0</v>
      </c>
      <c r="I62" s="143" t="str">
        <f t="shared" si="11"/>
        <v>-</v>
      </c>
    </row>
    <row r="63" spans="1:9" ht="27.75" hidden="1" customHeight="1">
      <c r="A63" s="121" t="s">
        <v>199</v>
      </c>
      <c r="B63" s="47" t="s">
        <v>217</v>
      </c>
      <c r="C63" s="145" t="s">
        <v>249</v>
      </c>
      <c r="D63" s="143"/>
      <c r="E63" s="143"/>
      <c r="F63" s="143">
        <f t="shared" si="8"/>
        <v>0</v>
      </c>
      <c r="G63" s="143">
        <f t="shared" si="9"/>
        <v>0</v>
      </c>
      <c r="H63" s="143">
        <f t="shared" si="10"/>
        <v>0</v>
      </c>
      <c r="I63" s="143" t="str">
        <f t="shared" si="11"/>
        <v>-</v>
      </c>
    </row>
    <row r="64" spans="1:9" ht="30" hidden="1" customHeight="1">
      <c r="A64" s="121" t="s">
        <v>200</v>
      </c>
      <c r="B64" s="47" t="s">
        <v>217</v>
      </c>
      <c r="C64" s="145" t="s">
        <v>250</v>
      </c>
      <c r="D64" s="143"/>
      <c r="E64" s="143"/>
      <c r="F64" s="143">
        <f t="shared" si="8"/>
        <v>0</v>
      </c>
      <c r="G64" s="143">
        <f t="shared" si="9"/>
        <v>0</v>
      </c>
      <c r="H64" s="143">
        <f t="shared" si="10"/>
        <v>0</v>
      </c>
      <c r="I64" s="143" t="str">
        <f t="shared" si="11"/>
        <v>-</v>
      </c>
    </row>
    <row r="65" spans="1:9" ht="27" customHeight="1">
      <c r="A65" s="120" t="s">
        <v>201</v>
      </c>
      <c r="B65" s="47" t="s">
        <v>217</v>
      </c>
      <c r="C65" s="144" t="s">
        <v>251</v>
      </c>
      <c r="D65" s="142">
        <f>D66</f>
        <v>7565182</v>
      </c>
      <c r="E65" s="142">
        <f t="shared" ref="E65" si="15">E66</f>
        <v>2266489</v>
      </c>
      <c r="F65" s="142">
        <f t="shared" si="8"/>
        <v>0</v>
      </c>
      <c r="G65" s="142">
        <f t="shared" si="9"/>
        <v>0</v>
      </c>
      <c r="H65" s="142">
        <f t="shared" si="10"/>
        <v>2266489</v>
      </c>
      <c r="I65" s="142">
        <f t="shared" ref="I65:I66" si="16">IF(OR(D65="-",E65=D65),"-",D65-IF(E65="-",0,E65))</f>
        <v>5298693</v>
      </c>
    </row>
    <row r="66" spans="1:9" ht="47.25" customHeight="1">
      <c r="A66" s="121" t="s">
        <v>202</v>
      </c>
      <c r="B66" s="47" t="s">
        <v>217</v>
      </c>
      <c r="C66" s="145" t="s">
        <v>252</v>
      </c>
      <c r="D66" s="143">
        <f>D67+D70+D80</f>
        <v>7565182</v>
      </c>
      <c r="E66" s="143">
        <f>E67+E70+E80+E85</f>
        <v>2266489</v>
      </c>
      <c r="F66" s="143">
        <f t="shared" si="8"/>
        <v>0</v>
      </c>
      <c r="G66" s="143">
        <f t="shared" si="9"/>
        <v>0</v>
      </c>
      <c r="H66" s="143">
        <f t="shared" si="10"/>
        <v>2266489</v>
      </c>
      <c r="I66" s="143">
        <f t="shared" si="16"/>
        <v>5298693</v>
      </c>
    </row>
    <row r="67" spans="1:9" ht="39.75" customHeight="1">
      <c r="A67" s="121" t="s">
        <v>203</v>
      </c>
      <c r="B67" s="47" t="s">
        <v>217</v>
      </c>
      <c r="C67" s="145" t="s">
        <v>490</v>
      </c>
      <c r="D67" s="143">
        <f>D68</f>
        <v>3923129</v>
      </c>
      <c r="E67" s="143">
        <f t="shared" ref="E67:I67" si="17">E68</f>
        <v>1035685</v>
      </c>
      <c r="F67" s="143">
        <f t="shared" si="8"/>
        <v>0</v>
      </c>
      <c r="G67" s="143">
        <f t="shared" si="9"/>
        <v>0</v>
      </c>
      <c r="H67" s="143">
        <f t="shared" si="10"/>
        <v>1035685</v>
      </c>
      <c r="I67" s="143">
        <f t="shared" si="17"/>
        <v>2887444</v>
      </c>
    </row>
    <row r="68" spans="1:9" ht="36.75" customHeight="1">
      <c r="A68" s="121" t="s">
        <v>204</v>
      </c>
      <c r="B68" s="47" t="s">
        <v>217</v>
      </c>
      <c r="C68" s="145" t="s">
        <v>489</v>
      </c>
      <c r="D68" s="143">
        <f>D69</f>
        <v>3923129</v>
      </c>
      <c r="E68" s="143">
        <f>E69</f>
        <v>1035685</v>
      </c>
      <c r="F68" s="143">
        <f t="shared" si="8"/>
        <v>0</v>
      </c>
      <c r="G68" s="143">
        <f t="shared" si="9"/>
        <v>0</v>
      </c>
      <c r="H68" s="143">
        <f t="shared" si="10"/>
        <v>1035685</v>
      </c>
      <c r="I68" s="143">
        <f t="shared" ref="I68:I89" si="18">IF(OR(D68="-",E68=D68),"-",D68-IF(E68="-",0,E68))</f>
        <v>2887444</v>
      </c>
    </row>
    <row r="69" spans="1:9" ht="126.75" customHeight="1">
      <c r="A69" s="177" t="s">
        <v>516</v>
      </c>
      <c r="B69" s="47" t="s">
        <v>217</v>
      </c>
      <c r="C69" s="145" t="s">
        <v>488</v>
      </c>
      <c r="D69" s="143">
        <v>3923129</v>
      </c>
      <c r="E69" s="143">
        <v>1035685</v>
      </c>
      <c r="F69" s="143">
        <f t="shared" si="8"/>
        <v>0</v>
      </c>
      <c r="G69" s="143">
        <f t="shared" si="9"/>
        <v>0</v>
      </c>
      <c r="H69" s="143">
        <f t="shared" si="10"/>
        <v>1035685</v>
      </c>
      <c r="I69" s="143">
        <f t="shared" si="18"/>
        <v>2887444</v>
      </c>
    </row>
    <row r="70" spans="1:9" ht="18.75" customHeight="1">
      <c r="A70" s="121" t="s">
        <v>290</v>
      </c>
      <c r="B70" s="47" t="s">
        <v>217</v>
      </c>
      <c r="C70" s="145" t="s">
        <v>521</v>
      </c>
      <c r="D70" s="143">
        <f>D71</f>
        <v>3531510</v>
      </c>
      <c r="E70" s="143">
        <f t="shared" ref="E70:E71" si="19">E71</f>
        <v>1216104</v>
      </c>
      <c r="F70" s="143">
        <f t="shared" si="8"/>
        <v>0</v>
      </c>
      <c r="G70" s="143">
        <f t="shared" si="9"/>
        <v>0</v>
      </c>
      <c r="H70" s="143">
        <f t="shared" si="10"/>
        <v>1216104</v>
      </c>
      <c r="I70" s="143">
        <f t="shared" si="18"/>
        <v>2315406</v>
      </c>
    </row>
    <row r="71" spans="1:9" ht="32.25" customHeight="1">
      <c r="A71" s="121" t="s">
        <v>289</v>
      </c>
      <c r="B71" s="47" t="s">
        <v>217</v>
      </c>
      <c r="C71" s="145" t="s">
        <v>520</v>
      </c>
      <c r="D71" s="143">
        <f>D72</f>
        <v>3531510</v>
      </c>
      <c r="E71" s="143">
        <f t="shared" si="19"/>
        <v>1216104</v>
      </c>
      <c r="F71" s="143">
        <f>F72+F73+F75</f>
        <v>0</v>
      </c>
      <c r="G71" s="143">
        <f>G72+G73+G75</f>
        <v>0</v>
      </c>
      <c r="H71" s="143">
        <f t="shared" si="10"/>
        <v>1216104</v>
      </c>
      <c r="I71" s="143">
        <f t="shared" si="18"/>
        <v>2315406</v>
      </c>
    </row>
    <row r="72" spans="1:9" ht="33.75" customHeight="1">
      <c r="A72" s="121" t="s">
        <v>288</v>
      </c>
      <c r="B72" s="47" t="s">
        <v>217</v>
      </c>
      <c r="C72" s="145" t="s">
        <v>519</v>
      </c>
      <c r="D72" s="143">
        <f>D73+D75+D76+D74+D77+D79+D78</f>
        <v>3531510</v>
      </c>
      <c r="E72" s="143">
        <f t="shared" ref="E72:H72" si="20">E73+E75+E76+E74+E77+E79+E78</f>
        <v>1216104</v>
      </c>
      <c r="F72" s="143">
        <f t="shared" si="20"/>
        <v>0</v>
      </c>
      <c r="G72" s="143">
        <f t="shared" si="20"/>
        <v>0</v>
      </c>
      <c r="H72" s="143">
        <f t="shared" si="20"/>
        <v>1216104</v>
      </c>
      <c r="I72" s="143">
        <f t="shared" si="18"/>
        <v>2315406</v>
      </c>
    </row>
    <row r="73" spans="1:9" ht="143.25" customHeight="1">
      <c r="A73" s="117" t="s">
        <v>515</v>
      </c>
      <c r="B73" s="47" t="s">
        <v>217</v>
      </c>
      <c r="C73" s="145" t="s">
        <v>501</v>
      </c>
      <c r="D73" s="143">
        <f>3184285+82191</f>
        <v>3266476</v>
      </c>
      <c r="E73" s="143">
        <v>1216104</v>
      </c>
      <c r="F73" s="143">
        <f>F75+F76+F80</f>
        <v>0</v>
      </c>
      <c r="G73" s="143">
        <f>G75+G76+G80</f>
        <v>0</v>
      </c>
      <c r="H73" s="143">
        <f t="shared" si="10"/>
        <v>1216104</v>
      </c>
      <c r="I73" s="143">
        <f t="shared" si="18"/>
        <v>2050372</v>
      </c>
    </row>
    <row r="74" spans="1:9" ht="120.75" hidden="1" customHeight="1">
      <c r="A74" s="117" t="s">
        <v>435</v>
      </c>
      <c r="B74" s="47" t="s">
        <v>217</v>
      </c>
      <c r="C74" s="145" t="s">
        <v>502</v>
      </c>
      <c r="D74" s="143"/>
      <c r="E74" s="143"/>
      <c r="F74" s="143">
        <v>0</v>
      </c>
      <c r="G74" s="143">
        <v>0</v>
      </c>
      <c r="H74" s="143">
        <f t="shared" si="10"/>
        <v>0</v>
      </c>
      <c r="I74" s="143" t="str">
        <f t="shared" ref="I74" si="21">IF(OR(D74="-",E74=D74),"-",D74-IF(E74="-",0,E74))</f>
        <v>-</v>
      </c>
    </row>
    <row r="75" spans="1:9" ht="102" customHeight="1">
      <c r="A75" s="117" t="s">
        <v>513</v>
      </c>
      <c r="B75" s="47" t="s">
        <v>217</v>
      </c>
      <c r="C75" s="176" t="s">
        <v>512</v>
      </c>
      <c r="D75" s="143">
        <f>515808-263582</f>
        <v>252226</v>
      </c>
      <c r="E75" s="143"/>
      <c r="F75" s="143">
        <v>0</v>
      </c>
      <c r="G75" s="143">
        <v>0</v>
      </c>
      <c r="H75" s="143">
        <f t="shared" si="10"/>
        <v>0</v>
      </c>
      <c r="I75" s="143">
        <f t="shared" si="18"/>
        <v>252226</v>
      </c>
    </row>
    <row r="76" spans="1:9" ht="124.5" hidden="1" customHeight="1">
      <c r="A76" s="117" t="s">
        <v>301</v>
      </c>
      <c r="B76" s="47" t="s">
        <v>217</v>
      </c>
      <c r="C76" s="145" t="s">
        <v>503</v>
      </c>
      <c r="D76" s="143"/>
      <c r="E76" s="143"/>
      <c r="F76" s="143">
        <v>0</v>
      </c>
      <c r="G76" s="143">
        <v>0</v>
      </c>
      <c r="H76" s="143">
        <v>0</v>
      </c>
      <c r="I76" s="143" t="str">
        <f t="shared" si="18"/>
        <v>-</v>
      </c>
    </row>
    <row r="77" spans="1:9" ht="99" hidden="1" customHeight="1">
      <c r="A77" s="117" t="s">
        <v>450</v>
      </c>
      <c r="B77" s="47" t="s">
        <v>217</v>
      </c>
      <c r="C77" s="145" t="s">
        <v>504</v>
      </c>
      <c r="D77" s="143"/>
      <c r="E77" s="143"/>
      <c r="F77" s="143">
        <v>0</v>
      </c>
      <c r="G77" s="143">
        <v>0</v>
      </c>
      <c r="H77" s="143">
        <v>0</v>
      </c>
      <c r="I77" s="143" t="str">
        <f t="shared" si="18"/>
        <v>-</v>
      </c>
    </row>
    <row r="78" spans="1:9" ht="121.5" hidden="1" customHeight="1">
      <c r="A78" s="117" t="s">
        <v>457</v>
      </c>
      <c r="B78" s="47" t="s">
        <v>217</v>
      </c>
      <c r="C78" s="145" t="s">
        <v>505</v>
      </c>
      <c r="D78" s="143"/>
      <c r="E78" s="143"/>
      <c r="F78" s="143">
        <v>0</v>
      </c>
      <c r="G78" s="143">
        <v>0</v>
      </c>
      <c r="H78" s="143">
        <v>0</v>
      </c>
      <c r="I78" s="143" t="str">
        <f t="shared" ref="I78" si="22">IF(OR(D78="-",E78=D78),"-",D78-IF(E78="-",0,E78))</f>
        <v>-</v>
      </c>
    </row>
    <row r="79" spans="1:9" ht="122.25" customHeight="1">
      <c r="A79" s="117" t="s">
        <v>452</v>
      </c>
      <c r="B79" s="47" t="s">
        <v>217</v>
      </c>
      <c r="C79" s="176" t="s">
        <v>500</v>
      </c>
      <c r="D79" s="143">
        <v>12808</v>
      </c>
      <c r="E79" s="143"/>
      <c r="F79" s="143">
        <v>0</v>
      </c>
      <c r="G79" s="143">
        <v>0</v>
      </c>
      <c r="H79" s="143">
        <v>0</v>
      </c>
      <c r="I79" s="143">
        <f t="shared" ref="I79" si="23">IF(OR(D79="-",E79=D79),"-",D79-IF(E79="-",0,E79))</f>
        <v>12808</v>
      </c>
    </row>
    <row r="80" spans="1:9" ht="39" customHeight="1">
      <c r="A80" s="117" t="s">
        <v>205</v>
      </c>
      <c r="B80" s="47" t="s">
        <v>217</v>
      </c>
      <c r="C80" s="145" t="s">
        <v>524</v>
      </c>
      <c r="D80" s="143">
        <f>D81+D84</f>
        <v>110543</v>
      </c>
      <c r="E80" s="143">
        <f t="shared" ref="E80:H80" si="24">E81+E84</f>
        <v>14700</v>
      </c>
      <c r="F80" s="143">
        <f t="shared" si="24"/>
        <v>0</v>
      </c>
      <c r="G80" s="143">
        <f t="shared" si="24"/>
        <v>0</v>
      </c>
      <c r="H80" s="143">
        <f t="shared" si="24"/>
        <v>14700</v>
      </c>
      <c r="I80" s="143">
        <f t="shared" si="18"/>
        <v>95843</v>
      </c>
    </row>
    <row r="81" spans="1:9" ht="50.25" customHeight="1">
      <c r="A81" s="117" t="s">
        <v>285</v>
      </c>
      <c r="B81" s="47" t="s">
        <v>217</v>
      </c>
      <c r="C81" s="145" t="s">
        <v>523</v>
      </c>
      <c r="D81" s="143">
        <f t="shared" ref="D81:H82" si="25">D82</f>
        <v>108900</v>
      </c>
      <c r="E81" s="143">
        <f t="shared" si="25"/>
        <v>14700</v>
      </c>
      <c r="F81" s="143">
        <f t="shared" si="25"/>
        <v>0</v>
      </c>
      <c r="G81" s="143">
        <f t="shared" si="25"/>
        <v>0</v>
      </c>
      <c r="H81" s="143">
        <f t="shared" si="25"/>
        <v>14700</v>
      </c>
      <c r="I81" s="143">
        <f t="shared" si="18"/>
        <v>94200</v>
      </c>
    </row>
    <row r="82" spans="1:9" ht="57.75" customHeight="1">
      <c r="A82" s="117" t="s">
        <v>286</v>
      </c>
      <c r="B82" s="47" t="s">
        <v>217</v>
      </c>
      <c r="C82" s="145" t="s">
        <v>506</v>
      </c>
      <c r="D82" s="143">
        <f>107700+1200</f>
        <v>108900</v>
      </c>
      <c r="E82" s="143">
        <v>14700</v>
      </c>
      <c r="F82" s="143">
        <f t="shared" si="25"/>
        <v>0</v>
      </c>
      <c r="G82" s="143">
        <f t="shared" si="25"/>
        <v>0</v>
      </c>
      <c r="H82" s="143">
        <f t="shared" si="10"/>
        <v>14700</v>
      </c>
      <c r="I82" s="143">
        <f t="shared" si="18"/>
        <v>94200</v>
      </c>
    </row>
    <row r="83" spans="1:9" ht="49.5" customHeight="1">
      <c r="A83" s="117" t="s">
        <v>287</v>
      </c>
      <c r="B83" s="47" t="s">
        <v>217</v>
      </c>
      <c r="C83" s="145" t="s">
        <v>522</v>
      </c>
      <c r="D83" s="143">
        <f>D84</f>
        <v>1643</v>
      </c>
      <c r="E83" s="143">
        <f>E84</f>
        <v>0</v>
      </c>
      <c r="F83" s="143">
        <f>F84+F85+F86</f>
        <v>0</v>
      </c>
      <c r="G83" s="143">
        <f>G84+G85+G86</f>
        <v>0</v>
      </c>
      <c r="H83" s="143">
        <f t="shared" si="10"/>
        <v>0</v>
      </c>
      <c r="I83" s="143">
        <f t="shared" si="18"/>
        <v>1643</v>
      </c>
    </row>
    <row r="84" spans="1:9" ht="97.5" customHeight="1">
      <c r="A84" s="117" t="s">
        <v>514</v>
      </c>
      <c r="B84" s="47" t="s">
        <v>217</v>
      </c>
      <c r="C84" s="145" t="s">
        <v>507</v>
      </c>
      <c r="D84" s="143">
        <v>1643</v>
      </c>
      <c r="E84" s="143"/>
      <c r="F84" s="143">
        <f>F85+F86+F87</f>
        <v>0</v>
      </c>
      <c r="G84" s="143">
        <f>G85+G86+G87</f>
        <v>0</v>
      </c>
      <c r="H84" s="143">
        <f t="shared" si="10"/>
        <v>0</v>
      </c>
      <c r="I84" s="143">
        <f t="shared" si="18"/>
        <v>1643</v>
      </c>
    </row>
    <row r="85" spans="1:9" ht="54" hidden="1" customHeight="1">
      <c r="A85" s="50" t="s">
        <v>439</v>
      </c>
      <c r="B85" s="47" t="s">
        <v>217</v>
      </c>
      <c r="C85" s="145" t="s">
        <v>438</v>
      </c>
      <c r="D85" s="143"/>
      <c r="E85" s="143">
        <v>0</v>
      </c>
      <c r="F85" s="143"/>
      <c r="G85" s="143"/>
      <c r="H85" s="143"/>
      <c r="I85" s="143" t="str">
        <f t="shared" si="18"/>
        <v>-</v>
      </c>
    </row>
    <row r="86" spans="1:9" ht="62.25" hidden="1" customHeight="1">
      <c r="A86" s="50" t="s">
        <v>206</v>
      </c>
      <c r="B86" s="49"/>
      <c r="C86" s="42" t="s">
        <v>253</v>
      </c>
      <c r="D86" s="128"/>
      <c r="E86" s="128"/>
      <c r="F86" s="48"/>
      <c r="G86" s="48"/>
      <c r="H86" s="48"/>
      <c r="I86" s="48" t="str">
        <f t="shared" si="18"/>
        <v>-</v>
      </c>
    </row>
    <row r="87" spans="1:9" ht="114" hidden="1" customHeight="1">
      <c r="A87" s="117" t="s">
        <v>207</v>
      </c>
      <c r="B87" s="49"/>
      <c r="C87" s="42" t="s">
        <v>254</v>
      </c>
      <c r="D87" s="128"/>
      <c r="E87" s="128"/>
      <c r="F87" s="48"/>
      <c r="G87" s="48"/>
      <c r="H87" s="48"/>
      <c r="I87" s="48" t="str">
        <f t="shared" si="18"/>
        <v>-</v>
      </c>
    </row>
    <row r="88" spans="1:9" ht="144.75" hidden="1" customHeight="1">
      <c r="A88" s="117" t="s">
        <v>208</v>
      </c>
      <c r="B88" s="49"/>
      <c r="C88" s="42" t="s">
        <v>255</v>
      </c>
      <c r="D88" s="128"/>
      <c r="E88" s="128"/>
      <c r="F88" s="48"/>
      <c r="G88" s="48"/>
      <c r="H88" s="48"/>
      <c r="I88" s="48" t="str">
        <f t="shared" si="18"/>
        <v>-</v>
      </c>
    </row>
    <row r="89" spans="1:9" ht="9.75" hidden="1" customHeight="1">
      <c r="A89" s="117" t="s">
        <v>209</v>
      </c>
      <c r="B89" s="49"/>
      <c r="C89" s="42" t="s">
        <v>256</v>
      </c>
      <c r="D89" s="128"/>
      <c r="E89" s="128"/>
      <c r="F89" s="48"/>
      <c r="G89" s="48"/>
      <c r="H89" s="48"/>
      <c r="I89" s="48" t="str">
        <f t="shared" si="18"/>
        <v>-</v>
      </c>
    </row>
  </sheetData>
  <mergeCells count="16">
    <mergeCell ref="B5:D5"/>
    <mergeCell ref="A9:D9"/>
    <mergeCell ref="A1:H1"/>
    <mergeCell ref="A2:G2"/>
    <mergeCell ref="A3:G3"/>
    <mergeCell ref="B6:F6"/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</mergeCells>
  <conditionalFormatting sqref="I80:I89 I68:I78 I16:I66">
    <cfRule type="cellIs" dxfId="1" priority="2" stopIfTrue="1" operator="equal">
      <formula>0</formula>
    </cfRule>
  </conditionalFormatting>
  <conditionalFormatting sqref="I79">
    <cfRule type="cellIs" dxfId="0" priority="1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47" orientation="portrait" verticalDpi="4294967293" r:id="rId1"/>
  <rowBreaks count="2" manualBreakCount="2">
    <brk id="31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1"/>
  <sheetViews>
    <sheetView view="pageBreakPreview" topLeftCell="A256" zoomScaleNormal="100" zoomScaleSheetLayoutView="100" workbookViewId="0">
      <selection activeCell="D204" sqref="D204:E204"/>
    </sheetView>
  </sheetViews>
  <sheetFormatPr defaultRowHeight="16.5"/>
  <cols>
    <col min="1" max="1" width="41" style="92" customWidth="1"/>
    <col min="2" max="2" width="4.7109375" style="93" customWidth="1"/>
    <col min="3" max="3" width="28.85546875" style="141" customWidth="1"/>
    <col min="4" max="4" width="19.5703125" style="131" customWidth="1"/>
    <col min="5" max="5" width="17.85546875" style="131" customWidth="1"/>
    <col min="6" max="6" width="17.42578125" style="131" customWidth="1"/>
    <col min="7" max="7" width="7.5703125" style="105" customWidth="1"/>
    <col min="8" max="8" width="7.85546875" style="105" customWidth="1"/>
    <col min="9" max="9" width="18" style="105" customWidth="1"/>
    <col min="10" max="11" width="17.7109375" style="105" customWidth="1"/>
    <col min="12" max="16384" width="9.140625" style="60"/>
  </cols>
  <sheetData>
    <row r="1" spans="1:11" s="53" customFormat="1" ht="30" hidden="1" customHeight="1">
      <c r="C1" s="137" t="s">
        <v>0</v>
      </c>
      <c r="D1" s="129"/>
      <c r="E1" s="129"/>
      <c r="F1" s="129"/>
    </row>
    <row r="2" spans="1:11" s="53" customFormat="1" ht="12.75" hidden="1" customHeight="1">
      <c r="A2" s="54"/>
      <c r="B2" s="54"/>
      <c r="C2" s="137"/>
      <c r="D2" s="130"/>
      <c r="E2" s="130"/>
      <c r="F2" s="130"/>
      <c r="G2" s="54"/>
      <c r="H2" s="54"/>
      <c r="I2" s="54"/>
      <c r="J2" s="54"/>
      <c r="K2" s="54"/>
    </row>
    <row r="3" spans="1:11" s="53" customFormat="1" ht="12.75" hidden="1" customHeight="1">
      <c r="A3" s="54"/>
      <c r="B3" s="54"/>
      <c r="C3" s="137" t="s">
        <v>1</v>
      </c>
      <c r="D3" s="130"/>
      <c r="E3" s="130"/>
      <c r="F3" s="130"/>
      <c r="G3" s="54"/>
      <c r="H3" s="54"/>
      <c r="I3" s="54"/>
      <c r="J3" s="54"/>
      <c r="K3" s="54"/>
    </row>
    <row r="4" spans="1:11" s="53" customFormat="1" ht="12.75" hidden="1" customHeight="1">
      <c r="A4" s="54"/>
      <c r="B4" s="54"/>
      <c r="C4" s="137"/>
      <c r="D4" s="130"/>
      <c r="E4" s="130"/>
      <c r="F4" s="130"/>
      <c r="G4" s="54"/>
      <c r="H4" s="54"/>
      <c r="I4" s="54"/>
      <c r="J4" s="54"/>
      <c r="K4" s="54"/>
    </row>
    <row r="5" spans="1:11" s="53" customFormat="1" ht="12.75" hidden="1" customHeight="1">
      <c r="A5" s="54"/>
      <c r="B5" s="54"/>
      <c r="C5" s="137"/>
      <c r="D5" s="130"/>
      <c r="E5" s="130"/>
      <c r="F5" s="130"/>
      <c r="G5" s="54"/>
      <c r="H5" s="54"/>
      <c r="I5" s="54"/>
      <c r="J5" s="54"/>
      <c r="K5" s="54"/>
    </row>
    <row r="6" spans="1:11" s="53" customFormat="1" ht="12.75" hidden="1" customHeight="1">
      <c r="A6" s="54" t="s">
        <v>2</v>
      </c>
      <c r="B6" s="54"/>
      <c r="C6" s="137"/>
      <c r="D6" s="130"/>
      <c r="E6" s="130"/>
      <c r="F6" s="130"/>
      <c r="G6" s="54"/>
      <c r="H6" s="54"/>
      <c r="I6" s="54"/>
      <c r="J6" s="54"/>
      <c r="K6" s="54"/>
    </row>
    <row r="7" spans="1:11" s="53" customFormat="1" ht="12.75" hidden="1" customHeight="1">
      <c r="A7" s="54" t="s">
        <v>3</v>
      </c>
      <c r="B7" s="54"/>
      <c r="C7" s="137"/>
      <c r="D7" s="130"/>
      <c r="E7" s="130"/>
      <c r="F7" s="130"/>
      <c r="G7" s="54"/>
      <c r="H7" s="54"/>
      <c r="I7" s="54"/>
      <c r="J7" s="54"/>
      <c r="K7" s="54"/>
    </row>
    <row r="8" spans="1:11" s="53" customFormat="1">
      <c r="A8" s="54"/>
      <c r="B8" s="54"/>
      <c r="C8" s="137" t="s">
        <v>7</v>
      </c>
      <c r="D8" s="130"/>
      <c r="E8" s="130"/>
      <c r="F8" s="130"/>
      <c r="G8" s="54"/>
      <c r="H8" s="54"/>
      <c r="I8" s="54"/>
      <c r="J8" s="104" t="s">
        <v>258</v>
      </c>
    </row>
    <row r="9" spans="1:11" s="56" customFormat="1" ht="25.5" customHeight="1">
      <c r="A9" s="195" t="s">
        <v>4</v>
      </c>
      <c r="B9" s="195" t="s">
        <v>28</v>
      </c>
      <c r="C9" s="198" t="s">
        <v>313</v>
      </c>
      <c r="D9" s="195" t="s">
        <v>33</v>
      </c>
      <c r="E9" s="195" t="s">
        <v>8</v>
      </c>
      <c r="F9" s="196" t="s">
        <v>5</v>
      </c>
      <c r="G9" s="200"/>
      <c r="H9" s="200"/>
      <c r="I9" s="197"/>
      <c r="J9" s="196" t="s">
        <v>6</v>
      </c>
      <c r="K9" s="197"/>
    </row>
    <row r="10" spans="1:11" s="56" customFormat="1" ht="49.5" customHeight="1">
      <c r="A10" s="195"/>
      <c r="B10" s="195"/>
      <c r="C10" s="199"/>
      <c r="D10" s="195"/>
      <c r="E10" s="195"/>
      <c r="F10" s="102" t="s">
        <v>34</v>
      </c>
      <c r="G10" s="102" t="s">
        <v>305</v>
      </c>
      <c r="H10" s="102" t="s">
        <v>36</v>
      </c>
      <c r="I10" s="102" t="s">
        <v>306</v>
      </c>
      <c r="J10" s="101" t="s">
        <v>9</v>
      </c>
      <c r="K10" s="101" t="s">
        <v>10</v>
      </c>
    </row>
    <row r="11" spans="1:11" s="107" customFormat="1" ht="11.25">
      <c r="A11" s="106">
        <v>1</v>
      </c>
      <c r="B11" s="106" t="s">
        <v>29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</row>
    <row r="12" spans="1:11" s="56" customFormat="1" ht="19.5">
      <c r="A12" s="108" t="s">
        <v>311</v>
      </c>
      <c r="B12" s="57" t="s">
        <v>312</v>
      </c>
      <c r="C12" s="138"/>
      <c r="D12" s="155">
        <f>D298</f>
        <v>9665989.3100000005</v>
      </c>
      <c r="E12" s="155">
        <f t="shared" ref="E12:K12" si="0">E298</f>
        <v>9665989.3100000005</v>
      </c>
      <c r="F12" s="155">
        <f t="shared" si="0"/>
        <v>2133158.1399999997</v>
      </c>
      <c r="G12" s="155">
        <f t="shared" si="0"/>
        <v>0</v>
      </c>
      <c r="H12" s="155">
        <f t="shared" si="0"/>
        <v>0</v>
      </c>
      <c r="I12" s="155">
        <f t="shared" si="0"/>
        <v>2133158.1399999997</v>
      </c>
      <c r="J12" s="155">
        <f t="shared" si="0"/>
        <v>7532831.1699999999</v>
      </c>
      <c r="K12" s="155">
        <f t="shared" si="0"/>
        <v>7532831.1699999999</v>
      </c>
    </row>
    <row r="13" spans="1:11" s="56" customFormat="1" ht="19.5">
      <c r="A13" s="99" t="s">
        <v>43</v>
      </c>
      <c r="B13" s="99"/>
      <c r="C13" s="138"/>
      <c r="D13" s="156"/>
      <c r="E13" s="156"/>
      <c r="F13" s="157"/>
      <c r="G13" s="156"/>
      <c r="H13" s="156"/>
      <c r="I13" s="156"/>
      <c r="J13" s="156"/>
      <c r="K13" s="156"/>
    </row>
    <row r="14" spans="1:11" s="56" customFormat="1" ht="19.5">
      <c r="A14" s="43" t="s">
        <v>112</v>
      </c>
      <c r="B14" s="55"/>
      <c r="C14" s="139" t="s">
        <v>143</v>
      </c>
      <c r="D14" s="155">
        <f t="shared" ref="D14:K14" si="1">D15+D23+D93+D96+D88+D91</f>
        <v>4868282.88</v>
      </c>
      <c r="E14" s="155">
        <f t="shared" si="1"/>
        <v>4868282.88</v>
      </c>
      <c r="F14" s="155">
        <f t="shared" si="1"/>
        <v>1164972.8700000001</v>
      </c>
      <c r="G14" s="155">
        <f t="shared" si="1"/>
        <v>0</v>
      </c>
      <c r="H14" s="155">
        <f t="shared" si="1"/>
        <v>0</v>
      </c>
      <c r="I14" s="155">
        <f t="shared" si="1"/>
        <v>1164972.8700000001</v>
      </c>
      <c r="J14" s="155">
        <f t="shared" si="1"/>
        <v>3703310.01</v>
      </c>
      <c r="K14" s="155">
        <f t="shared" si="1"/>
        <v>3703310.01</v>
      </c>
    </row>
    <row r="15" spans="1:11" s="58" customFormat="1" ht="36.75" customHeight="1">
      <c r="A15" s="114" t="s">
        <v>113</v>
      </c>
      <c r="B15" s="57"/>
      <c r="C15" s="139" t="s">
        <v>302</v>
      </c>
      <c r="D15" s="155">
        <f>D16</f>
        <v>766844</v>
      </c>
      <c r="E15" s="155">
        <f t="shared" ref="E15:K15" si="2">E16</f>
        <v>766844</v>
      </c>
      <c r="F15" s="155">
        <f t="shared" si="2"/>
        <v>174529.49</v>
      </c>
      <c r="G15" s="155">
        <f t="shared" si="2"/>
        <v>0</v>
      </c>
      <c r="H15" s="155">
        <f t="shared" si="2"/>
        <v>0</v>
      </c>
      <c r="I15" s="155">
        <f>I16</f>
        <v>174529.49</v>
      </c>
      <c r="J15" s="155">
        <f t="shared" si="2"/>
        <v>592314.51</v>
      </c>
      <c r="K15" s="155">
        <f t="shared" si="2"/>
        <v>592314.51</v>
      </c>
    </row>
    <row r="16" spans="1:11" s="56" customFormat="1" ht="22.5" customHeight="1">
      <c r="A16" s="46" t="s">
        <v>125</v>
      </c>
      <c r="B16" s="55"/>
      <c r="C16" s="148" t="s">
        <v>327</v>
      </c>
      <c r="D16" s="157">
        <f t="shared" ref="D16:K16" si="3">D17+D20</f>
        <v>766844</v>
      </c>
      <c r="E16" s="157">
        <f>E17+E20</f>
        <v>766844</v>
      </c>
      <c r="F16" s="157">
        <f t="shared" ref="F16" si="4">F17+F20</f>
        <v>174529.49</v>
      </c>
      <c r="G16" s="157">
        <f t="shared" si="3"/>
        <v>0</v>
      </c>
      <c r="H16" s="157">
        <f>H17+H20</f>
        <v>0</v>
      </c>
      <c r="I16" s="157">
        <f>I17+I20</f>
        <v>174529.49</v>
      </c>
      <c r="J16" s="157">
        <f>J17+J20</f>
        <v>592314.51</v>
      </c>
      <c r="K16" s="157">
        <f t="shared" si="3"/>
        <v>592314.51</v>
      </c>
    </row>
    <row r="17" spans="1:11" ht="18.75" customHeight="1">
      <c r="A17" s="59" t="s">
        <v>21</v>
      </c>
      <c r="B17" s="25"/>
      <c r="C17" s="149" t="s">
        <v>324</v>
      </c>
      <c r="D17" s="158">
        <v>588974</v>
      </c>
      <c r="E17" s="158">
        <f>D17</f>
        <v>588974</v>
      </c>
      <c r="F17" s="159">
        <v>135065.25</v>
      </c>
      <c r="G17" s="159">
        <v>0</v>
      </c>
      <c r="H17" s="159">
        <v>0</v>
      </c>
      <c r="I17" s="159">
        <f>F17+G17+H17</f>
        <v>135065.25</v>
      </c>
      <c r="J17" s="159">
        <f>D17-I17</f>
        <v>453908.75</v>
      </c>
      <c r="K17" s="159">
        <f>E17-I17</f>
        <v>453908.75</v>
      </c>
    </row>
    <row r="18" spans="1:11" ht="20.25" customHeight="1">
      <c r="A18" s="61" t="s">
        <v>94</v>
      </c>
      <c r="B18" s="25"/>
      <c r="C18" s="149" t="s">
        <v>325</v>
      </c>
      <c r="D18" s="159">
        <v>129574</v>
      </c>
      <c r="E18" s="158">
        <f>D18</f>
        <v>129574</v>
      </c>
      <c r="F18" s="159">
        <v>28748.79</v>
      </c>
      <c r="G18" s="159">
        <v>0</v>
      </c>
      <c r="H18" s="159">
        <v>0</v>
      </c>
      <c r="I18" s="159">
        <f t="shared" ref="I18:I84" si="5">F18+G18+H18</f>
        <v>28748.79</v>
      </c>
      <c r="J18" s="159">
        <f t="shared" ref="J18:J84" si="6">D18-I18</f>
        <v>100825.20999999999</v>
      </c>
      <c r="K18" s="159">
        <f t="shared" ref="K18:K84" si="7">E18-I18</f>
        <v>100825.20999999999</v>
      </c>
    </row>
    <row r="19" spans="1:11" ht="19.5" customHeight="1">
      <c r="A19" s="61" t="s">
        <v>95</v>
      </c>
      <c r="B19" s="25"/>
      <c r="C19" s="149" t="s">
        <v>326</v>
      </c>
      <c r="D19" s="159">
        <v>48296</v>
      </c>
      <c r="E19" s="158">
        <f>D19</f>
        <v>48296</v>
      </c>
      <c r="F19" s="159">
        <v>10715.45</v>
      </c>
      <c r="G19" s="159">
        <v>0</v>
      </c>
      <c r="H19" s="159">
        <v>0</v>
      </c>
      <c r="I19" s="159">
        <f t="shared" si="5"/>
        <v>10715.45</v>
      </c>
      <c r="J19" s="159">
        <f t="shared" si="6"/>
        <v>37580.550000000003</v>
      </c>
      <c r="K19" s="159">
        <f t="shared" si="7"/>
        <v>37580.550000000003</v>
      </c>
    </row>
    <row r="20" spans="1:11" s="63" customFormat="1" ht="21" customHeight="1">
      <c r="A20" s="46" t="s">
        <v>126</v>
      </c>
      <c r="B20" s="62"/>
      <c r="C20" s="150"/>
      <c r="D20" s="160">
        <f t="shared" ref="D20:H20" si="8">SUM(D18:D19)</f>
        <v>177870</v>
      </c>
      <c r="E20" s="161">
        <f t="shared" si="8"/>
        <v>177870</v>
      </c>
      <c r="F20" s="161">
        <f t="shared" ref="F20" si="9">SUM(F18:F19)</f>
        <v>39464.240000000005</v>
      </c>
      <c r="G20" s="161">
        <f t="shared" si="8"/>
        <v>0</v>
      </c>
      <c r="H20" s="161">
        <f t="shared" si="8"/>
        <v>0</v>
      </c>
      <c r="I20" s="159">
        <f t="shared" si="5"/>
        <v>39464.240000000005</v>
      </c>
      <c r="J20" s="159">
        <f t="shared" si="6"/>
        <v>138405.76000000001</v>
      </c>
      <c r="K20" s="159">
        <f t="shared" si="7"/>
        <v>138405.76000000001</v>
      </c>
    </row>
    <row r="21" spans="1:11" s="63" customFormat="1" ht="20.25">
      <c r="A21" s="64"/>
      <c r="B21" s="62"/>
      <c r="C21" s="150"/>
      <c r="D21" s="160"/>
      <c r="E21" s="161"/>
      <c r="F21" s="161"/>
      <c r="G21" s="161"/>
      <c r="H21" s="161"/>
      <c r="I21" s="159"/>
      <c r="J21" s="159"/>
      <c r="K21" s="159"/>
    </row>
    <row r="22" spans="1:11" s="63" customFormat="1" ht="43.5">
      <c r="A22" s="114" t="s">
        <v>114</v>
      </c>
      <c r="B22" s="62"/>
      <c r="C22" s="150" t="s">
        <v>142</v>
      </c>
      <c r="D22" s="161">
        <f>D23+D83</f>
        <v>3935292.88</v>
      </c>
      <c r="E22" s="161">
        <f>E23+E83</f>
        <v>3935292.88</v>
      </c>
      <c r="F22" s="161">
        <f>F23+F83</f>
        <v>917560.38</v>
      </c>
      <c r="G22" s="161">
        <f>G23+G83</f>
        <v>0</v>
      </c>
      <c r="H22" s="161">
        <f>H23+H83</f>
        <v>0</v>
      </c>
      <c r="I22" s="162">
        <f t="shared" si="5"/>
        <v>917560.38</v>
      </c>
      <c r="J22" s="162">
        <f t="shared" si="6"/>
        <v>3017732.5</v>
      </c>
      <c r="K22" s="162">
        <f t="shared" si="7"/>
        <v>3017732.5</v>
      </c>
    </row>
    <row r="23" spans="1:11" s="52" customFormat="1" ht="27">
      <c r="A23" s="64" t="s">
        <v>148</v>
      </c>
      <c r="B23" s="51"/>
      <c r="C23" s="151" t="s">
        <v>147</v>
      </c>
      <c r="D23" s="162">
        <f>D44+D58+D67+D72+D69+D74+D73+D77+D82+D78+D79</f>
        <v>3935292.88</v>
      </c>
      <c r="E23" s="162">
        <f>E44+E58+E67+E72+E69+E74+E73+E77+E82</f>
        <v>3935292.88</v>
      </c>
      <c r="F23" s="162">
        <f>F44+F58+F67+F72+F69+F74+F73+F77+F82</f>
        <v>917560.38</v>
      </c>
      <c r="G23" s="162">
        <f>G44+G58+G67+G72+G69+G74+G73+G77+G82</f>
        <v>0</v>
      </c>
      <c r="H23" s="162">
        <f>H44+H58+H67+H72+H69+H74+H73+H77+H82</f>
        <v>0</v>
      </c>
      <c r="I23" s="162">
        <f t="shared" si="5"/>
        <v>917560.38</v>
      </c>
      <c r="J23" s="162">
        <f t="shared" si="6"/>
        <v>3017732.5</v>
      </c>
      <c r="K23" s="162">
        <f t="shared" si="7"/>
        <v>3017732.5</v>
      </c>
    </row>
    <row r="24" spans="1:11" ht="12.75" hidden="1" customHeight="1">
      <c r="A24" s="59" t="s">
        <v>21</v>
      </c>
      <c r="B24" s="25"/>
      <c r="C24" s="149" t="s">
        <v>104</v>
      </c>
      <c r="D24" s="159"/>
      <c r="E24" s="159"/>
      <c r="F24" s="159"/>
      <c r="G24" s="159"/>
      <c r="H24" s="159"/>
      <c r="I24" s="162">
        <f t="shared" si="5"/>
        <v>0</v>
      </c>
      <c r="J24" s="162">
        <f t="shared" si="6"/>
        <v>0</v>
      </c>
      <c r="K24" s="162">
        <f t="shared" si="7"/>
        <v>0</v>
      </c>
    </row>
    <row r="25" spans="1:11" ht="12.75" hidden="1" customHeight="1">
      <c r="A25" s="61" t="s">
        <v>94</v>
      </c>
      <c r="B25" s="25"/>
      <c r="C25" s="149" t="s">
        <v>105</v>
      </c>
      <c r="D25" s="159"/>
      <c r="E25" s="159"/>
      <c r="F25" s="159"/>
      <c r="G25" s="159"/>
      <c r="H25" s="159"/>
      <c r="I25" s="162">
        <f t="shared" si="5"/>
        <v>0</v>
      </c>
      <c r="J25" s="162">
        <f t="shared" si="6"/>
        <v>0</v>
      </c>
      <c r="K25" s="162">
        <f t="shared" si="7"/>
        <v>0</v>
      </c>
    </row>
    <row r="26" spans="1:11" ht="14.25" hidden="1" customHeight="1">
      <c r="A26" s="61" t="s">
        <v>95</v>
      </c>
      <c r="B26" s="25"/>
      <c r="C26" s="149" t="s">
        <v>106</v>
      </c>
      <c r="D26" s="159"/>
      <c r="E26" s="159"/>
      <c r="F26" s="159"/>
      <c r="G26" s="159"/>
      <c r="H26" s="159"/>
      <c r="I26" s="162">
        <f t="shared" si="5"/>
        <v>0</v>
      </c>
      <c r="J26" s="162">
        <f t="shared" si="6"/>
        <v>0</v>
      </c>
      <c r="K26" s="162">
        <f t="shared" si="7"/>
        <v>0</v>
      </c>
    </row>
    <row r="27" spans="1:11" s="63" customFormat="1" ht="13.5" hidden="1" customHeight="1">
      <c r="A27" s="64" t="s">
        <v>77</v>
      </c>
      <c r="B27" s="62"/>
      <c r="C27" s="150"/>
      <c r="D27" s="161">
        <f t="shared" ref="D27:H27" si="10">SUM(D25:D26)</f>
        <v>0</v>
      </c>
      <c r="E27" s="161">
        <f t="shared" si="10"/>
        <v>0</v>
      </c>
      <c r="F27" s="161">
        <f t="shared" ref="F27" si="11">SUM(F25:F26)</f>
        <v>0</v>
      </c>
      <c r="G27" s="161">
        <f t="shared" si="10"/>
        <v>0</v>
      </c>
      <c r="H27" s="161">
        <f t="shared" si="10"/>
        <v>0</v>
      </c>
      <c r="I27" s="162">
        <f t="shared" si="5"/>
        <v>0</v>
      </c>
      <c r="J27" s="162">
        <f t="shared" si="6"/>
        <v>0</v>
      </c>
      <c r="K27" s="162">
        <f t="shared" si="7"/>
        <v>0</v>
      </c>
    </row>
    <row r="28" spans="1:11" s="52" customFormat="1" ht="12.75" hidden="1" customHeight="1">
      <c r="A28" s="65" t="s">
        <v>107</v>
      </c>
      <c r="B28" s="51"/>
      <c r="C28" s="149"/>
      <c r="D28" s="162">
        <f>D24+D27</f>
        <v>0</v>
      </c>
      <c r="E28" s="162">
        <f t="shared" ref="E28:H28" si="12">E24+E27</f>
        <v>0</v>
      </c>
      <c r="F28" s="162">
        <f t="shared" ref="F28" si="13">F24+F27</f>
        <v>0</v>
      </c>
      <c r="G28" s="162">
        <f t="shared" si="12"/>
        <v>0</v>
      </c>
      <c r="H28" s="162">
        <f t="shared" si="12"/>
        <v>0</v>
      </c>
      <c r="I28" s="162">
        <f t="shared" si="5"/>
        <v>0</v>
      </c>
      <c r="J28" s="162">
        <f t="shared" si="6"/>
        <v>0</v>
      </c>
      <c r="K28" s="162">
        <f t="shared" si="7"/>
        <v>0</v>
      </c>
    </row>
    <row r="29" spans="1:11" s="52" customFormat="1" ht="12.75" hidden="1" customHeight="1">
      <c r="A29" s="65"/>
      <c r="B29" s="51"/>
      <c r="C29" s="149"/>
      <c r="D29" s="162"/>
      <c r="E29" s="162"/>
      <c r="F29" s="162"/>
      <c r="G29" s="162"/>
      <c r="H29" s="162"/>
      <c r="I29" s="162">
        <f t="shared" si="5"/>
        <v>0</v>
      </c>
      <c r="J29" s="162">
        <f t="shared" si="6"/>
        <v>0</v>
      </c>
      <c r="K29" s="162">
        <f t="shared" si="7"/>
        <v>0</v>
      </c>
    </row>
    <row r="30" spans="1:11" s="52" customFormat="1" ht="12.75" hidden="1" customHeight="1">
      <c r="A30" s="65" t="s">
        <v>100</v>
      </c>
      <c r="B30" s="51"/>
      <c r="C30" s="149"/>
      <c r="D30" s="162"/>
      <c r="E30" s="162"/>
      <c r="F30" s="162"/>
      <c r="G30" s="162"/>
      <c r="H30" s="162"/>
      <c r="I30" s="162">
        <f t="shared" si="5"/>
        <v>0</v>
      </c>
      <c r="J30" s="162">
        <f t="shared" si="6"/>
        <v>0</v>
      </c>
      <c r="K30" s="162">
        <f t="shared" si="7"/>
        <v>0</v>
      </c>
    </row>
    <row r="31" spans="1:11" ht="12.75" hidden="1" customHeight="1">
      <c r="A31" s="59" t="s">
        <v>21</v>
      </c>
      <c r="B31" s="25"/>
      <c r="C31" s="149" t="s">
        <v>83</v>
      </c>
      <c r="D31" s="159"/>
      <c r="E31" s="159"/>
      <c r="F31" s="159"/>
      <c r="G31" s="159"/>
      <c r="H31" s="159"/>
      <c r="I31" s="162">
        <f t="shared" si="5"/>
        <v>0</v>
      </c>
      <c r="J31" s="162">
        <f t="shared" si="6"/>
        <v>0</v>
      </c>
      <c r="K31" s="162">
        <f t="shared" si="7"/>
        <v>0</v>
      </c>
    </row>
    <row r="32" spans="1:11" ht="12.75" hidden="1" customHeight="1">
      <c r="A32" s="61" t="s">
        <v>94</v>
      </c>
      <c r="B32" s="25"/>
      <c r="C32" s="149" t="s">
        <v>84</v>
      </c>
      <c r="D32" s="159"/>
      <c r="E32" s="159"/>
      <c r="F32" s="159"/>
      <c r="G32" s="159"/>
      <c r="H32" s="159"/>
      <c r="I32" s="162">
        <f t="shared" si="5"/>
        <v>0</v>
      </c>
      <c r="J32" s="162">
        <f t="shared" si="6"/>
        <v>0</v>
      </c>
      <c r="K32" s="162">
        <f t="shared" si="7"/>
        <v>0</v>
      </c>
    </row>
    <row r="33" spans="1:11" ht="14.25" hidden="1" customHeight="1">
      <c r="A33" s="66" t="s">
        <v>95</v>
      </c>
      <c r="B33" s="25"/>
      <c r="C33" s="149" t="s">
        <v>85</v>
      </c>
      <c r="D33" s="159"/>
      <c r="E33" s="159"/>
      <c r="F33" s="159"/>
      <c r="G33" s="159"/>
      <c r="H33" s="159"/>
      <c r="I33" s="162">
        <f t="shared" si="5"/>
        <v>0</v>
      </c>
      <c r="J33" s="162">
        <f t="shared" si="6"/>
        <v>0</v>
      </c>
      <c r="K33" s="162">
        <f t="shared" si="7"/>
        <v>0</v>
      </c>
    </row>
    <row r="34" spans="1:11" s="63" customFormat="1" ht="13.5" hidden="1" customHeight="1">
      <c r="A34" s="64" t="s">
        <v>77</v>
      </c>
      <c r="B34" s="62"/>
      <c r="C34" s="150"/>
      <c r="D34" s="161">
        <f t="shared" ref="D34:H34" si="14">SUM(D32:D33)</f>
        <v>0</v>
      </c>
      <c r="E34" s="161">
        <f t="shared" si="14"/>
        <v>0</v>
      </c>
      <c r="F34" s="161">
        <f t="shared" ref="F34" si="15">SUM(F32:F33)</f>
        <v>0</v>
      </c>
      <c r="G34" s="161">
        <f t="shared" si="14"/>
        <v>0</v>
      </c>
      <c r="H34" s="161">
        <f t="shared" si="14"/>
        <v>0</v>
      </c>
      <c r="I34" s="162">
        <f t="shared" si="5"/>
        <v>0</v>
      </c>
      <c r="J34" s="162">
        <f t="shared" si="6"/>
        <v>0</v>
      </c>
      <c r="K34" s="162">
        <f t="shared" si="7"/>
        <v>0</v>
      </c>
    </row>
    <row r="35" spans="1:11" s="52" customFormat="1" ht="12.75" hidden="1" customHeight="1">
      <c r="A35" s="65" t="s">
        <v>90</v>
      </c>
      <c r="B35" s="51"/>
      <c r="C35" s="151"/>
      <c r="D35" s="162">
        <f t="shared" ref="D35:H35" si="16">D31+D34</f>
        <v>0</v>
      </c>
      <c r="E35" s="162">
        <f t="shared" si="16"/>
        <v>0</v>
      </c>
      <c r="F35" s="162">
        <f t="shared" ref="F35" si="17">F31+F34</f>
        <v>0</v>
      </c>
      <c r="G35" s="162">
        <f t="shared" si="16"/>
        <v>0</v>
      </c>
      <c r="H35" s="162">
        <f t="shared" si="16"/>
        <v>0</v>
      </c>
      <c r="I35" s="162">
        <f t="shared" si="5"/>
        <v>0</v>
      </c>
      <c r="J35" s="162">
        <f t="shared" si="6"/>
        <v>0</v>
      </c>
      <c r="K35" s="162">
        <f t="shared" si="7"/>
        <v>0</v>
      </c>
    </row>
    <row r="36" spans="1:11" s="52" customFormat="1" ht="12.75" hidden="1" customHeight="1">
      <c r="A36" s="65"/>
      <c r="B36" s="51"/>
      <c r="C36" s="151"/>
      <c r="D36" s="162"/>
      <c r="E36" s="162"/>
      <c r="F36" s="162"/>
      <c r="G36" s="162"/>
      <c r="H36" s="162"/>
      <c r="I36" s="162">
        <f t="shared" si="5"/>
        <v>0</v>
      </c>
      <c r="J36" s="162">
        <f t="shared" si="6"/>
        <v>0</v>
      </c>
      <c r="K36" s="162">
        <f t="shared" si="7"/>
        <v>0</v>
      </c>
    </row>
    <row r="37" spans="1:11" s="52" customFormat="1" ht="12.75" hidden="1" customHeight="1">
      <c r="A37" s="67" t="s">
        <v>92</v>
      </c>
      <c r="B37" s="51"/>
      <c r="C37" s="151"/>
      <c r="D37" s="162"/>
      <c r="E37" s="162"/>
      <c r="F37" s="162"/>
      <c r="G37" s="162"/>
      <c r="H37" s="162"/>
      <c r="I37" s="162">
        <f t="shared" si="5"/>
        <v>0</v>
      </c>
      <c r="J37" s="162">
        <f t="shared" si="6"/>
        <v>0</v>
      </c>
      <c r="K37" s="162">
        <f t="shared" si="7"/>
        <v>0</v>
      </c>
    </row>
    <row r="38" spans="1:11" ht="12.75" hidden="1" customHeight="1">
      <c r="A38" s="59" t="s">
        <v>21</v>
      </c>
      <c r="B38" s="25"/>
      <c r="C38" s="149" t="s">
        <v>86</v>
      </c>
      <c r="D38" s="159">
        <f t="shared" ref="D38:H38" si="18">D17+D24+D31</f>
        <v>588974</v>
      </c>
      <c r="E38" s="159">
        <f t="shared" si="18"/>
        <v>588974</v>
      </c>
      <c r="F38" s="159">
        <f t="shared" ref="F38" si="19">F17+F24+F31</f>
        <v>135065.25</v>
      </c>
      <c r="G38" s="159">
        <f t="shared" si="18"/>
        <v>0</v>
      </c>
      <c r="H38" s="159">
        <f t="shared" si="18"/>
        <v>0</v>
      </c>
      <c r="I38" s="162">
        <f t="shared" si="5"/>
        <v>135065.25</v>
      </c>
      <c r="J38" s="162">
        <f t="shared" si="6"/>
        <v>453908.75</v>
      </c>
      <c r="K38" s="162">
        <f t="shared" si="7"/>
        <v>453908.75</v>
      </c>
    </row>
    <row r="39" spans="1:11" ht="38.25" hidden="1" customHeight="1">
      <c r="A39" s="59" t="s">
        <v>22</v>
      </c>
      <c r="B39" s="25"/>
      <c r="C39" s="149" t="s">
        <v>87</v>
      </c>
      <c r="D39" s="159" t="e">
        <f>#REF!</f>
        <v>#REF!</v>
      </c>
      <c r="E39" s="159" t="e">
        <f>#REF!</f>
        <v>#REF!</v>
      </c>
      <c r="F39" s="159" t="e">
        <f>#REF!</f>
        <v>#REF!</v>
      </c>
      <c r="G39" s="159" t="e">
        <f>#REF!</f>
        <v>#REF!</v>
      </c>
      <c r="H39" s="159" t="e">
        <f>#REF!</f>
        <v>#REF!</v>
      </c>
      <c r="I39" s="162" t="e">
        <f t="shared" si="5"/>
        <v>#REF!</v>
      </c>
      <c r="J39" s="162" t="e">
        <f t="shared" si="6"/>
        <v>#REF!</v>
      </c>
      <c r="K39" s="162" t="e">
        <f t="shared" si="7"/>
        <v>#REF!</v>
      </c>
    </row>
    <row r="40" spans="1:11" ht="12.75" hidden="1" customHeight="1">
      <c r="A40" s="61" t="s">
        <v>94</v>
      </c>
      <c r="B40" s="25"/>
      <c r="C40" s="149" t="s">
        <v>88</v>
      </c>
      <c r="D40" s="159">
        <f t="shared" ref="D40:H41" si="20">D18+D25+D32</f>
        <v>129574</v>
      </c>
      <c r="E40" s="159">
        <f t="shared" si="20"/>
        <v>129574</v>
      </c>
      <c r="F40" s="159">
        <f t="shared" ref="F40" si="21">F18+F25+F32</f>
        <v>28748.79</v>
      </c>
      <c r="G40" s="159">
        <f t="shared" si="20"/>
        <v>0</v>
      </c>
      <c r="H40" s="159">
        <f t="shared" si="20"/>
        <v>0</v>
      </c>
      <c r="I40" s="162">
        <f t="shared" si="5"/>
        <v>28748.79</v>
      </c>
      <c r="J40" s="162">
        <f t="shared" si="6"/>
        <v>100825.20999999999</v>
      </c>
      <c r="K40" s="162">
        <f t="shared" si="7"/>
        <v>100825.20999999999</v>
      </c>
    </row>
    <row r="41" spans="1:11" ht="14.25" hidden="1" customHeight="1">
      <c r="A41" s="61" t="s">
        <v>95</v>
      </c>
      <c r="B41" s="25"/>
      <c r="C41" s="149" t="s">
        <v>89</v>
      </c>
      <c r="D41" s="159">
        <f t="shared" si="20"/>
        <v>48296</v>
      </c>
      <c r="E41" s="159">
        <f t="shared" si="20"/>
        <v>48296</v>
      </c>
      <c r="F41" s="159">
        <f t="shared" ref="F41" si="22">F19+F26+F33</f>
        <v>10715.45</v>
      </c>
      <c r="G41" s="159">
        <f t="shared" si="20"/>
        <v>0</v>
      </c>
      <c r="H41" s="159">
        <f t="shared" si="20"/>
        <v>0</v>
      </c>
      <c r="I41" s="162">
        <f t="shared" si="5"/>
        <v>10715.45</v>
      </c>
      <c r="J41" s="162">
        <f t="shared" si="6"/>
        <v>37580.550000000003</v>
      </c>
      <c r="K41" s="162">
        <f t="shared" si="7"/>
        <v>37580.550000000003</v>
      </c>
    </row>
    <row r="42" spans="1:11" s="63" customFormat="1" ht="13.5" hidden="1" customHeight="1">
      <c r="A42" s="64" t="s">
        <v>77</v>
      </c>
      <c r="B42" s="62"/>
      <c r="C42" s="150"/>
      <c r="D42" s="161">
        <f>SUM(D40:D41)</f>
        <v>177870</v>
      </c>
      <c r="E42" s="161">
        <f t="shared" ref="E42:H42" si="23">SUM(E40:E41)</f>
        <v>177870</v>
      </c>
      <c r="F42" s="161">
        <f t="shared" ref="F42" si="24">SUM(F40:F41)</f>
        <v>39464.240000000005</v>
      </c>
      <c r="G42" s="161">
        <f t="shared" si="23"/>
        <v>0</v>
      </c>
      <c r="H42" s="161">
        <f t="shared" si="23"/>
        <v>0</v>
      </c>
      <c r="I42" s="162">
        <f t="shared" si="5"/>
        <v>39464.240000000005</v>
      </c>
      <c r="J42" s="162">
        <f t="shared" si="6"/>
        <v>138405.76000000001</v>
      </c>
      <c r="K42" s="162">
        <f t="shared" si="7"/>
        <v>138405.76000000001</v>
      </c>
    </row>
    <row r="43" spans="1:11" s="52" customFormat="1" ht="12.75" hidden="1" customHeight="1">
      <c r="A43" s="67" t="s">
        <v>91</v>
      </c>
      <c r="B43" s="51"/>
      <c r="C43" s="151"/>
      <c r="D43" s="162" t="e">
        <f>D38+D42+D39</f>
        <v>#REF!</v>
      </c>
      <c r="E43" s="162" t="e">
        <f t="shared" ref="E43:H43" si="25">E38+E42+E39</f>
        <v>#REF!</v>
      </c>
      <c r="F43" s="162" t="e">
        <f t="shared" ref="F43" si="26">F38+F42+F39</f>
        <v>#REF!</v>
      </c>
      <c r="G43" s="162" t="e">
        <f t="shared" si="25"/>
        <v>#REF!</v>
      </c>
      <c r="H43" s="162" t="e">
        <f t="shared" si="25"/>
        <v>#REF!</v>
      </c>
      <c r="I43" s="162" t="e">
        <f t="shared" si="5"/>
        <v>#REF!</v>
      </c>
      <c r="J43" s="162" t="e">
        <f t="shared" si="6"/>
        <v>#REF!</v>
      </c>
      <c r="K43" s="162" t="e">
        <f t="shared" si="7"/>
        <v>#REF!</v>
      </c>
    </row>
    <row r="44" spans="1:11" s="52" customFormat="1" ht="25.5">
      <c r="A44" s="46" t="s">
        <v>125</v>
      </c>
      <c r="B44" s="51"/>
      <c r="C44" s="148" t="s">
        <v>328</v>
      </c>
      <c r="D44" s="162">
        <f>D47+D54+D57</f>
        <v>2583441.65</v>
      </c>
      <c r="E44" s="162">
        <f t="shared" ref="E44:H44" si="27">E47+E54+E57</f>
        <v>2583441.65</v>
      </c>
      <c r="F44" s="162">
        <f t="shared" ref="F44" si="28">F47+F54+F57</f>
        <v>526549.69999999995</v>
      </c>
      <c r="G44" s="162">
        <f t="shared" si="27"/>
        <v>0</v>
      </c>
      <c r="H44" s="162">
        <f t="shared" si="27"/>
        <v>0</v>
      </c>
      <c r="I44" s="162">
        <f t="shared" si="5"/>
        <v>526549.69999999995</v>
      </c>
      <c r="J44" s="162">
        <f t="shared" si="6"/>
        <v>2056891.95</v>
      </c>
      <c r="K44" s="162">
        <f t="shared" si="7"/>
        <v>2056891.95</v>
      </c>
    </row>
    <row r="45" spans="1:11" ht="19.5">
      <c r="A45" s="59" t="s">
        <v>433</v>
      </c>
      <c r="B45" s="25"/>
      <c r="C45" s="149" t="s">
        <v>329</v>
      </c>
      <c r="D45" s="159">
        <f>1033473-50000</f>
        <v>983473</v>
      </c>
      <c r="E45" s="159">
        <f>D45</f>
        <v>983473</v>
      </c>
      <c r="F45" s="159">
        <v>174107.71</v>
      </c>
      <c r="G45" s="159">
        <v>0</v>
      </c>
      <c r="H45" s="159">
        <v>0</v>
      </c>
      <c r="I45" s="159">
        <f t="shared" si="5"/>
        <v>174107.71</v>
      </c>
      <c r="J45" s="159">
        <f>D45-I45</f>
        <v>809365.29</v>
      </c>
      <c r="K45" s="159">
        <f t="shared" si="7"/>
        <v>809365.29</v>
      </c>
    </row>
    <row r="46" spans="1:11" ht="19.5">
      <c r="A46" s="59" t="s">
        <v>434</v>
      </c>
      <c r="B46" s="25"/>
      <c r="C46" s="149" t="s">
        <v>330</v>
      </c>
      <c r="D46" s="159">
        <v>947496</v>
      </c>
      <c r="E46" s="159">
        <f>D46</f>
        <v>947496</v>
      </c>
      <c r="F46" s="159">
        <v>232230.37</v>
      </c>
      <c r="G46" s="159">
        <v>0</v>
      </c>
      <c r="H46" s="159">
        <v>0</v>
      </c>
      <c r="I46" s="159">
        <f t="shared" si="5"/>
        <v>232230.37</v>
      </c>
      <c r="J46" s="159">
        <f t="shared" si="6"/>
        <v>715265.63</v>
      </c>
      <c r="K46" s="159">
        <f t="shared" si="7"/>
        <v>715265.63</v>
      </c>
    </row>
    <row r="47" spans="1:11" s="63" customFormat="1" ht="20.25">
      <c r="A47" s="64" t="s">
        <v>78</v>
      </c>
      <c r="B47" s="62"/>
      <c r="C47" s="150"/>
      <c r="D47" s="161">
        <f t="shared" ref="D47:H47" si="29">SUM(D45:D46)</f>
        <v>1930969</v>
      </c>
      <c r="E47" s="161">
        <f t="shared" si="29"/>
        <v>1930969</v>
      </c>
      <c r="F47" s="161">
        <f t="shared" ref="F47" si="30">SUM(F45:F46)</f>
        <v>406338.07999999996</v>
      </c>
      <c r="G47" s="161">
        <f t="shared" si="29"/>
        <v>0</v>
      </c>
      <c r="H47" s="161">
        <f t="shared" si="29"/>
        <v>0</v>
      </c>
      <c r="I47" s="161">
        <f t="shared" si="5"/>
        <v>406338.07999999996</v>
      </c>
      <c r="J47" s="161">
        <f t="shared" si="6"/>
        <v>1524630.92</v>
      </c>
      <c r="K47" s="161">
        <f t="shared" si="7"/>
        <v>1524630.92</v>
      </c>
    </row>
    <row r="48" spans="1:11" ht="46.5" customHeight="1">
      <c r="A48" s="59" t="s">
        <v>22</v>
      </c>
      <c r="B48" s="25"/>
      <c r="C48" s="149" t="s">
        <v>331</v>
      </c>
      <c r="D48" s="159">
        <v>22701</v>
      </c>
      <c r="E48" s="159">
        <f>D48</f>
        <v>22701</v>
      </c>
      <c r="F48" s="159">
        <v>0</v>
      </c>
      <c r="G48" s="159">
        <v>0</v>
      </c>
      <c r="H48" s="159">
        <v>0</v>
      </c>
      <c r="I48" s="159">
        <f t="shared" si="5"/>
        <v>0</v>
      </c>
      <c r="J48" s="159">
        <f t="shared" si="6"/>
        <v>22701</v>
      </c>
      <c r="K48" s="159">
        <f t="shared" si="7"/>
        <v>22701</v>
      </c>
    </row>
    <row r="49" spans="1:11" ht="41.25" customHeight="1">
      <c r="A49" s="59" t="s">
        <v>23</v>
      </c>
      <c r="B49" s="25"/>
      <c r="C49" s="149" t="s">
        <v>332</v>
      </c>
      <c r="D49" s="159">
        <v>17000</v>
      </c>
      <c r="E49" s="159">
        <f>D49</f>
        <v>17000</v>
      </c>
      <c r="F49" s="159">
        <v>1250</v>
      </c>
      <c r="G49" s="159">
        <v>0</v>
      </c>
      <c r="H49" s="159">
        <v>0</v>
      </c>
      <c r="I49" s="159">
        <f t="shared" si="5"/>
        <v>1250</v>
      </c>
      <c r="J49" s="159">
        <f t="shared" si="6"/>
        <v>15750</v>
      </c>
      <c r="K49" s="159">
        <f t="shared" si="7"/>
        <v>15750</v>
      </c>
    </row>
    <row r="50" spans="1:11" ht="19.5" hidden="1">
      <c r="A50" s="59" t="s">
        <v>16</v>
      </c>
      <c r="B50" s="25"/>
      <c r="C50" s="149" t="s">
        <v>466</v>
      </c>
      <c r="D50" s="159">
        <v>0</v>
      </c>
      <c r="E50" s="159">
        <f t="shared" ref="E50:E56" si="31">D50</f>
        <v>0</v>
      </c>
      <c r="F50" s="159"/>
      <c r="G50" s="159">
        <v>0</v>
      </c>
      <c r="H50" s="159">
        <v>0</v>
      </c>
      <c r="I50" s="159">
        <f t="shared" ref="I50" si="32">F50+G50+H50</f>
        <v>0</v>
      </c>
      <c r="J50" s="159">
        <f t="shared" ref="J50" si="33">D50-I50</f>
        <v>0</v>
      </c>
      <c r="K50" s="159">
        <f t="shared" ref="K50" si="34">E50-I50</f>
        <v>0</v>
      </c>
    </row>
    <row r="51" spans="1:11" ht="38.25">
      <c r="A51" s="59" t="s">
        <v>532</v>
      </c>
      <c r="B51" s="25"/>
      <c r="C51" s="149" t="s">
        <v>350</v>
      </c>
      <c r="D51" s="159">
        <v>22170</v>
      </c>
      <c r="E51" s="159">
        <f t="shared" si="31"/>
        <v>22170</v>
      </c>
      <c r="F51" s="159">
        <v>2394</v>
      </c>
      <c r="G51" s="159">
        <v>0</v>
      </c>
      <c r="H51" s="159">
        <v>0</v>
      </c>
      <c r="I51" s="159">
        <f t="shared" si="5"/>
        <v>2394</v>
      </c>
      <c r="J51" s="159">
        <f t="shared" si="6"/>
        <v>19776</v>
      </c>
      <c r="K51" s="159">
        <f t="shared" si="7"/>
        <v>19776</v>
      </c>
    </row>
    <row r="52" spans="1:11" ht="38.25">
      <c r="A52" s="59" t="s">
        <v>533</v>
      </c>
      <c r="B52" s="25"/>
      <c r="C52" s="149" t="s">
        <v>351</v>
      </c>
      <c r="D52" s="159">
        <v>5500</v>
      </c>
      <c r="E52" s="159">
        <f t="shared" si="31"/>
        <v>5500</v>
      </c>
      <c r="F52" s="159">
        <v>490</v>
      </c>
      <c r="G52" s="159">
        <v>0</v>
      </c>
      <c r="H52" s="159">
        <v>0</v>
      </c>
      <c r="I52" s="159">
        <f t="shared" ref="I52" si="35">F52+G52+H52</f>
        <v>490</v>
      </c>
      <c r="J52" s="159">
        <f t="shared" ref="J52" si="36">D52-I52</f>
        <v>5010</v>
      </c>
      <c r="K52" s="159">
        <f t="shared" ref="K52" si="37">E52-I52</f>
        <v>5010</v>
      </c>
    </row>
    <row r="53" spans="1:11" ht="19.5">
      <c r="A53" s="59" t="s">
        <v>13</v>
      </c>
      <c r="B53" s="25"/>
      <c r="C53" s="149" t="s">
        <v>470</v>
      </c>
      <c r="D53" s="159">
        <v>1300</v>
      </c>
      <c r="E53" s="159">
        <f t="shared" si="31"/>
        <v>1300</v>
      </c>
      <c r="F53" s="159"/>
      <c r="G53" s="159">
        <v>0</v>
      </c>
      <c r="H53" s="159">
        <v>0</v>
      </c>
      <c r="I53" s="159">
        <f t="shared" si="5"/>
        <v>0</v>
      </c>
      <c r="J53" s="159">
        <f t="shared" si="6"/>
        <v>1300</v>
      </c>
      <c r="K53" s="159">
        <f t="shared" si="7"/>
        <v>1300</v>
      </c>
    </row>
    <row r="54" spans="1:11" s="63" customFormat="1" ht="20.25">
      <c r="A54" s="64" t="s">
        <v>127</v>
      </c>
      <c r="B54" s="62"/>
      <c r="C54" s="150"/>
      <c r="D54" s="161">
        <f>SUM(D48:D53)</f>
        <v>68671</v>
      </c>
      <c r="E54" s="161">
        <f t="shared" ref="E54:H54" si="38">SUM(E48:E53)</f>
        <v>68671</v>
      </c>
      <c r="F54" s="161">
        <f t="shared" ref="F54" si="39">SUM(F48:F53)</f>
        <v>4134</v>
      </c>
      <c r="G54" s="161">
        <f t="shared" si="38"/>
        <v>0</v>
      </c>
      <c r="H54" s="161">
        <f t="shared" si="38"/>
        <v>0</v>
      </c>
      <c r="I54" s="159">
        <f t="shared" si="5"/>
        <v>4134</v>
      </c>
      <c r="J54" s="159">
        <f t="shared" si="6"/>
        <v>64537</v>
      </c>
      <c r="K54" s="159">
        <f t="shared" si="7"/>
        <v>64537</v>
      </c>
    </row>
    <row r="55" spans="1:11" ht="21" customHeight="1">
      <c r="A55" s="68" t="s">
        <v>94</v>
      </c>
      <c r="B55" s="25"/>
      <c r="C55" s="149" t="s">
        <v>348</v>
      </c>
      <c r="D55" s="159">
        <f>435813-11950.35</f>
        <v>423862.65</v>
      </c>
      <c r="E55" s="159">
        <f t="shared" si="31"/>
        <v>423862.65</v>
      </c>
      <c r="F55" s="159">
        <v>87482.71</v>
      </c>
      <c r="G55" s="159">
        <v>0</v>
      </c>
      <c r="H55" s="159">
        <v>0</v>
      </c>
      <c r="I55" s="159">
        <f t="shared" si="5"/>
        <v>87482.71</v>
      </c>
      <c r="J55" s="159">
        <f t="shared" si="6"/>
        <v>336379.94</v>
      </c>
      <c r="K55" s="159">
        <f t="shared" si="7"/>
        <v>336379.94</v>
      </c>
    </row>
    <row r="56" spans="1:11" ht="22.5" customHeight="1">
      <c r="A56" s="68" t="s">
        <v>95</v>
      </c>
      <c r="B56" s="25"/>
      <c r="C56" s="149" t="s">
        <v>349</v>
      </c>
      <c r="D56" s="159">
        <f>162439-2500</f>
        <v>159939</v>
      </c>
      <c r="E56" s="159">
        <f t="shared" si="31"/>
        <v>159939</v>
      </c>
      <c r="F56" s="159">
        <v>28594.91</v>
      </c>
      <c r="G56" s="159">
        <v>0</v>
      </c>
      <c r="H56" s="159">
        <v>0</v>
      </c>
      <c r="I56" s="159">
        <f t="shared" si="5"/>
        <v>28594.91</v>
      </c>
      <c r="J56" s="159">
        <f t="shared" si="6"/>
        <v>131344.09</v>
      </c>
      <c r="K56" s="159">
        <f t="shared" si="7"/>
        <v>131344.09</v>
      </c>
    </row>
    <row r="57" spans="1:11" s="63" customFormat="1" ht="17.25" customHeight="1">
      <c r="A57" s="46" t="s">
        <v>126</v>
      </c>
      <c r="B57" s="62"/>
      <c r="C57" s="150"/>
      <c r="D57" s="161">
        <f t="shared" ref="D57:H57" si="40">SUM(D55:D56)</f>
        <v>583801.65</v>
      </c>
      <c r="E57" s="161">
        <f t="shared" si="40"/>
        <v>583801.65</v>
      </c>
      <c r="F57" s="161">
        <f t="shared" ref="F57" si="41">SUM(F55:F56)</f>
        <v>116077.62000000001</v>
      </c>
      <c r="G57" s="161">
        <f t="shared" si="40"/>
        <v>0</v>
      </c>
      <c r="H57" s="161">
        <f t="shared" si="40"/>
        <v>0</v>
      </c>
      <c r="I57" s="161">
        <f t="shared" si="5"/>
        <v>116077.62000000001</v>
      </c>
      <c r="J57" s="161">
        <f t="shared" si="6"/>
        <v>467724.03</v>
      </c>
      <c r="K57" s="161">
        <f t="shared" si="7"/>
        <v>467724.03</v>
      </c>
    </row>
    <row r="58" spans="1:11" ht="19.5">
      <c r="A58" s="46" t="s">
        <v>120</v>
      </c>
      <c r="B58" s="25"/>
      <c r="C58" s="152" t="s">
        <v>128</v>
      </c>
      <c r="D58" s="159">
        <f>D59+D60+D64+D65+D66</f>
        <v>1218779.1400000001</v>
      </c>
      <c r="E58" s="159">
        <f>E59+E60+E64+E65+E66</f>
        <v>1218779.1400000001</v>
      </c>
      <c r="F58" s="159">
        <f t="shared" ref="F58" si="42">F59+F60+F64+F65+F66</f>
        <v>390564.68000000005</v>
      </c>
      <c r="G58" s="159">
        <f t="shared" ref="G58:H58" si="43">G59+G60+G64+G65+G66</f>
        <v>0</v>
      </c>
      <c r="H58" s="159">
        <f t="shared" si="43"/>
        <v>0</v>
      </c>
      <c r="I58" s="159">
        <f t="shared" si="5"/>
        <v>390564.68000000005</v>
      </c>
      <c r="J58" s="159">
        <f t="shared" si="6"/>
        <v>828214.46000000008</v>
      </c>
      <c r="K58" s="159">
        <f t="shared" si="7"/>
        <v>828214.46000000008</v>
      </c>
    </row>
    <row r="59" spans="1:11" ht="19.5">
      <c r="A59" s="59" t="s">
        <v>12</v>
      </c>
      <c r="B59" s="25"/>
      <c r="C59" s="149" t="s">
        <v>333</v>
      </c>
      <c r="D59" s="159">
        <v>29039</v>
      </c>
      <c r="E59" s="159">
        <f t="shared" ref="E59:E74" si="44">D59</f>
        <v>29039</v>
      </c>
      <c r="F59" s="159">
        <v>5329.7</v>
      </c>
      <c r="G59" s="159">
        <v>0</v>
      </c>
      <c r="H59" s="159">
        <v>0</v>
      </c>
      <c r="I59" s="159">
        <f t="shared" si="5"/>
        <v>5329.7</v>
      </c>
      <c r="J59" s="159">
        <f t="shared" si="6"/>
        <v>23709.3</v>
      </c>
      <c r="K59" s="159">
        <f t="shared" si="7"/>
        <v>23709.3</v>
      </c>
    </row>
    <row r="60" spans="1:11" ht="19.5" hidden="1">
      <c r="A60" s="59" t="s">
        <v>13</v>
      </c>
      <c r="B60" s="25"/>
      <c r="C60" s="149" t="s">
        <v>334</v>
      </c>
      <c r="D60" s="159"/>
      <c r="E60" s="159">
        <f t="shared" si="44"/>
        <v>0</v>
      </c>
      <c r="F60" s="159"/>
      <c r="G60" s="159">
        <v>0</v>
      </c>
      <c r="H60" s="159">
        <v>0</v>
      </c>
      <c r="I60" s="159">
        <f t="shared" si="5"/>
        <v>0</v>
      </c>
      <c r="J60" s="159">
        <f t="shared" si="6"/>
        <v>0</v>
      </c>
      <c r="K60" s="159">
        <f t="shared" si="7"/>
        <v>0</v>
      </c>
    </row>
    <row r="61" spans="1:11" ht="18" customHeight="1">
      <c r="A61" s="59" t="s">
        <v>27</v>
      </c>
      <c r="B61" s="25"/>
      <c r="C61" s="149" t="s">
        <v>335</v>
      </c>
      <c r="D61" s="159">
        <v>852311</v>
      </c>
      <c r="E61" s="159">
        <f t="shared" si="44"/>
        <v>852311</v>
      </c>
      <c r="F61" s="159">
        <v>316337.52</v>
      </c>
      <c r="G61" s="159">
        <v>0</v>
      </c>
      <c r="H61" s="159">
        <v>0</v>
      </c>
      <c r="I61" s="159">
        <f t="shared" si="5"/>
        <v>316337.52</v>
      </c>
      <c r="J61" s="159">
        <f t="shared" si="6"/>
        <v>535973.48</v>
      </c>
      <c r="K61" s="159">
        <f t="shared" si="7"/>
        <v>535973.48</v>
      </c>
    </row>
    <row r="62" spans="1:11" ht="19.5">
      <c r="A62" s="59" t="s">
        <v>24</v>
      </c>
      <c r="B62" s="25"/>
      <c r="C62" s="149" t="s">
        <v>336</v>
      </c>
      <c r="D62" s="159">
        <v>103810</v>
      </c>
      <c r="E62" s="159">
        <f t="shared" si="44"/>
        <v>103810</v>
      </c>
      <c r="F62" s="159">
        <v>17752.330000000002</v>
      </c>
      <c r="G62" s="159">
        <v>0</v>
      </c>
      <c r="H62" s="159">
        <v>0</v>
      </c>
      <c r="I62" s="159">
        <f t="shared" si="5"/>
        <v>17752.330000000002</v>
      </c>
      <c r="J62" s="159">
        <f t="shared" si="6"/>
        <v>86057.67</v>
      </c>
      <c r="K62" s="159">
        <f t="shared" si="7"/>
        <v>86057.67</v>
      </c>
    </row>
    <row r="63" spans="1:11" ht="18" customHeight="1">
      <c r="A63" s="59" t="s">
        <v>25</v>
      </c>
      <c r="B63" s="25"/>
      <c r="C63" s="149" t="s">
        <v>337</v>
      </c>
      <c r="D63" s="159">
        <v>12809</v>
      </c>
      <c r="E63" s="159">
        <f t="shared" si="44"/>
        <v>12809</v>
      </c>
      <c r="F63" s="159"/>
      <c r="G63" s="159">
        <v>0</v>
      </c>
      <c r="H63" s="159">
        <v>0</v>
      </c>
      <c r="I63" s="159">
        <f t="shared" si="5"/>
        <v>0</v>
      </c>
      <c r="J63" s="159">
        <f t="shared" si="6"/>
        <v>12809</v>
      </c>
      <c r="K63" s="159">
        <f t="shared" si="7"/>
        <v>12809</v>
      </c>
    </row>
    <row r="64" spans="1:11" s="63" customFormat="1" ht="19.5" customHeight="1">
      <c r="A64" s="74" t="s">
        <v>14</v>
      </c>
      <c r="B64" s="62"/>
      <c r="C64" s="150"/>
      <c r="D64" s="161">
        <f>SUM(D61:D63)</f>
        <v>968930</v>
      </c>
      <c r="E64" s="161">
        <f t="shared" ref="E64:H64" si="45">SUM(E61:E63)</f>
        <v>968930</v>
      </c>
      <c r="F64" s="161">
        <f t="shared" ref="F64" si="46">SUM(F61:F63)</f>
        <v>334089.85000000003</v>
      </c>
      <c r="G64" s="161">
        <f t="shared" si="45"/>
        <v>0</v>
      </c>
      <c r="H64" s="161">
        <f t="shared" si="45"/>
        <v>0</v>
      </c>
      <c r="I64" s="162">
        <f t="shared" si="5"/>
        <v>334089.85000000003</v>
      </c>
      <c r="J64" s="162">
        <f t="shared" si="6"/>
        <v>634840.14999999991</v>
      </c>
      <c r="K64" s="162">
        <f t="shared" si="7"/>
        <v>634840.14999999991</v>
      </c>
    </row>
    <row r="65" spans="1:11" ht="19.5">
      <c r="A65" s="59" t="s">
        <v>15</v>
      </c>
      <c r="B65" s="25"/>
      <c r="C65" s="149" t="s">
        <v>338</v>
      </c>
      <c r="D65" s="159">
        <v>63400</v>
      </c>
      <c r="E65" s="159">
        <f t="shared" si="44"/>
        <v>63400</v>
      </c>
      <c r="F65" s="159">
        <v>4330</v>
      </c>
      <c r="G65" s="159">
        <v>0</v>
      </c>
      <c r="H65" s="159">
        <v>0</v>
      </c>
      <c r="I65" s="159">
        <f t="shared" si="5"/>
        <v>4330</v>
      </c>
      <c r="J65" s="159">
        <f t="shared" si="6"/>
        <v>59070</v>
      </c>
      <c r="K65" s="159">
        <f t="shared" si="7"/>
        <v>59070</v>
      </c>
    </row>
    <row r="66" spans="1:11" ht="19.5">
      <c r="A66" s="59" t="s">
        <v>16</v>
      </c>
      <c r="B66" s="25"/>
      <c r="C66" s="149" t="s">
        <v>339</v>
      </c>
      <c r="D66" s="159">
        <v>157410.14000000001</v>
      </c>
      <c r="E66" s="159">
        <f t="shared" si="44"/>
        <v>157410.14000000001</v>
      </c>
      <c r="F66" s="159">
        <v>46815.13</v>
      </c>
      <c r="G66" s="159">
        <v>0</v>
      </c>
      <c r="H66" s="159">
        <v>0</v>
      </c>
      <c r="I66" s="159">
        <f t="shared" si="5"/>
        <v>46815.13</v>
      </c>
      <c r="J66" s="159">
        <f t="shared" si="6"/>
        <v>110595.01000000001</v>
      </c>
      <c r="K66" s="159">
        <f t="shared" si="7"/>
        <v>110595.01000000001</v>
      </c>
    </row>
    <row r="67" spans="1:11" ht="19.5">
      <c r="A67" s="59" t="s">
        <v>17</v>
      </c>
      <c r="B67" s="25"/>
      <c r="C67" s="149" t="s">
        <v>340</v>
      </c>
      <c r="D67" s="159">
        <v>2500</v>
      </c>
      <c r="E67" s="159">
        <f t="shared" si="44"/>
        <v>2500</v>
      </c>
      <c r="F67" s="159">
        <v>70</v>
      </c>
      <c r="G67" s="159">
        <v>0</v>
      </c>
      <c r="H67" s="159">
        <v>0</v>
      </c>
      <c r="I67" s="159">
        <f t="shared" si="5"/>
        <v>70</v>
      </c>
      <c r="J67" s="159">
        <f t="shared" si="6"/>
        <v>2430</v>
      </c>
      <c r="K67" s="159">
        <f t="shared" si="7"/>
        <v>2430</v>
      </c>
    </row>
    <row r="68" spans="1:11" ht="15.75" customHeight="1">
      <c r="A68" s="59"/>
      <c r="B68" s="25"/>
      <c r="C68" s="149"/>
      <c r="D68" s="159"/>
      <c r="E68" s="159"/>
      <c r="F68" s="159"/>
      <c r="G68" s="159"/>
      <c r="H68" s="159"/>
      <c r="I68" s="159"/>
      <c r="J68" s="159"/>
      <c r="K68" s="159"/>
    </row>
    <row r="69" spans="1:11" ht="19.5">
      <c r="A69" s="59" t="s">
        <v>18</v>
      </c>
      <c r="B69" s="25"/>
      <c r="C69" s="149" t="s">
        <v>341</v>
      </c>
      <c r="D69" s="159">
        <v>0</v>
      </c>
      <c r="E69" s="159">
        <f t="shared" si="44"/>
        <v>0</v>
      </c>
      <c r="F69" s="159">
        <v>0</v>
      </c>
      <c r="G69" s="159">
        <v>0</v>
      </c>
      <c r="H69" s="159">
        <v>0</v>
      </c>
      <c r="I69" s="159">
        <f t="shared" si="5"/>
        <v>0</v>
      </c>
      <c r="J69" s="159">
        <f t="shared" si="6"/>
        <v>0</v>
      </c>
      <c r="K69" s="159">
        <f t="shared" si="7"/>
        <v>0</v>
      </c>
    </row>
    <row r="70" spans="1:11" ht="25.5">
      <c r="A70" s="59" t="s">
        <v>26</v>
      </c>
      <c r="B70" s="25"/>
      <c r="C70" s="149" t="s">
        <v>342</v>
      </c>
      <c r="D70" s="159">
        <v>106822</v>
      </c>
      <c r="E70" s="159">
        <f t="shared" si="44"/>
        <v>106822</v>
      </c>
      <c r="F70" s="159">
        <v>0</v>
      </c>
      <c r="G70" s="159">
        <v>0</v>
      </c>
      <c r="H70" s="159">
        <v>0</v>
      </c>
      <c r="I70" s="159">
        <f t="shared" si="5"/>
        <v>0</v>
      </c>
      <c r="J70" s="159">
        <f t="shared" si="6"/>
        <v>106822</v>
      </c>
      <c r="K70" s="159">
        <f t="shared" si="7"/>
        <v>106822</v>
      </c>
    </row>
    <row r="71" spans="1:11" ht="36.75" customHeight="1">
      <c r="A71" s="61" t="s">
        <v>451</v>
      </c>
      <c r="B71" s="25"/>
      <c r="C71" s="149" t="s">
        <v>343</v>
      </c>
      <c r="D71" s="159">
        <v>11470</v>
      </c>
      <c r="E71" s="159">
        <f t="shared" si="44"/>
        <v>11470</v>
      </c>
      <c r="F71" s="159">
        <v>0</v>
      </c>
      <c r="G71" s="159">
        <v>0</v>
      </c>
      <c r="H71" s="159">
        <v>0</v>
      </c>
      <c r="I71" s="159">
        <f t="shared" si="5"/>
        <v>0</v>
      </c>
      <c r="J71" s="159">
        <f t="shared" si="6"/>
        <v>11470</v>
      </c>
      <c r="K71" s="159">
        <f t="shared" si="7"/>
        <v>11470</v>
      </c>
    </row>
    <row r="72" spans="1:11" s="63" customFormat="1" ht="21.75" customHeight="1">
      <c r="A72" s="77" t="s">
        <v>477</v>
      </c>
      <c r="B72" s="62"/>
      <c r="C72" s="150"/>
      <c r="D72" s="161">
        <f>SUM(D70:D71)</f>
        <v>118292</v>
      </c>
      <c r="E72" s="161">
        <f t="shared" ref="E72:H72" si="47">SUM(E70:E71)</f>
        <v>118292</v>
      </c>
      <c r="F72" s="161">
        <f t="shared" ref="F72" si="48">SUM(F70:F71)</f>
        <v>0</v>
      </c>
      <c r="G72" s="161">
        <f t="shared" si="47"/>
        <v>0</v>
      </c>
      <c r="H72" s="161">
        <f t="shared" si="47"/>
        <v>0</v>
      </c>
      <c r="I72" s="161">
        <f t="shared" si="5"/>
        <v>0</v>
      </c>
      <c r="J72" s="161">
        <f t="shared" si="6"/>
        <v>118292</v>
      </c>
      <c r="K72" s="161">
        <f t="shared" si="7"/>
        <v>118292</v>
      </c>
    </row>
    <row r="73" spans="1:11" ht="19.5">
      <c r="A73" s="59" t="s">
        <v>17</v>
      </c>
      <c r="B73" s="25"/>
      <c r="C73" s="149" t="s">
        <v>344</v>
      </c>
      <c r="D73" s="159">
        <v>9280.09</v>
      </c>
      <c r="E73" s="159">
        <f t="shared" si="44"/>
        <v>9280.09</v>
      </c>
      <c r="F73" s="159"/>
      <c r="G73" s="159">
        <v>0</v>
      </c>
      <c r="H73" s="159">
        <v>0</v>
      </c>
      <c r="I73" s="159">
        <f t="shared" ref="I73" si="49">F73+G73+H73</f>
        <v>0</v>
      </c>
      <c r="J73" s="159">
        <f t="shared" ref="J73" si="50">D73-I73</f>
        <v>9280.09</v>
      </c>
      <c r="K73" s="159">
        <f t="shared" ref="K73" si="51">E73-I73</f>
        <v>9280.09</v>
      </c>
    </row>
    <row r="74" spans="1:11" ht="19.5">
      <c r="A74" s="59" t="s">
        <v>17</v>
      </c>
      <c r="B74" s="25"/>
      <c r="C74" s="149" t="s">
        <v>437</v>
      </c>
      <c r="D74" s="159">
        <f>500+2500</f>
        <v>3000</v>
      </c>
      <c r="E74" s="159">
        <f t="shared" si="44"/>
        <v>3000</v>
      </c>
      <c r="F74" s="159">
        <v>376</v>
      </c>
      <c r="G74" s="159">
        <v>0</v>
      </c>
      <c r="H74" s="159">
        <v>0</v>
      </c>
      <c r="I74" s="159">
        <f t="shared" si="5"/>
        <v>376</v>
      </c>
      <c r="J74" s="159">
        <f t="shared" si="6"/>
        <v>2624</v>
      </c>
      <c r="K74" s="159">
        <f t="shared" si="7"/>
        <v>2624</v>
      </c>
    </row>
    <row r="75" spans="1:11" ht="11.25" customHeight="1">
      <c r="A75" s="59"/>
      <c r="B75" s="25"/>
      <c r="C75" s="149"/>
      <c r="D75" s="159"/>
      <c r="E75" s="159"/>
      <c r="F75" s="159"/>
      <c r="G75" s="159"/>
      <c r="H75" s="159"/>
      <c r="I75" s="159"/>
      <c r="J75" s="159"/>
      <c r="K75" s="159"/>
    </row>
    <row r="76" spans="1:11" s="24" customFormat="1" ht="20.25" hidden="1">
      <c r="A76" s="95" t="s">
        <v>149</v>
      </c>
      <c r="B76" s="23"/>
      <c r="C76" s="146" t="s">
        <v>476</v>
      </c>
      <c r="D76" s="161">
        <f>D77+D82+D78+D79</f>
        <v>0</v>
      </c>
      <c r="E76" s="161">
        <f t="shared" ref="E76:F76" si="52">E77+E82+E78+E79</f>
        <v>0</v>
      </c>
      <c r="F76" s="161">
        <f t="shared" si="52"/>
        <v>0</v>
      </c>
      <c r="G76" s="161">
        <f t="shared" ref="G76:H76" si="53">G77+G82</f>
        <v>0</v>
      </c>
      <c r="H76" s="161">
        <f t="shared" si="53"/>
        <v>0</v>
      </c>
      <c r="I76" s="161">
        <f t="shared" si="5"/>
        <v>0</v>
      </c>
      <c r="J76" s="161">
        <f t="shared" si="6"/>
        <v>0</v>
      </c>
      <c r="K76" s="161">
        <f t="shared" si="7"/>
        <v>0</v>
      </c>
    </row>
    <row r="77" spans="1:11" ht="19.5" hidden="1">
      <c r="A77" s="59" t="s">
        <v>371</v>
      </c>
      <c r="B77" s="25"/>
      <c r="C77" s="149" t="s">
        <v>345</v>
      </c>
      <c r="D77" s="159"/>
      <c r="E77" s="159"/>
      <c r="F77" s="159"/>
      <c r="G77" s="159">
        <v>0</v>
      </c>
      <c r="H77" s="159">
        <v>0</v>
      </c>
      <c r="I77" s="159">
        <f t="shared" si="5"/>
        <v>0</v>
      </c>
      <c r="J77" s="159">
        <f t="shared" si="6"/>
        <v>0</v>
      </c>
      <c r="K77" s="159">
        <f t="shared" si="7"/>
        <v>0</v>
      </c>
    </row>
    <row r="78" spans="1:11" ht="25.5" hidden="1">
      <c r="A78" s="68" t="s">
        <v>94</v>
      </c>
      <c r="B78" s="25"/>
      <c r="C78" s="149" t="s">
        <v>475</v>
      </c>
      <c r="D78" s="159"/>
      <c r="E78" s="159"/>
      <c r="F78" s="159"/>
      <c r="G78" s="159">
        <v>0</v>
      </c>
      <c r="H78" s="159">
        <v>0</v>
      </c>
      <c r="I78" s="159">
        <f t="shared" ref="I78:I79" si="54">F78+G78+H78</f>
        <v>0</v>
      </c>
      <c r="J78" s="159">
        <f t="shared" ref="J78:J79" si="55">D78-I78</f>
        <v>0</v>
      </c>
      <c r="K78" s="159">
        <f t="shared" ref="K78:K79" si="56">E78-I78</f>
        <v>0</v>
      </c>
    </row>
    <row r="79" spans="1:11" ht="19.5" hidden="1">
      <c r="A79" s="68" t="s">
        <v>95</v>
      </c>
      <c r="B79" s="25"/>
      <c r="C79" s="149" t="s">
        <v>474</v>
      </c>
      <c r="D79" s="159"/>
      <c r="E79" s="159"/>
      <c r="F79" s="159"/>
      <c r="G79" s="159">
        <v>0</v>
      </c>
      <c r="H79" s="159">
        <v>0</v>
      </c>
      <c r="I79" s="159">
        <f t="shared" si="54"/>
        <v>0</v>
      </c>
      <c r="J79" s="159">
        <f t="shared" si="55"/>
        <v>0</v>
      </c>
      <c r="K79" s="159">
        <f t="shared" si="56"/>
        <v>0</v>
      </c>
    </row>
    <row r="80" spans="1:11" ht="25.5" hidden="1">
      <c r="A80" s="68" t="s">
        <v>94</v>
      </c>
      <c r="B80" s="25"/>
      <c r="C80" s="149" t="s">
        <v>346</v>
      </c>
      <c r="D80" s="159"/>
      <c r="E80" s="159"/>
      <c r="F80" s="159"/>
      <c r="G80" s="159">
        <v>0</v>
      </c>
      <c r="H80" s="159">
        <v>0</v>
      </c>
      <c r="I80" s="159">
        <f t="shared" si="5"/>
        <v>0</v>
      </c>
      <c r="J80" s="159">
        <f t="shared" si="6"/>
        <v>0</v>
      </c>
      <c r="K80" s="159">
        <f t="shared" si="7"/>
        <v>0</v>
      </c>
    </row>
    <row r="81" spans="1:12" ht="19.5" hidden="1">
      <c r="A81" s="68" t="s">
        <v>95</v>
      </c>
      <c r="B81" s="25"/>
      <c r="C81" s="149" t="s">
        <v>347</v>
      </c>
      <c r="D81" s="159"/>
      <c r="E81" s="159"/>
      <c r="F81" s="159"/>
      <c r="G81" s="159">
        <v>0</v>
      </c>
      <c r="H81" s="159">
        <v>0</v>
      </c>
      <c r="I81" s="159">
        <f t="shared" si="5"/>
        <v>0</v>
      </c>
      <c r="J81" s="159">
        <f t="shared" si="6"/>
        <v>0</v>
      </c>
      <c r="K81" s="159">
        <f t="shared" si="7"/>
        <v>0</v>
      </c>
    </row>
    <row r="82" spans="1:12" s="63" customFormat="1" ht="20.25" hidden="1">
      <c r="A82" s="46" t="s">
        <v>126</v>
      </c>
      <c r="B82" s="62"/>
      <c r="C82" s="150"/>
      <c r="D82" s="161">
        <f t="shared" ref="D82:H82" si="57">SUM(D80:D81)</f>
        <v>0</v>
      </c>
      <c r="E82" s="161">
        <f t="shared" si="57"/>
        <v>0</v>
      </c>
      <c r="F82" s="161">
        <f t="shared" ref="F82" si="58">SUM(F80:F81)</f>
        <v>0</v>
      </c>
      <c r="G82" s="161">
        <f t="shared" si="57"/>
        <v>0</v>
      </c>
      <c r="H82" s="161">
        <f t="shared" si="57"/>
        <v>0</v>
      </c>
      <c r="I82" s="161">
        <f t="shared" si="5"/>
        <v>0</v>
      </c>
      <c r="J82" s="161">
        <f t="shared" si="6"/>
        <v>0</v>
      </c>
      <c r="K82" s="161">
        <f t="shared" si="7"/>
        <v>0</v>
      </c>
    </row>
    <row r="83" spans="1:12" ht="147" hidden="1" customHeight="1">
      <c r="A83" s="69" t="s">
        <v>257</v>
      </c>
      <c r="B83" s="25"/>
      <c r="C83" s="149"/>
      <c r="D83" s="159">
        <f>D84+D85</f>
        <v>0</v>
      </c>
      <c r="E83" s="159">
        <f>E84+E85</f>
        <v>0</v>
      </c>
      <c r="F83" s="159">
        <v>0</v>
      </c>
      <c r="G83" s="159">
        <f t="shared" ref="G83:H83" si="59">G84+G85</f>
        <v>0</v>
      </c>
      <c r="H83" s="159">
        <f t="shared" si="59"/>
        <v>0</v>
      </c>
      <c r="I83" s="159">
        <f t="shared" si="5"/>
        <v>0</v>
      </c>
      <c r="J83" s="159">
        <f t="shared" si="6"/>
        <v>0</v>
      </c>
      <c r="K83" s="159">
        <f t="shared" si="7"/>
        <v>0</v>
      </c>
    </row>
    <row r="84" spans="1:12" ht="12.75" hidden="1" customHeight="1">
      <c r="A84" s="59" t="s">
        <v>16</v>
      </c>
      <c r="B84" s="25"/>
      <c r="C84" s="149" t="s">
        <v>150</v>
      </c>
      <c r="D84" s="159">
        <v>0</v>
      </c>
      <c r="E84" s="159">
        <v>0</v>
      </c>
      <c r="F84" s="159">
        <v>0</v>
      </c>
      <c r="G84" s="159"/>
      <c r="H84" s="159"/>
      <c r="I84" s="159">
        <f t="shared" si="5"/>
        <v>0</v>
      </c>
      <c r="J84" s="159">
        <f t="shared" si="6"/>
        <v>0</v>
      </c>
      <c r="K84" s="159">
        <f t="shared" si="7"/>
        <v>0</v>
      </c>
    </row>
    <row r="85" spans="1:12" ht="12.75" hidden="1" customHeight="1">
      <c r="A85" s="59" t="s">
        <v>16</v>
      </c>
      <c r="B85" s="25"/>
      <c r="C85" s="149" t="s">
        <v>151</v>
      </c>
      <c r="D85" s="159">
        <v>0</v>
      </c>
      <c r="E85" s="159">
        <v>0</v>
      </c>
      <c r="F85" s="159">
        <v>0</v>
      </c>
      <c r="G85" s="159"/>
      <c r="H85" s="159"/>
      <c r="I85" s="159">
        <f t="shared" ref="I85:I132" si="60">F85+G85+H85</f>
        <v>0</v>
      </c>
      <c r="J85" s="159">
        <f t="shared" ref="J85:J132" si="61">D85-I85</f>
        <v>0</v>
      </c>
      <c r="K85" s="159">
        <f t="shared" ref="K85:K132" si="62">E85-I85</f>
        <v>0</v>
      </c>
    </row>
    <row r="86" spans="1:12" ht="12.75" hidden="1" customHeight="1">
      <c r="A86" s="59" t="s">
        <v>16</v>
      </c>
      <c r="B86" s="25"/>
      <c r="C86" s="149" t="s">
        <v>144</v>
      </c>
      <c r="D86" s="159">
        <f>1000-1000</f>
        <v>0</v>
      </c>
      <c r="E86" s="159">
        <f>1000-1000</f>
        <v>0</v>
      </c>
      <c r="F86" s="159">
        <v>0</v>
      </c>
      <c r="G86" s="159"/>
      <c r="H86" s="159"/>
      <c r="I86" s="159">
        <f t="shared" si="60"/>
        <v>0</v>
      </c>
      <c r="J86" s="159">
        <f t="shared" si="61"/>
        <v>0</v>
      </c>
      <c r="K86" s="159">
        <f t="shared" si="62"/>
        <v>0</v>
      </c>
    </row>
    <row r="87" spans="1:12" ht="12.75" hidden="1" customHeight="1">
      <c r="A87" s="59"/>
      <c r="B87" s="25"/>
      <c r="C87" s="149"/>
      <c r="D87" s="159"/>
      <c r="E87" s="159"/>
      <c r="F87" s="159"/>
      <c r="G87" s="159"/>
      <c r="H87" s="159"/>
      <c r="I87" s="159"/>
      <c r="J87" s="159"/>
      <c r="K87" s="159"/>
    </row>
    <row r="88" spans="1:12" ht="31.5">
      <c r="A88" s="103" t="s">
        <v>272</v>
      </c>
      <c r="B88" s="25"/>
      <c r="C88" s="151" t="s">
        <v>271</v>
      </c>
      <c r="D88" s="162">
        <f>D89</f>
        <v>145766</v>
      </c>
      <c r="E88" s="162">
        <f>E89</f>
        <v>145766</v>
      </c>
      <c r="F88" s="162">
        <f t="shared" ref="F88:H88" si="63">F89</f>
        <v>72883</v>
      </c>
      <c r="G88" s="162">
        <f t="shared" si="63"/>
        <v>0</v>
      </c>
      <c r="H88" s="162">
        <f t="shared" si="63"/>
        <v>0</v>
      </c>
      <c r="I88" s="162">
        <f t="shared" si="60"/>
        <v>72883</v>
      </c>
      <c r="J88" s="162">
        <f t="shared" si="61"/>
        <v>72883</v>
      </c>
      <c r="K88" s="162">
        <f t="shared" si="62"/>
        <v>72883</v>
      </c>
    </row>
    <row r="89" spans="1:12" s="52" customFormat="1" ht="25.5">
      <c r="A89" s="59" t="s">
        <v>19</v>
      </c>
      <c r="B89" s="51"/>
      <c r="C89" s="147" t="s">
        <v>353</v>
      </c>
      <c r="D89" s="159">
        <v>145766</v>
      </c>
      <c r="E89" s="159">
        <f t="shared" ref="E89" si="64">D89</f>
        <v>145766</v>
      </c>
      <c r="F89" s="159">
        <v>72883</v>
      </c>
      <c r="G89" s="159">
        <v>0</v>
      </c>
      <c r="H89" s="159">
        <v>0</v>
      </c>
      <c r="I89" s="159">
        <f t="shared" si="60"/>
        <v>72883</v>
      </c>
      <c r="J89" s="159">
        <f t="shared" si="61"/>
        <v>72883</v>
      </c>
      <c r="K89" s="159">
        <f t="shared" si="62"/>
        <v>72883</v>
      </c>
    </row>
    <row r="90" spans="1:12" s="52" customFormat="1" ht="25.5" hidden="1">
      <c r="A90" s="72" t="s">
        <v>469</v>
      </c>
      <c r="B90" s="51"/>
      <c r="C90" s="151"/>
      <c r="D90" s="162"/>
      <c r="E90" s="162"/>
      <c r="F90" s="162"/>
      <c r="G90" s="162"/>
      <c r="H90" s="162"/>
      <c r="I90" s="159"/>
      <c r="J90" s="159"/>
      <c r="K90" s="159"/>
    </row>
    <row r="91" spans="1:12" ht="19.5" hidden="1">
      <c r="A91" s="59" t="s">
        <v>17</v>
      </c>
      <c r="B91" s="25"/>
      <c r="C91" s="151" t="s">
        <v>354</v>
      </c>
      <c r="D91" s="159">
        <v>0</v>
      </c>
      <c r="E91" s="159">
        <f t="shared" ref="E91" si="65">D91</f>
        <v>0</v>
      </c>
      <c r="F91" s="159">
        <v>0</v>
      </c>
      <c r="G91" s="159">
        <v>0</v>
      </c>
      <c r="H91" s="159">
        <v>0</v>
      </c>
      <c r="I91" s="159">
        <f t="shared" si="60"/>
        <v>0</v>
      </c>
      <c r="J91" s="159">
        <f t="shared" si="61"/>
        <v>0</v>
      </c>
      <c r="K91" s="159">
        <f t="shared" si="62"/>
        <v>0</v>
      </c>
    </row>
    <row r="92" spans="1:12" s="52" customFormat="1" ht="12" customHeight="1">
      <c r="A92" s="65"/>
      <c r="B92" s="51"/>
      <c r="C92" s="151"/>
      <c r="D92" s="162"/>
      <c r="E92" s="162"/>
      <c r="F92" s="162"/>
      <c r="G92" s="162"/>
      <c r="H92" s="162"/>
      <c r="I92" s="159"/>
      <c r="J92" s="159"/>
      <c r="K92" s="159"/>
    </row>
    <row r="93" spans="1:12" s="52" customFormat="1" ht="19.5">
      <c r="A93" s="70" t="s">
        <v>131</v>
      </c>
      <c r="B93" s="51"/>
      <c r="C93" s="151" t="s">
        <v>132</v>
      </c>
      <c r="D93" s="162">
        <f>D94</f>
        <v>18737</v>
      </c>
      <c r="E93" s="162">
        <f>E94</f>
        <v>18737</v>
      </c>
      <c r="F93" s="162">
        <f t="shared" ref="F93" si="66">F94</f>
        <v>0</v>
      </c>
      <c r="G93" s="162">
        <f t="shared" ref="G93:H93" si="67">G94</f>
        <v>0</v>
      </c>
      <c r="H93" s="162">
        <f t="shared" si="67"/>
        <v>0</v>
      </c>
      <c r="I93" s="162">
        <f t="shared" si="60"/>
        <v>0</v>
      </c>
      <c r="J93" s="162">
        <f t="shared" si="61"/>
        <v>18737</v>
      </c>
      <c r="K93" s="162">
        <f t="shared" si="62"/>
        <v>18737</v>
      </c>
      <c r="L93" s="60"/>
    </row>
    <row r="94" spans="1:12" s="52" customFormat="1" ht="19.5">
      <c r="A94" s="59" t="s">
        <v>17</v>
      </c>
      <c r="B94" s="51"/>
      <c r="C94" s="151" t="s">
        <v>355</v>
      </c>
      <c r="D94" s="159">
        <v>18737</v>
      </c>
      <c r="E94" s="159">
        <f t="shared" ref="E94" si="68">D94</f>
        <v>18737</v>
      </c>
      <c r="F94" s="159">
        <v>0</v>
      </c>
      <c r="G94" s="159">
        <v>0</v>
      </c>
      <c r="H94" s="159">
        <v>0</v>
      </c>
      <c r="I94" s="159">
        <f t="shared" si="60"/>
        <v>0</v>
      </c>
      <c r="J94" s="159">
        <f t="shared" si="61"/>
        <v>18737</v>
      </c>
      <c r="K94" s="159">
        <f t="shared" si="62"/>
        <v>18737</v>
      </c>
    </row>
    <row r="95" spans="1:12" s="52" customFormat="1" ht="8.25" customHeight="1">
      <c r="A95" s="72"/>
      <c r="B95" s="51"/>
      <c r="C95" s="151"/>
      <c r="D95" s="162"/>
      <c r="E95" s="162"/>
      <c r="F95" s="162"/>
      <c r="G95" s="162"/>
      <c r="H95" s="162"/>
      <c r="I95" s="159"/>
      <c r="J95" s="159"/>
      <c r="K95" s="159"/>
    </row>
    <row r="96" spans="1:12" s="52" customFormat="1" ht="19.5">
      <c r="A96" s="43" t="s">
        <v>115</v>
      </c>
      <c r="B96" s="73"/>
      <c r="C96" s="151" t="s">
        <v>133</v>
      </c>
      <c r="D96" s="162">
        <f>D98</f>
        <v>1643</v>
      </c>
      <c r="E96" s="162">
        <f>E98</f>
        <v>1643</v>
      </c>
      <c r="F96" s="162">
        <f t="shared" ref="F96" si="69">F98</f>
        <v>0</v>
      </c>
      <c r="G96" s="162">
        <f t="shared" ref="G96:H96" si="70">G98</f>
        <v>0</v>
      </c>
      <c r="H96" s="162">
        <f t="shared" si="70"/>
        <v>0</v>
      </c>
      <c r="I96" s="162">
        <f t="shared" si="60"/>
        <v>0</v>
      </c>
      <c r="J96" s="162">
        <f t="shared" si="61"/>
        <v>1643</v>
      </c>
      <c r="K96" s="162">
        <f t="shared" si="62"/>
        <v>1643</v>
      </c>
    </row>
    <row r="97" spans="1:11" s="52" customFormat="1" ht="12.75" hidden="1" customHeight="1">
      <c r="A97" s="59" t="s">
        <v>18</v>
      </c>
      <c r="B97" s="73"/>
      <c r="C97" s="149" t="s">
        <v>109</v>
      </c>
      <c r="D97" s="159">
        <v>0</v>
      </c>
      <c r="E97" s="159">
        <v>0</v>
      </c>
      <c r="F97" s="159">
        <v>0</v>
      </c>
      <c r="G97" s="159"/>
      <c r="H97" s="159"/>
      <c r="I97" s="159">
        <f t="shared" si="60"/>
        <v>0</v>
      </c>
      <c r="J97" s="159">
        <f t="shared" si="61"/>
        <v>0</v>
      </c>
      <c r="K97" s="159">
        <f t="shared" si="62"/>
        <v>0</v>
      </c>
    </row>
    <row r="98" spans="1:11" s="52" customFormat="1" ht="25.5">
      <c r="A98" s="61" t="s">
        <v>451</v>
      </c>
      <c r="B98" s="73"/>
      <c r="C98" s="149" t="s">
        <v>352</v>
      </c>
      <c r="D98" s="159">
        <v>1643</v>
      </c>
      <c r="E98" s="159">
        <f t="shared" ref="E98" si="71">D98</f>
        <v>1643</v>
      </c>
      <c r="F98" s="159"/>
      <c r="G98" s="159">
        <v>0</v>
      </c>
      <c r="H98" s="159">
        <v>0</v>
      </c>
      <c r="I98" s="159">
        <f t="shared" si="60"/>
        <v>0</v>
      </c>
      <c r="J98" s="159">
        <f t="shared" si="61"/>
        <v>1643</v>
      </c>
      <c r="K98" s="159">
        <f t="shared" si="62"/>
        <v>1643</v>
      </c>
    </row>
    <row r="99" spans="1:11" s="52" customFormat="1" ht="13.5" customHeight="1">
      <c r="A99" s="67"/>
      <c r="B99" s="73"/>
      <c r="C99" s="151"/>
      <c r="D99" s="162"/>
      <c r="E99" s="162"/>
      <c r="F99" s="162"/>
      <c r="G99" s="162"/>
      <c r="H99" s="162"/>
      <c r="I99" s="159"/>
      <c r="J99" s="159"/>
      <c r="K99" s="159"/>
    </row>
    <row r="100" spans="1:11" s="52" customFormat="1" ht="19.5">
      <c r="A100" s="43" t="s">
        <v>116</v>
      </c>
      <c r="B100" s="73"/>
      <c r="C100" s="151" t="s">
        <v>134</v>
      </c>
      <c r="D100" s="162">
        <f t="shared" ref="D100:I100" si="72">D101</f>
        <v>108900</v>
      </c>
      <c r="E100" s="162">
        <f t="shared" si="72"/>
        <v>108900</v>
      </c>
      <c r="F100" s="162">
        <f t="shared" si="72"/>
        <v>13498.279999999999</v>
      </c>
      <c r="G100" s="162">
        <f t="shared" si="72"/>
        <v>0</v>
      </c>
      <c r="H100" s="162">
        <f t="shared" si="72"/>
        <v>0</v>
      </c>
      <c r="I100" s="162">
        <f t="shared" si="72"/>
        <v>13498.279999999999</v>
      </c>
      <c r="J100" s="162">
        <f t="shared" si="61"/>
        <v>95401.72</v>
      </c>
      <c r="K100" s="162">
        <f t="shared" si="62"/>
        <v>95401.72</v>
      </c>
    </row>
    <row r="101" spans="1:11" s="52" customFormat="1" ht="19.5">
      <c r="A101" s="43" t="s">
        <v>518</v>
      </c>
      <c r="B101" s="73"/>
      <c r="C101" s="151" t="s">
        <v>135</v>
      </c>
      <c r="D101" s="162">
        <f>D102+D106</f>
        <v>108900</v>
      </c>
      <c r="E101" s="162">
        <f t="shared" ref="E101:I101" si="73">E102+E106</f>
        <v>108900</v>
      </c>
      <c r="F101" s="162">
        <f t="shared" si="73"/>
        <v>13498.279999999999</v>
      </c>
      <c r="G101" s="162">
        <f t="shared" si="73"/>
        <v>0</v>
      </c>
      <c r="H101" s="162">
        <f t="shared" si="73"/>
        <v>0</v>
      </c>
      <c r="I101" s="162">
        <f t="shared" si="73"/>
        <v>13498.279999999999</v>
      </c>
      <c r="J101" s="162">
        <f t="shared" si="61"/>
        <v>95401.72</v>
      </c>
      <c r="K101" s="162">
        <f t="shared" si="62"/>
        <v>95401.72</v>
      </c>
    </row>
    <row r="102" spans="1:11" s="52" customFormat="1" ht="25.5">
      <c r="A102" s="46" t="s">
        <v>125</v>
      </c>
      <c r="B102" s="73"/>
      <c r="C102" s="151"/>
      <c r="D102" s="162">
        <f>D103+D104+D105</f>
        <v>72423</v>
      </c>
      <c r="E102" s="162">
        <f t="shared" ref="E102:I102" si="74">E103+E104+E105</f>
        <v>72423</v>
      </c>
      <c r="F102" s="162">
        <f t="shared" si="74"/>
        <v>13498.279999999999</v>
      </c>
      <c r="G102" s="162">
        <f t="shared" si="74"/>
        <v>0</v>
      </c>
      <c r="H102" s="162">
        <f t="shared" si="74"/>
        <v>0</v>
      </c>
      <c r="I102" s="162">
        <f t="shared" si="74"/>
        <v>13498.279999999999</v>
      </c>
      <c r="J102" s="162">
        <f t="shared" si="61"/>
        <v>58924.72</v>
      </c>
      <c r="K102" s="162">
        <f t="shared" si="62"/>
        <v>58924.72</v>
      </c>
    </row>
    <row r="103" spans="1:11" ht="19.5">
      <c r="A103" s="59" t="s">
        <v>11</v>
      </c>
      <c r="B103" s="25"/>
      <c r="C103" s="149" t="s">
        <v>493</v>
      </c>
      <c r="D103" s="159">
        <v>46308</v>
      </c>
      <c r="E103" s="159">
        <f t="shared" ref="E103:E106" si="75">D103</f>
        <v>46308</v>
      </c>
      <c r="F103" s="159">
        <v>10367.31</v>
      </c>
      <c r="G103" s="159">
        <v>0</v>
      </c>
      <c r="H103" s="159">
        <v>0</v>
      </c>
      <c r="I103" s="159">
        <f t="shared" si="60"/>
        <v>10367.31</v>
      </c>
      <c r="J103" s="159">
        <f t="shared" si="61"/>
        <v>35940.69</v>
      </c>
      <c r="K103" s="159">
        <f t="shared" si="62"/>
        <v>35940.69</v>
      </c>
    </row>
    <row r="104" spans="1:11" ht="19.5">
      <c r="A104" s="59" t="s">
        <v>16</v>
      </c>
      <c r="B104" s="25"/>
      <c r="C104" s="149" t="s">
        <v>494</v>
      </c>
      <c r="D104" s="159">
        <v>12130</v>
      </c>
      <c r="E104" s="159">
        <f t="shared" si="75"/>
        <v>12130</v>
      </c>
      <c r="F104" s="159"/>
      <c r="G104" s="159">
        <v>0</v>
      </c>
      <c r="H104" s="159">
        <v>0</v>
      </c>
      <c r="I104" s="159">
        <f t="shared" si="60"/>
        <v>0</v>
      </c>
      <c r="J104" s="159">
        <f t="shared" si="61"/>
        <v>12130</v>
      </c>
      <c r="K104" s="159">
        <f t="shared" si="62"/>
        <v>12130</v>
      </c>
    </row>
    <row r="105" spans="1:11" s="88" customFormat="1" ht="19.5">
      <c r="A105" s="46" t="s">
        <v>126</v>
      </c>
      <c r="B105" s="87"/>
      <c r="C105" s="149" t="s">
        <v>495</v>
      </c>
      <c r="D105" s="159">
        <v>13985</v>
      </c>
      <c r="E105" s="159">
        <f t="shared" si="75"/>
        <v>13985</v>
      </c>
      <c r="F105" s="159">
        <v>3130.97</v>
      </c>
      <c r="G105" s="159">
        <v>0</v>
      </c>
      <c r="H105" s="159">
        <v>0</v>
      </c>
      <c r="I105" s="159">
        <f t="shared" ref="I105:I106" si="76">F105+G105+H105</f>
        <v>3130.97</v>
      </c>
      <c r="J105" s="159">
        <f t="shared" si="61"/>
        <v>10854.03</v>
      </c>
      <c r="K105" s="159">
        <f t="shared" si="62"/>
        <v>10854.03</v>
      </c>
    </row>
    <row r="106" spans="1:11" ht="19.5">
      <c r="A106" s="46" t="s">
        <v>120</v>
      </c>
      <c r="B106" s="25"/>
      <c r="C106" s="149" t="s">
        <v>496</v>
      </c>
      <c r="D106" s="159">
        <v>36477</v>
      </c>
      <c r="E106" s="159">
        <f t="shared" si="75"/>
        <v>36477</v>
      </c>
      <c r="F106" s="159"/>
      <c r="G106" s="159">
        <v>0</v>
      </c>
      <c r="H106" s="159">
        <v>0</v>
      </c>
      <c r="I106" s="159">
        <f t="shared" si="76"/>
        <v>0</v>
      </c>
      <c r="J106" s="159">
        <f t="shared" si="61"/>
        <v>36477</v>
      </c>
      <c r="K106" s="159">
        <f t="shared" si="62"/>
        <v>36477</v>
      </c>
    </row>
    <row r="107" spans="1:11" s="52" customFormat="1" ht="10.5" customHeight="1">
      <c r="A107" s="71"/>
      <c r="B107" s="51"/>
      <c r="C107" s="151"/>
      <c r="D107" s="162"/>
      <c r="E107" s="162"/>
      <c r="F107" s="162"/>
      <c r="G107" s="162"/>
      <c r="H107" s="162"/>
      <c r="I107" s="159"/>
      <c r="J107" s="159"/>
      <c r="K107" s="159"/>
    </row>
    <row r="108" spans="1:11" s="52" customFormat="1" ht="21.75">
      <c r="A108" s="114" t="s">
        <v>118</v>
      </c>
      <c r="B108" s="51"/>
      <c r="C108" s="151" t="s">
        <v>136</v>
      </c>
      <c r="D108" s="162">
        <f>D109</f>
        <v>14985.24</v>
      </c>
      <c r="E108" s="162">
        <f>E109</f>
        <v>14985.24</v>
      </c>
      <c r="F108" s="162">
        <f t="shared" ref="F108:H108" si="77">F109</f>
        <v>1677.24</v>
      </c>
      <c r="G108" s="162">
        <f t="shared" si="77"/>
        <v>0</v>
      </c>
      <c r="H108" s="162">
        <f t="shared" si="77"/>
        <v>0</v>
      </c>
      <c r="I108" s="162">
        <f t="shared" si="60"/>
        <v>1677.24</v>
      </c>
      <c r="J108" s="162">
        <f t="shared" si="61"/>
        <v>13308</v>
      </c>
      <c r="K108" s="162">
        <f t="shared" si="62"/>
        <v>13308</v>
      </c>
    </row>
    <row r="109" spans="1:11" s="52" customFormat="1" ht="19.5">
      <c r="A109" s="43" t="s">
        <v>119</v>
      </c>
      <c r="B109" s="51"/>
      <c r="C109" s="151" t="s">
        <v>108</v>
      </c>
      <c r="D109" s="162">
        <f>D112+D113+D114</f>
        <v>14985.24</v>
      </c>
      <c r="E109" s="162">
        <f t="shared" ref="E109:I109" si="78">E112+E113+E114</f>
        <v>14985.24</v>
      </c>
      <c r="F109" s="162">
        <f t="shared" si="78"/>
        <v>1677.24</v>
      </c>
      <c r="G109" s="162">
        <f t="shared" si="78"/>
        <v>0</v>
      </c>
      <c r="H109" s="162">
        <f t="shared" si="78"/>
        <v>0</v>
      </c>
      <c r="I109" s="162">
        <f t="shared" si="78"/>
        <v>1677.24</v>
      </c>
      <c r="J109" s="162">
        <f>D109-I109</f>
        <v>13308</v>
      </c>
      <c r="K109" s="162">
        <f t="shared" si="62"/>
        <v>13308</v>
      </c>
    </row>
    <row r="110" spans="1:11" s="52" customFormat="1" ht="12.75" hidden="1" customHeight="1">
      <c r="A110" s="59" t="s">
        <v>18</v>
      </c>
      <c r="B110" s="51"/>
      <c r="C110" s="149" t="s">
        <v>58</v>
      </c>
      <c r="D110" s="159"/>
      <c r="E110" s="159"/>
      <c r="F110" s="159"/>
      <c r="G110" s="159"/>
      <c r="H110" s="159"/>
      <c r="I110" s="159">
        <f t="shared" si="60"/>
        <v>0</v>
      </c>
      <c r="J110" s="159">
        <f t="shared" si="61"/>
        <v>0</v>
      </c>
      <c r="K110" s="159">
        <f t="shared" si="62"/>
        <v>0</v>
      </c>
    </row>
    <row r="111" spans="1:11" s="52" customFormat="1" ht="12.75" hidden="1" customHeight="1">
      <c r="A111" s="59" t="s">
        <v>18</v>
      </c>
      <c r="B111" s="51"/>
      <c r="C111" s="149" t="s">
        <v>59</v>
      </c>
      <c r="D111" s="159"/>
      <c r="E111" s="159"/>
      <c r="F111" s="159"/>
      <c r="G111" s="159"/>
      <c r="H111" s="159"/>
      <c r="I111" s="159">
        <f t="shared" si="60"/>
        <v>0</v>
      </c>
      <c r="J111" s="159">
        <f t="shared" si="61"/>
        <v>0</v>
      </c>
      <c r="K111" s="159">
        <f t="shared" si="62"/>
        <v>0</v>
      </c>
    </row>
    <row r="112" spans="1:11" s="52" customFormat="1" ht="19.5">
      <c r="A112" s="77" t="s">
        <v>111</v>
      </c>
      <c r="B112" s="51"/>
      <c r="C112" s="149" t="s">
        <v>356</v>
      </c>
      <c r="D112" s="159">
        <v>500</v>
      </c>
      <c r="E112" s="159">
        <f t="shared" ref="E112:E114" si="79">D112</f>
        <v>500</v>
      </c>
      <c r="F112" s="159"/>
      <c r="G112" s="159">
        <v>0</v>
      </c>
      <c r="H112" s="159">
        <v>0</v>
      </c>
      <c r="I112" s="159">
        <f t="shared" si="60"/>
        <v>0</v>
      </c>
      <c r="J112" s="159">
        <f t="shared" si="61"/>
        <v>500</v>
      </c>
      <c r="K112" s="159">
        <f t="shared" si="62"/>
        <v>500</v>
      </c>
    </row>
    <row r="113" spans="1:11" s="52" customFormat="1" ht="19.5">
      <c r="A113" s="77" t="s">
        <v>111</v>
      </c>
      <c r="B113" s="51"/>
      <c r="C113" s="149" t="s">
        <v>498</v>
      </c>
      <c r="D113" s="159">
        <v>12808</v>
      </c>
      <c r="E113" s="159">
        <f t="shared" si="79"/>
        <v>12808</v>
      </c>
      <c r="F113" s="159"/>
      <c r="G113" s="159">
        <v>0</v>
      </c>
      <c r="H113" s="159">
        <v>0</v>
      </c>
      <c r="I113" s="159">
        <f t="shared" ref="I113:I114" si="80">F113+G113+H113</f>
        <v>0</v>
      </c>
      <c r="J113" s="159">
        <f t="shared" ref="J113:J114" si="81">D113-I113</f>
        <v>12808</v>
      </c>
      <c r="K113" s="159">
        <f t="shared" ref="K113:K114" si="82">E113-I113</f>
        <v>12808</v>
      </c>
    </row>
    <row r="114" spans="1:11" s="52" customFormat="1" ht="19.5">
      <c r="A114" s="77" t="s">
        <v>111</v>
      </c>
      <c r="B114" s="51"/>
      <c r="C114" s="149" t="s">
        <v>499</v>
      </c>
      <c r="D114" s="159">
        <f>641+1036.24</f>
        <v>1677.24</v>
      </c>
      <c r="E114" s="159">
        <f t="shared" si="79"/>
        <v>1677.24</v>
      </c>
      <c r="F114" s="159">
        <v>1677.24</v>
      </c>
      <c r="G114" s="159">
        <v>0</v>
      </c>
      <c r="H114" s="159">
        <v>0</v>
      </c>
      <c r="I114" s="159">
        <f t="shared" si="80"/>
        <v>1677.24</v>
      </c>
      <c r="J114" s="159">
        <f t="shared" si="81"/>
        <v>0</v>
      </c>
      <c r="K114" s="159">
        <f t="shared" si="82"/>
        <v>0</v>
      </c>
    </row>
    <row r="115" spans="1:11" s="52" customFormat="1" ht="12" customHeight="1">
      <c r="A115" s="65"/>
      <c r="B115" s="51"/>
      <c r="C115" s="149"/>
      <c r="D115" s="162"/>
      <c r="E115" s="162"/>
      <c r="F115" s="162"/>
      <c r="G115" s="162"/>
      <c r="H115" s="162"/>
      <c r="I115" s="159"/>
      <c r="J115" s="159"/>
      <c r="K115" s="159"/>
    </row>
    <row r="116" spans="1:11" s="76" customFormat="1" ht="12.75" hidden="1" customHeight="1">
      <c r="A116" s="78" t="s">
        <v>98</v>
      </c>
      <c r="B116" s="79"/>
      <c r="C116" s="153" t="s">
        <v>99</v>
      </c>
      <c r="D116" s="163"/>
      <c r="E116" s="163"/>
      <c r="F116" s="163"/>
      <c r="G116" s="163"/>
      <c r="H116" s="163"/>
      <c r="I116" s="159">
        <f t="shared" si="60"/>
        <v>0</v>
      </c>
      <c r="J116" s="159">
        <f t="shared" si="61"/>
        <v>0</v>
      </c>
      <c r="K116" s="159">
        <f t="shared" si="62"/>
        <v>0</v>
      </c>
    </row>
    <row r="117" spans="1:11" s="76" customFormat="1" ht="12.75" hidden="1" customHeight="1">
      <c r="A117" s="78" t="s">
        <v>98</v>
      </c>
      <c r="B117" s="79"/>
      <c r="C117" s="153" t="s">
        <v>101</v>
      </c>
      <c r="D117" s="163"/>
      <c r="E117" s="163"/>
      <c r="F117" s="163"/>
      <c r="G117" s="163"/>
      <c r="H117" s="163"/>
      <c r="I117" s="159">
        <f t="shared" si="60"/>
        <v>0</v>
      </c>
      <c r="J117" s="159">
        <f t="shared" si="61"/>
        <v>0</v>
      </c>
      <c r="K117" s="159">
        <f t="shared" si="62"/>
        <v>0</v>
      </c>
    </row>
    <row r="118" spans="1:11" s="76" customFormat="1" ht="12.75" hidden="1" customHeight="1">
      <c r="A118" s="78" t="s">
        <v>98</v>
      </c>
      <c r="B118" s="79"/>
      <c r="C118" s="153" t="s">
        <v>102</v>
      </c>
      <c r="D118" s="163"/>
      <c r="E118" s="163"/>
      <c r="F118" s="163"/>
      <c r="G118" s="163"/>
      <c r="H118" s="163"/>
      <c r="I118" s="159">
        <f t="shared" si="60"/>
        <v>0</v>
      </c>
      <c r="J118" s="159">
        <f t="shared" si="61"/>
        <v>0</v>
      </c>
      <c r="K118" s="159">
        <f t="shared" si="62"/>
        <v>0</v>
      </c>
    </row>
    <row r="119" spans="1:11" s="76" customFormat="1" ht="13.5" hidden="1" customHeight="1">
      <c r="A119" s="78"/>
      <c r="B119" s="79"/>
      <c r="C119" s="153"/>
      <c r="D119" s="164">
        <f>SUM(D117:D118)</f>
        <v>0</v>
      </c>
      <c r="E119" s="164">
        <f>SUM(E117:E118)</f>
        <v>0</v>
      </c>
      <c r="F119" s="164">
        <f t="shared" ref="F119" si="83">SUM(F117:F118)</f>
        <v>0</v>
      </c>
      <c r="G119" s="164">
        <f t="shared" ref="G119:H119" si="84">SUM(G117:G118)</f>
        <v>0</v>
      </c>
      <c r="H119" s="164">
        <f t="shared" si="84"/>
        <v>0</v>
      </c>
      <c r="I119" s="159">
        <f t="shared" si="60"/>
        <v>0</v>
      </c>
      <c r="J119" s="159">
        <f t="shared" si="61"/>
        <v>0</v>
      </c>
      <c r="K119" s="159">
        <f t="shared" si="62"/>
        <v>0</v>
      </c>
    </row>
    <row r="120" spans="1:11" s="76" customFormat="1" ht="12.75" hidden="1" customHeight="1">
      <c r="A120" s="80" t="s">
        <v>103</v>
      </c>
      <c r="B120" s="79"/>
      <c r="C120" s="153"/>
      <c r="D120" s="165">
        <f>SUM(D116:D118)</f>
        <v>0</v>
      </c>
      <c r="E120" s="165">
        <f>SUM(E116:E118)</f>
        <v>0</v>
      </c>
      <c r="F120" s="165">
        <f t="shared" ref="F120" si="85">SUM(F116:F118)</f>
        <v>0</v>
      </c>
      <c r="G120" s="165">
        <f t="shared" ref="G120:H120" si="86">SUM(G116:G118)</f>
        <v>0</v>
      </c>
      <c r="H120" s="165">
        <f t="shared" si="86"/>
        <v>0</v>
      </c>
      <c r="I120" s="159">
        <f t="shared" si="60"/>
        <v>0</v>
      </c>
      <c r="J120" s="159">
        <f t="shared" si="61"/>
        <v>0</v>
      </c>
      <c r="K120" s="159">
        <f t="shared" si="62"/>
        <v>0</v>
      </c>
    </row>
    <row r="121" spans="1:11" s="76" customFormat="1" ht="19.5">
      <c r="A121" s="114" t="s">
        <v>121</v>
      </c>
      <c r="B121" s="79"/>
      <c r="C121" s="151" t="s">
        <v>137</v>
      </c>
      <c r="D121" s="162">
        <f>D122</f>
        <v>457145.07999999996</v>
      </c>
      <c r="E121" s="162">
        <f t="shared" ref="E121:F121" si="87">E122</f>
        <v>451986.07999999996</v>
      </c>
      <c r="F121" s="162">
        <f t="shared" si="87"/>
        <v>35000</v>
      </c>
      <c r="G121" s="162">
        <f t="shared" ref="G121:H121" si="88">G122</f>
        <v>0</v>
      </c>
      <c r="H121" s="162">
        <f t="shared" si="88"/>
        <v>0</v>
      </c>
      <c r="I121" s="162">
        <f t="shared" si="60"/>
        <v>35000</v>
      </c>
      <c r="J121" s="162">
        <f t="shared" si="61"/>
        <v>422145.07999999996</v>
      </c>
      <c r="K121" s="162">
        <f t="shared" si="62"/>
        <v>416986.07999999996</v>
      </c>
    </row>
    <row r="122" spans="1:11" s="76" customFormat="1" ht="19.5">
      <c r="A122" s="43" t="s">
        <v>122</v>
      </c>
      <c r="B122" s="79"/>
      <c r="C122" s="151" t="s">
        <v>117</v>
      </c>
      <c r="D122" s="162">
        <f>D123+D132</f>
        <v>457145.07999999996</v>
      </c>
      <c r="E122" s="162">
        <f>E123+E132</f>
        <v>451986.07999999996</v>
      </c>
      <c r="F122" s="162">
        <f t="shared" ref="F122" si="89">F128+F129+F130+F132+F124+F126+F125+F131+F127</f>
        <v>35000</v>
      </c>
      <c r="G122" s="162">
        <f t="shared" ref="G122:I122" si="90">G128+G129+G130+G132+G124+G126+G125+G131</f>
        <v>0</v>
      </c>
      <c r="H122" s="162">
        <f t="shared" si="90"/>
        <v>0</v>
      </c>
      <c r="I122" s="162">
        <f t="shared" si="90"/>
        <v>35000</v>
      </c>
      <c r="J122" s="162">
        <f t="shared" si="61"/>
        <v>422145.07999999996</v>
      </c>
      <c r="K122" s="162">
        <f t="shared" si="62"/>
        <v>416986.07999999996</v>
      </c>
    </row>
    <row r="123" spans="1:11" s="52" customFormat="1" ht="19.5">
      <c r="A123" s="77" t="s">
        <v>120</v>
      </c>
      <c r="B123" s="51"/>
      <c r="C123" s="175"/>
      <c r="D123" s="159">
        <f>D125+D126+D127+D128+D129+D130+D131+D124</f>
        <v>422145.07999999996</v>
      </c>
      <c r="E123" s="159">
        <f t="shared" ref="E123:K123" si="91">E125+E126+E127+E128+E129+E130+E131</f>
        <v>416986.07999999996</v>
      </c>
      <c r="F123" s="159">
        <f t="shared" si="91"/>
        <v>35000</v>
      </c>
      <c r="G123" s="159">
        <f t="shared" si="91"/>
        <v>0</v>
      </c>
      <c r="H123" s="159">
        <f t="shared" si="91"/>
        <v>0</v>
      </c>
      <c r="I123" s="159">
        <f t="shared" si="91"/>
        <v>35000</v>
      </c>
      <c r="J123" s="159">
        <f t="shared" si="91"/>
        <v>381986.07999999996</v>
      </c>
      <c r="K123" s="159">
        <f t="shared" si="91"/>
        <v>381986.07999999996</v>
      </c>
    </row>
    <row r="124" spans="1:11" s="52" customFormat="1" ht="17.25" customHeight="1">
      <c r="A124" s="59" t="s">
        <v>15</v>
      </c>
      <c r="B124" s="51"/>
      <c r="C124" s="149" t="s">
        <v>525</v>
      </c>
      <c r="D124" s="159">
        <v>5159</v>
      </c>
      <c r="E124" s="159">
        <f t="shared" ref="E124:E132" si="92">D124</f>
        <v>5159</v>
      </c>
      <c r="F124" s="159">
        <v>0</v>
      </c>
      <c r="G124" s="159">
        <v>0</v>
      </c>
      <c r="H124" s="159">
        <v>0</v>
      </c>
      <c r="I124" s="159">
        <f t="shared" ref="I124" si="93">F124+G124+H124</f>
        <v>0</v>
      </c>
      <c r="J124" s="159">
        <f t="shared" ref="J124" si="94">D124-I124</f>
        <v>5159</v>
      </c>
      <c r="K124" s="159">
        <f t="shared" ref="K124" si="95">E124-I124</f>
        <v>5159</v>
      </c>
    </row>
    <row r="125" spans="1:11" s="52" customFormat="1" ht="17.25" hidden="1" customHeight="1">
      <c r="A125" s="59" t="s">
        <v>16</v>
      </c>
      <c r="B125" s="51"/>
      <c r="C125" s="149" t="s">
        <v>454</v>
      </c>
      <c r="D125" s="159">
        <v>0</v>
      </c>
      <c r="E125" s="159">
        <f t="shared" si="92"/>
        <v>0</v>
      </c>
      <c r="F125" s="159"/>
      <c r="G125" s="159">
        <v>0</v>
      </c>
      <c r="H125" s="159">
        <v>0</v>
      </c>
      <c r="I125" s="159">
        <f t="shared" ref="I125" si="96">F125+G125+H125</f>
        <v>0</v>
      </c>
      <c r="J125" s="159">
        <f t="shared" ref="J125" si="97">D125-I125</f>
        <v>0</v>
      </c>
      <c r="K125" s="159">
        <f t="shared" ref="K125" si="98">E125-I125</f>
        <v>0</v>
      </c>
    </row>
    <row r="126" spans="1:11" s="52" customFormat="1" ht="17.25" hidden="1" customHeight="1">
      <c r="A126" s="59" t="s">
        <v>16</v>
      </c>
      <c r="B126" s="51"/>
      <c r="C126" s="149" t="s">
        <v>432</v>
      </c>
      <c r="D126" s="159"/>
      <c r="E126" s="159">
        <f t="shared" si="92"/>
        <v>0</v>
      </c>
      <c r="F126" s="159"/>
      <c r="G126" s="159">
        <v>0</v>
      </c>
      <c r="H126" s="159">
        <v>0</v>
      </c>
      <c r="I126" s="159">
        <f t="shared" ref="I126:I127" si="99">F126+G126+H126</f>
        <v>0</v>
      </c>
      <c r="J126" s="159">
        <f t="shared" ref="J126:J127" si="100">D126-I126</f>
        <v>0</v>
      </c>
      <c r="K126" s="159">
        <f t="shared" ref="K126:K127" si="101">E126-I126</f>
        <v>0</v>
      </c>
    </row>
    <row r="127" spans="1:11" s="52" customFormat="1" ht="17.25" customHeight="1">
      <c r="A127" s="59" t="s">
        <v>15</v>
      </c>
      <c r="B127" s="51"/>
      <c r="C127" s="149" t="s">
        <v>357</v>
      </c>
      <c r="D127" s="159">
        <v>164760.07999999999</v>
      </c>
      <c r="E127" s="159">
        <f t="shared" si="92"/>
        <v>164760.07999999999</v>
      </c>
      <c r="F127" s="159">
        <v>0</v>
      </c>
      <c r="G127" s="159">
        <v>0</v>
      </c>
      <c r="H127" s="159">
        <v>0</v>
      </c>
      <c r="I127" s="159">
        <f t="shared" si="99"/>
        <v>0</v>
      </c>
      <c r="J127" s="159">
        <f t="shared" si="100"/>
        <v>164760.07999999999</v>
      </c>
      <c r="K127" s="159">
        <f t="shared" si="101"/>
        <v>164760.07999999999</v>
      </c>
    </row>
    <row r="128" spans="1:11" s="52" customFormat="1" ht="17.25" customHeight="1">
      <c r="A128" s="59" t="s">
        <v>16</v>
      </c>
      <c r="B128" s="51"/>
      <c r="C128" s="149" t="s">
        <v>473</v>
      </c>
      <c r="D128" s="159">
        <v>35000</v>
      </c>
      <c r="E128" s="159">
        <f t="shared" si="92"/>
        <v>35000</v>
      </c>
      <c r="F128" s="159">
        <v>35000</v>
      </c>
      <c r="G128" s="159">
        <v>0</v>
      </c>
      <c r="H128" s="159">
        <v>0</v>
      </c>
      <c r="I128" s="159">
        <f t="shared" si="60"/>
        <v>35000</v>
      </c>
      <c r="J128" s="159">
        <f t="shared" si="61"/>
        <v>0</v>
      </c>
      <c r="K128" s="159">
        <f t="shared" si="62"/>
        <v>0</v>
      </c>
    </row>
    <row r="129" spans="1:11" s="52" customFormat="1" ht="17.25" hidden="1" customHeight="1">
      <c r="A129" s="59" t="s">
        <v>16</v>
      </c>
      <c r="B129" s="51"/>
      <c r="C129" s="149" t="s">
        <v>428</v>
      </c>
      <c r="D129" s="159"/>
      <c r="E129" s="159">
        <f t="shared" si="92"/>
        <v>0</v>
      </c>
      <c r="F129" s="159"/>
      <c r="G129" s="159">
        <v>0</v>
      </c>
      <c r="H129" s="159">
        <v>0</v>
      </c>
      <c r="I129" s="159">
        <f t="shared" si="60"/>
        <v>0</v>
      </c>
      <c r="J129" s="159">
        <f t="shared" si="61"/>
        <v>0</v>
      </c>
      <c r="K129" s="159">
        <f t="shared" si="62"/>
        <v>0</v>
      </c>
    </row>
    <row r="130" spans="1:11" s="52" customFormat="1" ht="17.25" customHeight="1">
      <c r="A130" s="59" t="s">
        <v>15</v>
      </c>
      <c r="B130" s="51"/>
      <c r="C130" s="149" t="s">
        <v>509</v>
      </c>
      <c r="D130" s="159">
        <f>399856-263582</f>
        <v>136274</v>
      </c>
      <c r="E130" s="159">
        <f t="shared" si="92"/>
        <v>136274</v>
      </c>
      <c r="F130" s="159"/>
      <c r="G130" s="159">
        <v>0</v>
      </c>
      <c r="H130" s="159">
        <v>0</v>
      </c>
      <c r="I130" s="159">
        <f t="shared" ref="I130:I131" si="102">F130+G130+H130</f>
        <v>0</v>
      </c>
      <c r="J130" s="159">
        <f t="shared" ref="J130:J131" si="103">D130-I130</f>
        <v>136274</v>
      </c>
      <c r="K130" s="159">
        <f t="shared" ref="K130:K131" si="104">E130-I130</f>
        <v>136274</v>
      </c>
    </row>
    <row r="131" spans="1:11" s="52" customFormat="1" ht="17.25" customHeight="1">
      <c r="A131" s="59" t="s">
        <v>16</v>
      </c>
      <c r="B131" s="51"/>
      <c r="C131" s="149" t="s">
        <v>510</v>
      </c>
      <c r="D131" s="159">
        <v>80952</v>
      </c>
      <c r="E131" s="159">
        <f t="shared" si="92"/>
        <v>80952</v>
      </c>
      <c r="F131" s="159"/>
      <c r="G131" s="159">
        <v>0</v>
      </c>
      <c r="H131" s="159">
        <v>0</v>
      </c>
      <c r="I131" s="159">
        <f t="shared" si="102"/>
        <v>0</v>
      </c>
      <c r="J131" s="159">
        <f t="shared" si="103"/>
        <v>80952</v>
      </c>
      <c r="K131" s="159">
        <f t="shared" si="104"/>
        <v>80952</v>
      </c>
    </row>
    <row r="132" spans="1:11" s="52" customFormat="1" ht="30" customHeight="1">
      <c r="A132" s="61" t="s">
        <v>451</v>
      </c>
      <c r="B132" s="51"/>
      <c r="C132" s="149" t="s">
        <v>511</v>
      </c>
      <c r="D132" s="159">
        <v>35000</v>
      </c>
      <c r="E132" s="159">
        <f t="shared" si="92"/>
        <v>35000</v>
      </c>
      <c r="F132" s="159"/>
      <c r="G132" s="159">
        <v>0</v>
      </c>
      <c r="H132" s="159">
        <v>0</v>
      </c>
      <c r="I132" s="159">
        <f t="shared" si="60"/>
        <v>0</v>
      </c>
      <c r="J132" s="159">
        <f t="shared" si="61"/>
        <v>35000</v>
      </c>
      <c r="K132" s="159">
        <f t="shared" si="62"/>
        <v>35000</v>
      </c>
    </row>
    <row r="133" spans="1:11" s="52" customFormat="1" ht="17.25" customHeight="1">
      <c r="A133" s="115" t="s">
        <v>123</v>
      </c>
      <c r="B133" s="51"/>
      <c r="C133" s="151" t="s">
        <v>478</v>
      </c>
      <c r="D133" s="162">
        <f t="shared" ref="D133:I133" si="105">D138+D134+D156</f>
        <v>500385.11</v>
      </c>
      <c r="E133" s="162">
        <f t="shared" si="105"/>
        <v>500385.11</v>
      </c>
      <c r="F133" s="162">
        <f t="shared" si="105"/>
        <v>108721.07</v>
      </c>
      <c r="G133" s="162">
        <f t="shared" si="105"/>
        <v>0</v>
      </c>
      <c r="H133" s="162">
        <f t="shared" si="105"/>
        <v>0</v>
      </c>
      <c r="I133" s="162">
        <f t="shared" si="105"/>
        <v>108721.07</v>
      </c>
      <c r="J133" s="162">
        <f t="shared" ref="J133:J215" si="106">D133-I133</f>
        <v>391664.04</v>
      </c>
      <c r="K133" s="162">
        <f t="shared" ref="K133:K215" si="107">E133-I133</f>
        <v>391664.04</v>
      </c>
    </row>
    <row r="134" spans="1:11" s="52" customFormat="1" ht="17.25" hidden="1" customHeight="1">
      <c r="A134" s="65" t="s">
        <v>291</v>
      </c>
      <c r="B134" s="51"/>
      <c r="C134" s="151" t="s">
        <v>292</v>
      </c>
      <c r="D134" s="162">
        <f t="shared" ref="D134:H136" si="108">D135</f>
        <v>0</v>
      </c>
      <c r="E134" s="162">
        <f t="shared" si="108"/>
        <v>0</v>
      </c>
      <c r="F134" s="162">
        <f t="shared" si="108"/>
        <v>0</v>
      </c>
      <c r="G134" s="162">
        <f t="shared" si="108"/>
        <v>0</v>
      </c>
      <c r="H134" s="162">
        <f t="shared" si="108"/>
        <v>0</v>
      </c>
      <c r="I134" s="162">
        <f t="shared" ref="I134:I215" si="109">F134+G134+H134</f>
        <v>0</v>
      </c>
      <c r="J134" s="162">
        <f t="shared" si="106"/>
        <v>0</v>
      </c>
      <c r="K134" s="162">
        <f t="shared" si="107"/>
        <v>0</v>
      </c>
    </row>
    <row r="135" spans="1:11" s="52" customFormat="1" ht="17.25" hidden="1" customHeight="1">
      <c r="A135" s="65" t="s">
        <v>293</v>
      </c>
      <c r="B135" s="51"/>
      <c r="C135" s="147" t="s">
        <v>294</v>
      </c>
      <c r="D135" s="162">
        <f t="shared" si="108"/>
        <v>0</v>
      </c>
      <c r="E135" s="162">
        <f t="shared" si="108"/>
        <v>0</v>
      </c>
      <c r="F135" s="162">
        <f t="shared" si="108"/>
        <v>0</v>
      </c>
      <c r="G135" s="162">
        <f t="shared" si="108"/>
        <v>0</v>
      </c>
      <c r="H135" s="162">
        <f t="shared" si="108"/>
        <v>0</v>
      </c>
      <c r="I135" s="162">
        <f t="shared" si="109"/>
        <v>0</v>
      </c>
      <c r="J135" s="162">
        <f t="shared" si="106"/>
        <v>0</v>
      </c>
      <c r="K135" s="162">
        <f t="shared" si="107"/>
        <v>0</v>
      </c>
    </row>
    <row r="136" spans="1:11" s="52" customFormat="1" ht="17.25" hidden="1" customHeight="1">
      <c r="A136" s="65" t="s">
        <v>295</v>
      </c>
      <c r="B136" s="51"/>
      <c r="C136" s="147" t="s">
        <v>296</v>
      </c>
      <c r="D136" s="162">
        <f t="shared" si="108"/>
        <v>0</v>
      </c>
      <c r="E136" s="162">
        <f t="shared" si="108"/>
        <v>0</v>
      </c>
      <c r="F136" s="162">
        <f t="shared" si="108"/>
        <v>0</v>
      </c>
      <c r="G136" s="162">
        <f t="shared" si="108"/>
        <v>0</v>
      </c>
      <c r="H136" s="162">
        <f t="shared" si="108"/>
        <v>0</v>
      </c>
      <c r="I136" s="162">
        <f t="shared" si="109"/>
        <v>0</v>
      </c>
      <c r="J136" s="162">
        <f t="shared" si="106"/>
        <v>0</v>
      </c>
      <c r="K136" s="162">
        <f t="shared" si="107"/>
        <v>0</v>
      </c>
    </row>
    <row r="137" spans="1:11" s="52" customFormat="1" ht="24.75" hidden="1" customHeight="1">
      <c r="A137" s="77" t="s">
        <v>297</v>
      </c>
      <c r="B137" s="51"/>
      <c r="C137" s="149" t="s">
        <v>449</v>
      </c>
      <c r="D137" s="159"/>
      <c r="E137" s="159"/>
      <c r="F137" s="159">
        <v>0</v>
      </c>
      <c r="G137" s="159">
        <v>0</v>
      </c>
      <c r="H137" s="159">
        <v>0</v>
      </c>
      <c r="I137" s="159">
        <f t="shared" si="109"/>
        <v>0</v>
      </c>
      <c r="J137" s="159">
        <f t="shared" si="106"/>
        <v>0</v>
      </c>
      <c r="K137" s="159">
        <f t="shared" si="107"/>
        <v>0</v>
      </c>
    </row>
    <row r="138" spans="1:11" s="52" customFormat="1" ht="25.5" customHeight="1">
      <c r="A138" s="65" t="s">
        <v>124</v>
      </c>
      <c r="B138" s="51"/>
      <c r="C138" s="151" t="s">
        <v>155</v>
      </c>
      <c r="D138" s="162">
        <f>D139</f>
        <v>500385.11</v>
      </c>
      <c r="E138" s="162">
        <f t="shared" ref="E138:I138" si="110">E139</f>
        <v>500385.11</v>
      </c>
      <c r="F138" s="162">
        <f t="shared" si="110"/>
        <v>108721.07</v>
      </c>
      <c r="G138" s="162">
        <f t="shared" si="110"/>
        <v>0</v>
      </c>
      <c r="H138" s="162">
        <f t="shared" si="110"/>
        <v>0</v>
      </c>
      <c r="I138" s="162">
        <f t="shared" si="110"/>
        <v>108721.07</v>
      </c>
      <c r="J138" s="162">
        <f t="shared" si="106"/>
        <v>391664.04</v>
      </c>
      <c r="K138" s="162">
        <f t="shared" si="107"/>
        <v>391664.04</v>
      </c>
    </row>
    <row r="139" spans="1:11" s="52" customFormat="1" ht="32.25" customHeight="1">
      <c r="A139" s="170" t="s">
        <v>484</v>
      </c>
      <c r="B139" s="51"/>
      <c r="C139" s="147" t="s">
        <v>362</v>
      </c>
      <c r="D139" s="162">
        <f t="shared" ref="D139:K139" si="111">D140+D149+D144</f>
        <v>500385.11</v>
      </c>
      <c r="E139" s="162">
        <f t="shared" si="111"/>
        <v>500385.11</v>
      </c>
      <c r="F139" s="162">
        <f t="shared" si="111"/>
        <v>108721.07</v>
      </c>
      <c r="G139" s="162">
        <f t="shared" si="111"/>
        <v>0</v>
      </c>
      <c r="H139" s="162">
        <f t="shared" si="111"/>
        <v>0</v>
      </c>
      <c r="I139" s="162">
        <f t="shared" si="111"/>
        <v>108721.07</v>
      </c>
      <c r="J139" s="162">
        <f t="shared" si="111"/>
        <v>391664.04</v>
      </c>
      <c r="K139" s="162">
        <f t="shared" si="111"/>
        <v>391664.04</v>
      </c>
    </row>
    <row r="140" spans="1:11" s="76" customFormat="1" ht="19.5">
      <c r="A140" s="77" t="s">
        <v>120</v>
      </c>
      <c r="B140" s="79"/>
      <c r="C140" s="149" t="s">
        <v>361</v>
      </c>
      <c r="D140" s="162">
        <f t="shared" ref="D140:I140" si="112">D142+D143+D146+D148+D151+D153+D154</f>
        <v>500385.11</v>
      </c>
      <c r="E140" s="162">
        <f t="shared" si="112"/>
        <v>500385.11</v>
      </c>
      <c r="F140" s="162">
        <f t="shared" si="112"/>
        <v>108721.07</v>
      </c>
      <c r="G140" s="162">
        <f t="shared" si="112"/>
        <v>0</v>
      </c>
      <c r="H140" s="162">
        <f t="shared" si="112"/>
        <v>0</v>
      </c>
      <c r="I140" s="162">
        <f t="shared" si="112"/>
        <v>108721.07</v>
      </c>
      <c r="J140" s="162">
        <f t="shared" si="106"/>
        <v>391664.04</v>
      </c>
      <c r="K140" s="162">
        <f t="shared" si="107"/>
        <v>391664.04</v>
      </c>
    </row>
    <row r="141" spans="1:11" s="76" customFormat="1" ht="56.25">
      <c r="A141" s="170" t="s">
        <v>483</v>
      </c>
      <c r="B141" s="79"/>
      <c r="C141" s="149"/>
      <c r="D141" s="162"/>
      <c r="E141" s="162"/>
      <c r="F141" s="162"/>
      <c r="G141" s="162"/>
      <c r="H141" s="162"/>
      <c r="I141" s="162"/>
      <c r="J141" s="162"/>
      <c r="K141" s="162"/>
    </row>
    <row r="142" spans="1:11" ht="19.5">
      <c r="A142" s="59" t="s">
        <v>14</v>
      </c>
      <c r="B142" s="25"/>
      <c r="C142" s="149" t="s">
        <v>358</v>
      </c>
      <c r="D142" s="159">
        <v>413850</v>
      </c>
      <c r="E142" s="159">
        <f t="shared" ref="E142:E144" si="113">D142</f>
        <v>413850</v>
      </c>
      <c r="F142" s="159">
        <v>108721.07</v>
      </c>
      <c r="G142" s="159">
        <v>0</v>
      </c>
      <c r="H142" s="159">
        <v>0</v>
      </c>
      <c r="I142" s="159">
        <f t="shared" si="109"/>
        <v>108721.07</v>
      </c>
      <c r="J142" s="159">
        <f t="shared" si="106"/>
        <v>305128.93</v>
      </c>
      <c r="K142" s="159">
        <f t="shared" si="107"/>
        <v>305128.93</v>
      </c>
    </row>
    <row r="143" spans="1:11" ht="19.5" hidden="1">
      <c r="A143" s="59" t="s">
        <v>16</v>
      </c>
      <c r="B143" s="25"/>
      <c r="C143" s="149" t="s">
        <v>472</v>
      </c>
      <c r="D143" s="159"/>
      <c r="E143" s="159">
        <f t="shared" si="113"/>
        <v>0</v>
      </c>
      <c r="F143" s="159"/>
      <c r="G143" s="159">
        <v>0</v>
      </c>
      <c r="H143" s="159">
        <v>0</v>
      </c>
      <c r="I143" s="159">
        <f t="shared" ref="I143" si="114">F143+G143+H143</f>
        <v>0</v>
      </c>
      <c r="J143" s="159">
        <f t="shared" ref="J143" si="115">D143-I143</f>
        <v>0</v>
      </c>
      <c r="K143" s="159">
        <f t="shared" ref="K143" si="116">E143-I143</f>
        <v>0</v>
      </c>
    </row>
    <row r="144" spans="1:11" ht="25.5" hidden="1">
      <c r="A144" s="61" t="s">
        <v>451</v>
      </c>
      <c r="B144" s="25"/>
      <c r="C144" s="149" t="s">
        <v>471</v>
      </c>
      <c r="D144" s="159"/>
      <c r="E144" s="159">
        <f t="shared" si="113"/>
        <v>0</v>
      </c>
      <c r="F144" s="159"/>
      <c r="G144" s="159">
        <v>0</v>
      </c>
      <c r="H144" s="159">
        <v>0</v>
      </c>
      <c r="I144" s="159">
        <f t="shared" ref="I144" si="117">F144+G144+H144</f>
        <v>0</v>
      </c>
      <c r="J144" s="159">
        <f t="shared" ref="J144" si="118">D144-I144</f>
        <v>0</v>
      </c>
      <c r="K144" s="159">
        <f t="shared" ref="K144" si="119">E144-I144</f>
        <v>0</v>
      </c>
    </row>
    <row r="145" spans="1:11" ht="56.25">
      <c r="A145" s="171" t="s">
        <v>517</v>
      </c>
      <c r="B145" s="25"/>
      <c r="C145" s="149"/>
      <c r="D145" s="159"/>
      <c r="E145" s="159"/>
      <c r="F145" s="159"/>
      <c r="G145" s="159"/>
      <c r="H145" s="159"/>
      <c r="I145" s="159"/>
      <c r="J145" s="159"/>
      <c r="K145" s="159"/>
    </row>
    <row r="146" spans="1:11" ht="19.5">
      <c r="A146" s="59" t="s">
        <v>16</v>
      </c>
      <c r="B146" s="25"/>
      <c r="C146" s="149" t="s">
        <v>360</v>
      </c>
      <c r="D146" s="159">
        <v>5000</v>
      </c>
      <c r="E146" s="159">
        <f t="shared" ref="E146" si="120">D146</f>
        <v>5000</v>
      </c>
      <c r="F146" s="159">
        <v>0</v>
      </c>
      <c r="G146" s="159">
        <v>0</v>
      </c>
      <c r="H146" s="159">
        <v>0</v>
      </c>
      <c r="I146" s="159">
        <f t="shared" si="109"/>
        <v>0</v>
      </c>
      <c r="J146" s="159">
        <f t="shared" si="106"/>
        <v>5000</v>
      </c>
      <c r="K146" s="159">
        <f t="shared" si="107"/>
        <v>5000</v>
      </c>
    </row>
    <row r="147" spans="1:11" ht="56.25">
      <c r="A147" s="168" t="s">
        <v>482</v>
      </c>
      <c r="B147" s="25"/>
      <c r="C147" s="149"/>
      <c r="D147" s="159">
        <f>D148+D149</f>
        <v>61535.11</v>
      </c>
      <c r="E147" s="159">
        <f t="shared" ref="E147:K147" si="121">E148+E149</f>
        <v>61535.11</v>
      </c>
      <c r="F147" s="159">
        <f t="shared" si="121"/>
        <v>0</v>
      </c>
      <c r="G147" s="159">
        <f t="shared" si="121"/>
        <v>0</v>
      </c>
      <c r="H147" s="159">
        <f t="shared" si="121"/>
        <v>0</v>
      </c>
      <c r="I147" s="159">
        <f t="shared" si="121"/>
        <v>0</v>
      </c>
      <c r="J147" s="159">
        <f t="shared" si="121"/>
        <v>61535.11</v>
      </c>
      <c r="K147" s="159">
        <f t="shared" si="121"/>
        <v>61535.11</v>
      </c>
    </row>
    <row r="148" spans="1:11" ht="19.5">
      <c r="A148" s="59" t="s">
        <v>16</v>
      </c>
      <c r="B148" s="25"/>
      <c r="C148" s="149" t="s">
        <v>359</v>
      </c>
      <c r="D148" s="159">
        <f>50621+10914.11</f>
        <v>61535.11</v>
      </c>
      <c r="E148" s="159">
        <f t="shared" ref="E148:E149" si="122">D148</f>
        <v>61535.11</v>
      </c>
      <c r="F148" s="159"/>
      <c r="G148" s="159">
        <v>0</v>
      </c>
      <c r="H148" s="159">
        <v>0</v>
      </c>
      <c r="I148" s="159">
        <f t="shared" si="109"/>
        <v>0</v>
      </c>
      <c r="J148" s="159">
        <f t="shared" si="106"/>
        <v>61535.11</v>
      </c>
      <c r="K148" s="159">
        <f t="shared" si="107"/>
        <v>61535.11</v>
      </c>
    </row>
    <row r="149" spans="1:11" ht="25.5" hidden="1">
      <c r="A149" s="61" t="s">
        <v>451</v>
      </c>
      <c r="B149" s="25"/>
      <c r="C149" s="149" t="s">
        <v>431</v>
      </c>
      <c r="D149" s="159"/>
      <c r="E149" s="159">
        <f t="shared" si="122"/>
        <v>0</v>
      </c>
      <c r="F149" s="159"/>
      <c r="G149" s="159">
        <v>0</v>
      </c>
      <c r="H149" s="159">
        <v>0</v>
      </c>
      <c r="I149" s="159">
        <f t="shared" si="109"/>
        <v>0</v>
      </c>
      <c r="J149" s="159">
        <f t="shared" si="106"/>
        <v>0</v>
      </c>
      <c r="K149" s="159">
        <f t="shared" si="107"/>
        <v>0</v>
      </c>
    </row>
    <row r="150" spans="1:11" ht="22.5">
      <c r="A150" s="171" t="s">
        <v>480</v>
      </c>
      <c r="B150" s="25"/>
      <c r="C150" s="149"/>
      <c r="D150" s="159"/>
      <c r="E150" s="159"/>
      <c r="F150" s="159"/>
      <c r="G150" s="159"/>
      <c r="H150" s="159"/>
      <c r="I150" s="159"/>
      <c r="J150" s="159"/>
      <c r="K150" s="159"/>
    </row>
    <row r="151" spans="1:11" ht="19.5">
      <c r="A151" s="59" t="s">
        <v>16</v>
      </c>
      <c r="B151" s="25"/>
      <c r="C151" s="149" t="s">
        <v>442</v>
      </c>
      <c r="D151" s="159">
        <v>20000</v>
      </c>
      <c r="E151" s="159">
        <f t="shared" ref="E151" si="123">D151</f>
        <v>20000</v>
      </c>
      <c r="F151" s="159"/>
      <c r="G151" s="159">
        <v>0</v>
      </c>
      <c r="H151" s="159">
        <v>0</v>
      </c>
      <c r="I151" s="159">
        <f t="shared" si="109"/>
        <v>0</v>
      </c>
      <c r="J151" s="159">
        <f t="shared" si="106"/>
        <v>20000</v>
      </c>
      <c r="K151" s="159">
        <f t="shared" si="107"/>
        <v>20000</v>
      </c>
    </row>
    <row r="152" spans="1:11" ht="74.25" hidden="1" customHeight="1">
      <c r="A152" s="169" t="s">
        <v>479</v>
      </c>
      <c r="B152" s="25"/>
      <c r="C152" s="149"/>
      <c r="D152" s="159">
        <f>D153+D154</f>
        <v>0</v>
      </c>
      <c r="E152" s="159">
        <f t="shared" ref="E152:K152" si="124">E153+E154</f>
        <v>0</v>
      </c>
      <c r="F152" s="159">
        <f t="shared" si="124"/>
        <v>0</v>
      </c>
      <c r="G152" s="159">
        <f t="shared" si="124"/>
        <v>0</v>
      </c>
      <c r="H152" s="159">
        <f t="shared" si="124"/>
        <v>0</v>
      </c>
      <c r="I152" s="159">
        <f t="shared" si="124"/>
        <v>0</v>
      </c>
      <c r="J152" s="159">
        <f t="shared" si="124"/>
        <v>0</v>
      </c>
      <c r="K152" s="159">
        <f t="shared" si="124"/>
        <v>0</v>
      </c>
    </row>
    <row r="153" spans="1:11" ht="19.5" hidden="1">
      <c r="A153" s="59" t="s">
        <v>16</v>
      </c>
      <c r="B153" s="25"/>
      <c r="C153" s="149" t="s">
        <v>458</v>
      </c>
      <c r="D153" s="159"/>
      <c r="E153" s="159"/>
      <c r="F153" s="159"/>
      <c r="G153" s="159">
        <v>0</v>
      </c>
      <c r="H153" s="159">
        <v>0</v>
      </c>
      <c r="I153" s="159">
        <f t="shared" ref="I153" si="125">F153+G153+H153</f>
        <v>0</v>
      </c>
      <c r="J153" s="159">
        <f t="shared" ref="J153" si="126">D153-I153</f>
        <v>0</v>
      </c>
      <c r="K153" s="159">
        <f t="shared" ref="K153" si="127">E153-I153</f>
        <v>0</v>
      </c>
    </row>
    <row r="154" spans="1:11" ht="19.5" hidden="1">
      <c r="A154" s="59" t="s">
        <v>16</v>
      </c>
      <c r="B154" s="25"/>
      <c r="C154" s="149" t="s">
        <v>461</v>
      </c>
      <c r="D154" s="159"/>
      <c r="E154" s="159"/>
      <c r="F154" s="159"/>
      <c r="G154" s="159">
        <v>0</v>
      </c>
      <c r="H154" s="159">
        <v>0</v>
      </c>
      <c r="I154" s="159">
        <f t="shared" ref="I154" si="128">F154+G154+H154</f>
        <v>0</v>
      </c>
      <c r="J154" s="159">
        <f t="shared" ref="J154" si="129">D154-I154</f>
        <v>0</v>
      </c>
      <c r="K154" s="159">
        <f t="shared" ref="K154" si="130">E154-I154</f>
        <v>0</v>
      </c>
    </row>
    <row r="155" spans="1:11" ht="45" hidden="1" customHeight="1">
      <c r="A155" s="168" t="s">
        <v>481</v>
      </c>
      <c r="B155" s="25"/>
      <c r="C155" s="149"/>
      <c r="D155" s="159"/>
      <c r="E155" s="159"/>
      <c r="F155" s="159"/>
      <c r="G155" s="159"/>
      <c r="H155" s="159"/>
      <c r="I155" s="159"/>
      <c r="J155" s="159"/>
      <c r="K155" s="159"/>
    </row>
    <row r="156" spans="1:11" ht="25.5" hidden="1">
      <c r="A156" s="72" t="s">
        <v>440</v>
      </c>
      <c r="B156" s="25"/>
      <c r="C156" s="151" t="s">
        <v>441</v>
      </c>
      <c r="D156" s="162">
        <f>D157</f>
        <v>0</v>
      </c>
      <c r="E156" s="162">
        <f t="shared" ref="E156:K156" si="131">E157</f>
        <v>0</v>
      </c>
      <c r="F156" s="162">
        <f t="shared" si="131"/>
        <v>0</v>
      </c>
      <c r="G156" s="162">
        <f t="shared" si="131"/>
        <v>0</v>
      </c>
      <c r="H156" s="162">
        <f t="shared" si="131"/>
        <v>0</v>
      </c>
      <c r="I156" s="162">
        <f t="shared" si="131"/>
        <v>0</v>
      </c>
      <c r="J156" s="162">
        <f t="shared" si="131"/>
        <v>0</v>
      </c>
      <c r="K156" s="162">
        <f t="shared" si="131"/>
        <v>0</v>
      </c>
    </row>
    <row r="157" spans="1:11" ht="19.5" hidden="1">
      <c r="A157" s="59" t="s">
        <v>16</v>
      </c>
      <c r="B157" s="25"/>
      <c r="C157" s="149" t="s">
        <v>460</v>
      </c>
      <c r="D157" s="159"/>
      <c r="E157" s="159">
        <f t="shared" ref="E157" si="132">D157</f>
        <v>0</v>
      </c>
      <c r="F157" s="159"/>
      <c r="G157" s="159">
        <v>0</v>
      </c>
      <c r="H157" s="159">
        <v>0</v>
      </c>
      <c r="I157" s="159">
        <f t="shared" ref="I157" si="133">F157+G157+H157</f>
        <v>0</v>
      </c>
      <c r="J157" s="159">
        <f t="shared" ref="J157" si="134">D157-I157</f>
        <v>0</v>
      </c>
      <c r="K157" s="159">
        <f t="shared" ref="K157" si="135">E157-I157</f>
        <v>0</v>
      </c>
    </row>
    <row r="158" spans="1:11" ht="11.25" customHeight="1">
      <c r="A158" s="59"/>
      <c r="B158" s="25"/>
      <c r="C158" s="149"/>
      <c r="D158" s="159"/>
      <c r="E158" s="159"/>
      <c r="F158" s="159"/>
      <c r="G158" s="159"/>
      <c r="H158" s="159"/>
      <c r="I158" s="159"/>
      <c r="J158" s="159"/>
      <c r="K158" s="159"/>
    </row>
    <row r="159" spans="1:11" s="52" customFormat="1" ht="19.5">
      <c r="A159" s="65" t="s">
        <v>485</v>
      </c>
      <c r="B159" s="51"/>
      <c r="C159" s="147" t="s">
        <v>417</v>
      </c>
      <c r="D159" s="162">
        <f>D160+D233</f>
        <v>3453073</v>
      </c>
      <c r="E159" s="162">
        <f>E160+E233</f>
        <v>3453073</v>
      </c>
      <c r="F159" s="162">
        <f>F160+F233</f>
        <v>746786.92999999993</v>
      </c>
      <c r="G159" s="162">
        <f>G160+G233</f>
        <v>0</v>
      </c>
      <c r="H159" s="162">
        <f>H160+H233</f>
        <v>0</v>
      </c>
      <c r="I159" s="162">
        <f t="shared" si="109"/>
        <v>746786.92999999993</v>
      </c>
      <c r="J159" s="162">
        <f t="shared" si="106"/>
        <v>2706286.0700000003</v>
      </c>
      <c r="K159" s="162">
        <f t="shared" si="107"/>
        <v>2706286.0700000003</v>
      </c>
    </row>
    <row r="160" spans="1:11" s="52" customFormat="1" ht="19.5">
      <c r="A160" s="67" t="s">
        <v>129</v>
      </c>
      <c r="B160" s="51"/>
      <c r="C160" s="151" t="s">
        <v>130</v>
      </c>
      <c r="D160" s="162">
        <f>D161+D198</f>
        <v>2411065</v>
      </c>
      <c r="E160" s="162">
        <f>E161+E198</f>
        <v>2411065</v>
      </c>
      <c r="F160" s="162">
        <f>F161+F198</f>
        <v>545411.19999999995</v>
      </c>
      <c r="G160" s="162">
        <v>0</v>
      </c>
      <c r="H160" s="162">
        <v>0</v>
      </c>
      <c r="I160" s="162">
        <f t="shared" si="109"/>
        <v>545411.19999999995</v>
      </c>
      <c r="J160" s="162">
        <f t="shared" si="106"/>
        <v>1865653.8</v>
      </c>
      <c r="K160" s="162">
        <f t="shared" si="107"/>
        <v>1865653.8</v>
      </c>
    </row>
    <row r="161" spans="1:11" s="52" customFormat="1" ht="75.75" customHeight="1">
      <c r="A161" s="113" t="s">
        <v>421</v>
      </c>
      <c r="B161" s="51"/>
      <c r="C161" s="151"/>
      <c r="D161" s="162">
        <f>D162+D173+D182+D184+D186+D183+D191</f>
        <v>1940223</v>
      </c>
      <c r="E161" s="162">
        <f t="shared" ref="E161:I161" si="136">E162+E173+E182+E184+E186+E183+E191</f>
        <v>1940223</v>
      </c>
      <c r="F161" s="162">
        <f>F162+F173+F182+F184+F186+F183+F191</f>
        <v>527714.19999999995</v>
      </c>
      <c r="G161" s="162">
        <f t="shared" si="136"/>
        <v>0</v>
      </c>
      <c r="H161" s="162">
        <f t="shared" si="136"/>
        <v>0</v>
      </c>
      <c r="I161" s="162">
        <f t="shared" si="136"/>
        <v>527714.19999999995</v>
      </c>
      <c r="J161" s="162">
        <f t="shared" si="106"/>
        <v>1412508.8</v>
      </c>
      <c r="K161" s="162">
        <f t="shared" si="107"/>
        <v>1412508.8</v>
      </c>
    </row>
    <row r="162" spans="1:11" s="24" customFormat="1" ht="26.25">
      <c r="A162" s="46" t="s">
        <v>125</v>
      </c>
      <c r="B162" s="23"/>
      <c r="C162" s="150"/>
      <c r="D162" s="161">
        <f>D163+D169+D172</f>
        <v>1176741</v>
      </c>
      <c r="E162" s="161">
        <f>E163+E169+E172</f>
        <v>1176741</v>
      </c>
      <c r="F162" s="161">
        <f t="shared" ref="F162" si="137">F163+F169+F172</f>
        <v>296211.20000000001</v>
      </c>
      <c r="G162" s="161">
        <f t="shared" ref="G162:H162" si="138">G163+G169+G172</f>
        <v>0</v>
      </c>
      <c r="H162" s="161">
        <f t="shared" si="138"/>
        <v>0</v>
      </c>
      <c r="I162" s="162">
        <f t="shared" si="109"/>
        <v>296211.20000000001</v>
      </c>
      <c r="J162" s="162">
        <f t="shared" si="106"/>
        <v>880529.8</v>
      </c>
      <c r="K162" s="162">
        <f t="shared" si="107"/>
        <v>880529.8</v>
      </c>
    </row>
    <row r="163" spans="1:11" ht="19.5">
      <c r="A163" s="59" t="s">
        <v>373</v>
      </c>
      <c r="B163" s="62"/>
      <c r="C163" s="149" t="s">
        <v>374</v>
      </c>
      <c r="D163" s="159">
        <v>895384</v>
      </c>
      <c r="E163" s="159">
        <f t="shared" ref="E163:E168" si="139">D163</f>
        <v>895384</v>
      </c>
      <c r="F163" s="159">
        <v>225228</v>
      </c>
      <c r="G163" s="159">
        <v>0</v>
      </c>
      <c r="H163" s="159">
        <v>0</v>
      </c>
      <c r="I163" s="159">
        <f t="shared" si="109"/>
        <v>225228</v>
      </c>
      <c r="J163" s="159">
        <f t="shared" si="106"/>
        <v>670156</v>
      </c>
      <c r="K163" s="159">
        <f t="shared" si="107"/>
        <v>670156</v>
      </c>
    </row>
    <row r="164" spans="1:11" ht="38.25" hidden="1" customHeight="1">
      <c r="A164" s="59" t="s">
        <v>22</v>
      </c>
      <c r="B164" s="25"/>
      <c r="C164" s="149" t="s">
        <v>93</v>
      </c>
      <c r="D164" s="159"/>
      <c r="E164" s="159">
        <f t="shared" si="139"/>
        <v>0</v>
      </c>
      <c r="F164" s="159"/>
      <c r="G164" s="159">
        <v>0</v>
      </c>
      <c r="H164" s="159">
        <v>0</v>
      </c>
      <c r="I164" s="159">
        <f t="shared" si="109"/>
        <v>0</v>
      </c>
      <c r="J164" s="159">
        <f t="shared" si="106"/>
        <v>0</v>
      </c>
      <c r="K164" s="159">
        <f t="shared" si="107"/>
        <v>0</v>
      </c>
    </row>
    <row r="165" spans="1:11" ht="38.25" hidden="1">
      <c r="A165" s="59" t="s">
        <v>22</v>
      </c>
      <c r="B165" s="25"/>
      <c r="C165" s="149" t="s">
        <v>375</v>
      </c>
      <c r="D165" s="159"/>
      <c r="E165" s="159">
        <f t="shared" si="139"/>
        <v>0</v>
      </c>
      <c r="F165" s="159"/>
      <c r="G165" s="159">
        <v>0</v>
      </c>
      <c r="H165" s="159">
        <v>0</v>
      </c>
      <c r="I165" s="159">
        <f t="shared" si="109"/>
        <v>0</v>
      </c>
      <c r="J165" s="159">
        <f t="shared" si="106"/>
        <v>0</v>
      </c>
      <c r="K165" s="159">
        <f t="shared" si="107"/>
        <v>0</v>
      </c>
    </row>
    <row r="166" spans="1:11" ht="38.25">
      <c r="A166" s="59" t="s">
        <v>23</v>
      </c>
      <c r="B166" s="25"/>
      <c r="C166" s="149" t="s">
        <v>376</v>
      </c>
      <c r="D166" s="159">
        <v>3750</v>
      </c>
      <c r="E166" s="159">
        <f t="shared" si="139"/>
        <v>3750</v>
      </c>
      <c r="F166" s="159">
        <v>750</v>
      </c>
      <c r="G166" s="159">
        <v>0</v>
      </c>
      <c r="H166" s="159">
        <v>0</v>
      </c>
      <c r="I166" s="159">
        <f t="shared" si="109"/>
        <v>750</v>
      </c>
      <c r="J166" s="159">
        <f t="shared" si="106"/>
        <v>3000</v>
      </c>
      <c r="K166" s="159">
        <f t="shared" si="107"/>
        <v>3000</v>
      </c>
    </row>
    <row r="167" spans="1:11" ht="30" customHeight="1">
      <c r="A167" s="59" t="s">
        <v>532</v>
      </c>
      <c r="B167" s="25"/>
      <c r="C167" s="149" t="s">
        <v>526</v>
      </c>
      <c r="D167" s="159">
        <v>4781</v>
      </c>
      <c r="E167" s="159">
        <f t="shared" si="139"/>
        <v>4781</v>
      </c>
      <c r="F167" s="159">
        <v>1915.2</v>
      </c>
      <c r="G167" s="159"/>
      <c r="H167" s="159"/>
      <c r="I167" s="159">
        <f t="shared" ref="I167" si="140">F167+G167+H167</f>
        <v>1915.2</v>
      </c>
      <c r="J167" s="159">
        <f t="shared" ref="J167" si="141">D167-I167</f>
        <v>2865.8</v>
      </c>
      <c r="K167" s="159">
        <f t="shared" ref="K167" si="142">E167-I167</f>
        <v>2865.8</v>
      </c>
    </row>
    <row r="168" spans="1:11" ht="39" customHeight="1">
      <c r="A168" s="59" t="s">
        <v>533</v>
      </c>
      <c r="B168" s="25"/>
      <c r="C168" s="149" t="s">
        <v>527</v>
      </c>
      <c r="D168" s="159">
        <v>750</v>
      </c>
      <c r="E168" s="159">
        <f t="shared" si="139"/>
        <v>750</v>
      </c>
      <c r="F168" s="159">
        <v>300</v>
      </c>
      <c r="G168" s="159"/>
      <c r="H168" s="159"/>
      <c r="I168" s="159">
        <f t="shared" si="109"/>
        <v>300</v>
      </c>
      <c r="J168" s="159">
        <f t="shared" si="106"/>
        <v>450</v>
      </c>
      <c r="K168" s="159">
        <f t="shared" si="107"/>
        <v>450</v>
      </c>
    </row>
    <row r="169" spans="1:11" s="63" customFormat="1" ht="20.25">
      <c r="A169" s="64" t="s">
        <v>127</v>
      </c>
      <c r="B169" s="62"/>
      <c r="C169" s="150"/>
      <c r="D169" s="161">
        <f>SUM(D164:D168)</f>
        <v>9281</v>
      </c>
      <c r="E169" s="161">
        <f>SUM(E164:E168)</f>
        <v>9281</v>
      </c>
      <c r="F169" s="161">
        <f>SUM(F164:F168)</f>
        <v>2965.2</v>
      </c>
      <c r="G169" s="161">
        <f t="shared" ref="G169:H169" si="143">SUM(G164:G168)</f>
        <v>0</v>
      </c>
      <c r="H169" s="161">
        <f t="shared" si="143"/>
        <v>0</v>
      </c>
      <c r="I169" s="162">
        <f t="shared" si="109"/>
        <v>2965.2</v>
      </c>
      <c r="J169" s="162">
        <f t="shared" si="106"/>
        <v>6315.8</v>
      </c>
      <c r="K169" s="162">
        <f t="shared" si="107"/>
        <v>6315.8</v>
      </c>
    </row>
    <row r="170" spans="1:11" ht="25.5">
      <c r="A170" s="68" t="s">
        <v>94</v>
      </c>
      <c r="B170" s="25"/>
      <c r="C170" s="149" t="s">
        <v>377</v>
      </c>
      <c r="D170" s="159">
        <v>198201</v>
      </c>
      <c r="E170" s="159">
        <f t="shared" ref="E170:E171" si="144">D170</f>
        <v>198201</v>
      </c>
      <c r="F170" s="159">
        <v>49550</v>
      </c>
      <c r="G170" s="159">
        <v>0</v>
      </c>
      <c r="H170" s="159">
        <v>0</v>
      </c>
      <c r="I170" s="159">
        <f t="shared" si="109"/>
        <v>49550</v>
      </c>
      <c r="J170" s="159">
        <f t="shared" si="106"/>
        <v>148651</v>
      </c>
      <c r="K170" s="159">
        <f t="shared" si="107"/>
        <v>148651</v>
      </c>
    </row>
    <row r="171" spans="1:11" ht="19.5">
      <c r="A171" s="68" t="s">
        <v>95</v>
      </c>
      <c r="B171" s="25"/>
      <c r="C171" s="149" t="s">
        <v>378</v>
      </c>
      <c r="D171" s="159">
        <v>73875</v>
      </c>
      <c r="E171" s="159">
        <f t="shared" si="144"/>
        <v>73875</v>
      </c>
      <c r="F171" s="159">
        <v>18468</v>
      </c>
      <c r="G171" s="159">
        <v>0</v>
      </c>
      <c r="H171" s="159">
        <v>0</v>
      </c>
      <c r="I171" s="159">
        <f t="shared" si="109"/>
        <v>18468</v>
      </c>
      <c r="J171" s="159">
        <f t="shared" si="106"/>
        <v>55407</v>
      </c>
      <c r="K171" s="159">
        <f t="shared" si="107"/>
        <v>55407</v>
      </c>
    </row>
    <row r="172" spans="1:11" s="63" customFormat="1" ht="20.25">
      <c r="A172" s="46" t="s">
        <v>126</v>
      </c>
      <c r="B172" s="62"/>
      <c r="C172" s="150"/>
      <c r="D172" s="161">
        <f t="shared" ref="D172:H172" si="145">SUM(D170:D171)</f>
        <v>272076</v>
      </c>
      <c r="E172" s="161">
        <f>SUM(E170:E171)</f>
        <v>272076</v>
      </c>
      <c r="F172" s="161">
        <f t="shared" ref="F172" si="146">SUM(F170:F171)</f>
        <v>68018</v>
      </c>
      <c r="G172" s="161">
        <f t="shared" si="145"/>
        <v>0</v>
      </c>
      <c r="H172" s="161">
        <f t="shared" si="145"/>
        <v>0</v>
      </c>
      <c r="I172" s="161">
        <f t="shared" si="109"/>
        <v>68018</v>
      </c>
      <c r="J172" s="161">
        <f t="shared" si="106"/>
        <v>204058</v>
      </c>
      <c r="K172" s="161">
        <f t="shared" si="107"/>
        <v>204058</v>
      </c>
    </row>
    <row r="173" spans="1:11" s="63" customFormat="1" ht="20.25">
      <c r="A173" s="46" t="s">
        <v>120</v>
      </c>
      <c r="B173" s="62"/>
      <c r="C173" s="150"/>
      <c r="D173" s="161">
        <f>D174+D175+D179+D180+D181</f>
        <v>747652</v>
      </c>
      <c r="E173" s="161">
        <f>E174+E175+E179+E180+E181</f>
        <v>747652</v>
      </c>
      <c r="F173" s="161">
        <f t="shared" ref="F173" si="147">F174+F175+F179+F180+F181</f>
        <v>230645</v>
      </c>
      <c r="G173" s="161">
        <f t="shared" ref="G173:H173" si="148">G174+G175+G179+G180+G181</f>
        <v>0</v>
      </c>
      <c r="H173" s="161">
        <f t="shared" si="148"/>
        <v>0</v>
      </c>
      <c r="I173" s="161">
        <f t="shared" si="109"/>
        <v>230645</v>
      </c>
      <c r="J173" s="161">
        <f t="shared" si="106"/>
        <v>517007</v>
      </c>
      <c r="K173" s="161">
        <f t="shared" si="107"/>
        <v>517007</v>
      </c>
    </row>
    <row r="174" spans="1:11" ht="19.5">
      <c r="A174" s="59" t="s">
        <v>12</v>
      </c>
      <c r="B174" s="25"/>
      <c r="C174" s="149" t="s">
        <v>379</v>
      </c>
      <c r="D174" s="159">
        <v>7647</v>
      </c>
      <c r="E174" s="159">
        <f t="shared" ref="E174:E184" si="149">D174</f>
        <v>7647</v>
      </c>
      <c r="F174" s="159">
        <v>1274</v>
      </c>
      <c r="G174" s="159">
        <v>0</v>
      </c>
      <c r="H174" s="159">
        <v>0</v>
      </c>
      <c r="I174" s="159">
        <f t="shared" si="109"/>
        <v>1274</v>
      </c>
      <c r="J174" s="159">
        <f t="shared" si="106"/>
        <v>6373</v>
      </c>
      <c r="K174" s="159">
        <f t="shared" si="107"/>
        <v>6373</v>
      </c>
    </row>
    <row r="175" spans="1:11" ht="19.5">
      <c r="A175" s="59" t="s">
        <v>13</v>
      </c>
      <c r="B175" s="25"/>
      <c r="C175" s="149" t="s">
        <v>380</v>
      </c>
      <c r="D175" s="159">
        <v>4781</v>
      </c>
      <c r="E175" s="159">
        <f t="shared" si="149"/>
        <v>4781</v>
      </c>
      <c r="F175" s="159">
        <v>956</v>
      </c>
      <c r="G175" s="159">
        <v>0</v>
      </c>
      <c r="H175" s="159">
        <v>0</v>
      </c>
      <c r="I175" s="159">
        <f t="shared" si="109"/>
        <v>956</v>
      </c>
      <c r="J175" s="159">
        <f t="shared" si="106"/>
        <v>3825</v>
      </c>
      <c r="K175" s="159">
        <f t="shared" si="107"/>
        <v>3825</v>
      </c>
    </row>
    <row r="176" spans="1:11" ht="21" customHeight="1">
      <c r="A176" s="59" t="s">
        <v>27</v>
      </c>
      <c r="B176" s="25"/>
      <c r="C176" s="149" t="s">
        <v>381</v>
      </c>
      <c r="D176" s="159">
        <v>631994</v>
      </c>
      <c r="E176" s="159">
        <f t="shared" si="149"/>
        <v>631994</v>
      </c>
      <c r="F176" s="159">
        <v>207820</v>
      </c>
      <c r="G176" s="159">
        <v>0</v>
      </c>
      <c r="H176" s="159">
        <v>0</v>
      </c>
      <c r="I176" s="159">
        <f t="shared" si="109"/>
        <v>207820</v>
      </c>
      <c r="J176" s="159">
        <f t="shared" si="106"/>
        <v>424174</v>
      </c>
      <c r="K176" s="159">
        <f t="shared" si="107"/>
        <v>424174</v>
      </c>
    </row>
    <row r="177" spans="1:11" ht="19.5">
      <c r="A177" s="59" t="s">
        <v>24</v>
      </c>
      <c r="B177" s="25"/>
      <c r="C177" s="149" t="s">
        <v>382</v>
      </c>
      <c r="D177" s="159">
        <v>43820</v>
      </c>
      <c r="E177" s="159">
        <f t="shared" si="149"/>
        <v>43820</v>
      </c>
      <c r="F177" s="159">
        <v>12955</v>
      </c>
      <c r="G177" s="159">
        <v>0</v>
      </c>
      <c r="H177" s="159">
        <v>0</v>
      </c>
      <c r="I177" s="159">
        <f t="shared" si="109"/>
        <v>12955</v>
      </c>
      <c r="J177" s="159">
        <f t="shared" si="106"/>
        <v>30865</v>
      </c>
      <c r="K177" s="159">
        <f t="shared" si="107"/>
        <v>30865</v>
      </c>
    </row>
    <row r="178" spans="1:11" ht="19.5">
      <c r="A178" s="59" t="s">
        <v>25</v>
      </c>
      <c r="B178" s="25"/>
      <c r="C178" s="149" t="s">
        <v>383</v>
      </c>
      <c r="D178" s="159">
        <v>4643</v>
      </c>
      <c r="E178" s="159">
        <f t="shared" si="149"/>
        <v>4643</v>
      </c>
      <c r="F178" s="159">
        <v>740</v>
      </c>
      <c r="G178" s="159">
        <v>0</v>
      </c>
      <c r="H178" s="159">
        <v>0</v>
      </c>
      <c r="I178" s="159">
        <f t="shared" si="109"/>
        <v>740</v>
      </c>
      <c r="J178" s="159">
        <f t="shared" si="106"/>
        <v>3903</v>
      </c>
      <c r="K178" s="159">
        <f t="shared" si="107"/>
        <v>3903</v>
      </c>
    </row>
    <row r="179" spans="1:11" s="63" customFormat="1" ht="20.25">
      <c r="A179" s="46" t="s">
        <v>14</v>
      </c>
      <c r="B179" s="62"/>
      <c r="C179" s="150"/>
      <c r="D179" s="161">
        <f t="shared" ref="D179:H179" si="150">SUM(D176:D178)</f>
        <v>680457</v>
      </c>
      <c r="E179" s="161">
        <f>SUM(E176:E178)</f>
        <v>680457</v>
      </c>
      <c r="F179" s="161">
        <f t="shared" ref="F179" si="151">SUM(F176:F178)</f>
        <v>221515</v>
      </c>
      <c r="G179" s="161">
        <f t="shared" si="150"/>
        <v>0</v>
      </c>
      <c r="H179" s="161">
        <f t="shared" si="150"/>
        <v>0</v>
      </c>
      <c r="I179" s="162">
        <f t="shared" si="109"/>
        <v>221515</v>
      </c>
      <c r="J179" s="162">
        <f t="shared" si="106"/>
        <v>458942</v>
      </c>
      <c r="K179" s="162">
        <f t="shared" si="107"/>
        <v>458942</v>
      </c>
    </row>
    <row r="180" spans="1:11" ht="19.5">
      <c r="A180" s="59" t="s">
        <v>15</v>
      </c>
      <c r="B180" s="25"/>
      <c r="C180" s="149" t="s">
        <v>384</v>
      </c>
      <c r="D180" s="159">
        <v>49797</v>
      </c>
      <c r="E180" s="159">
        <f t="shared" si="149"/>
        <v>49797</v>
      </c>
      <c r="F180" s="159">
        <v>6900</v>
      </c>
      <c r="G180" s="159">
        <v>0</v>
      </c>
      <c r="H180" s="159">
        <v>0</v>
      </c>
      <c r="I180" s="159">
        <f t="shared" si="109"/>
        <v>6900</v>
      </c>
      <c r="J180" s="159">
        <f t="shared" si="106"/>
        <v>42897</v>
      </c>
      <c r="K180" s="159">
        <f t="shared" si="107"/>
        <v>42897</v>
      </c>
    </row>
    <row r="181" spans="1:11" ht="19.5">
      <c r="A181" s="59" t="s">
        <v>16</v>
      </c>
      <c r="B181" s="25"/>
      <c r="C181" s="149" t="s">
        <v>385</v>
      </c>
      <c r="D181" s="159">
        <v>4970</v>
      </c>
      <c r="E181" s="159">
        <f t="shared" si="149"/>
        <v>4970</v>
      </c>
      <c r="F181" s="159"/>
      <c r="G181" s="159">
        <v>0</v>
      </c>
      <c r="H181" s="159">
        <v>0</v>
      </c>
      <c r="I181" s="159">
        <f t="shared" si="109"/>
        <v>0</v>
      </c>
      <c r="J181" s="159">
        <f t="shared" si="106"/>
        <v>4970</v>
      </c>
      <c r="K181" s="159">
        <f t="shared" si="107"/>
        <v>4970</v>
      </c>
    </row>
    <row r="182" spans="1:11" ht="19.5">
      <c r="A182" s="59" t="s">
        <v>17</v>
      </c>
      <c r="B182" s="25"/>
      <c r="C182" s="149" t="s">
        <v>386</v>
      </c>
      <c r="D182" s="159">
        <v>6012</v>
      </c>
      <c r="E182" s="159">
        <f t="shared" si="149"/>
        <v>6012</v>
      </c>
      <c r="F182" s="159">
        <v>858</v>
      </c>
      <c r="G182" s="159">
        <v>0</v>
      </c>
      <c r="H182" s="159">
        <v>0</v>
      </c>
      <c r="I182" s="159">
        <f t="shared" si="109"/>
        <v>858</v>
      </c>
      <c r="J182" s="159">
        <f t="shared" si="106"/>
        <v>5154</v>
      </c>
      <c r="K182" s="159">
        <f t="shared" si="107"/>
        <v>5154</v>
      </c>
    </row>
    <row r="183" spans="1:11" ht="19.5" hidden="1">
      <c r="A183" s="46" t="s">
        <v>18</v>
      </c>
      <c r="B183" s="25"/>
      <c r="C183" s="149" t="s">
        <v>387</v>
      </c>
      <c r="D183" s="159"/>
      <c r="E183" s="159">
        <f t="shared" si="149"/>
        <v>0</v>
      </c>
      <c r="F183" s="159"/>
      <c r="G183" s="159">
        <v>0</v>
      </c>
      <c r="H183" s="159">
        <v>0</v>
      </c>
      <c r="I183" s="159">
        <f t="shared" si="109"/>
        <v>0</v>
      </c>
      <c r="J183" s="159">
        <f t="shared" si="106"/>
        <v>0</v>
      </c>
      <c r="K183" s="159">
        <f t="shared" si="107"/>
        <v>0</v>
      </c>
    </row>
    <row r="184" spans="1:11" ht="25.5">
      <c r="A184" s="61" t="s">
        <v>451</v>
      </c>
      <c r="B184" s="25"/>
      <c r="C184" s="149" t="s">
        <v>388</v>
      </c>
      <c r="D184" s="159">
        <v>9818</v>
      </c>
      <c r="E184" s="159">
        <f t="shared" si="149"/>
        <v>9818</v>
      </c>
      <c r="F184" s="159">
        <v>0</v>
      </c>
      <c r="G184" s="159">
        <v>0</v>
      </c>
      <c r="H184" s="159">
        <v>0</v>
      </c>
      <c r="I184" s="159">
        <f t="shared" si="109"/>
        <v>0</v>
      </c>
      <c r="J184" s="159">
        <f t="shared" si="106"/>
        <v>9818</v>
      </c>
      <c r="K184" s="159">
        <f t="shared" si="107"/>
        <v>9818</v>
      </c>
    </row>
    <row r="185" spans="1:11" ht="9.75" hidden="1" customHeight="1">
      <c r="A185" s="46"/>
      <c r="B185" s="25"/>
      <c r="C185" s="149"/>
      <c r="D185" s="159"/>
      <c r="E185" s="159"/>
      <c r="F185" s="159"/>
      <c r="G185" s="159"/>
      <c r="H185" s="159"/>
      <c r="I185" s="159"/>
      <c r="J185" s="159"/>
      <c r="K185" s="159"/>
    </row>
    <row r="186" spans="1:11" s="24" customFormat="1" ht="20.25" hidden="1">
      <c r="A186" s="81" t="s">
        <v>149</v>
      </c>
      <c r="B186" s="23"/>
      <c r="C186" s="150" t="s">
        <v>465</v>
      </c>
      <c r="D186" s="161">
        <f>D187+D190</f>
        <v>0</v>
      </c>
      <c r="E186" s="161">
        <f>E187+E190</f>
        <v>0</v>
      </c>
      <c r="F186" s="161">
        <f t="shared" ref="F186" si="152">F187+F190</f>
        <v>0</v>
      </c>
      <c r="G186" s="161">
        <f t="shared" ref="G186:H186" si="153">G187+G190</f>
        <v>0</v>
      </c>
      <c r="H186" s="161">
        <f t="shared" si="153"/>
        <v>0</v>
      </c>
      <c r="I186" s="162">
        <f t="shared" si="109"/>
        <v>0</v>
      </c>
      <c r="J186" s="162">
        <f t="shared" si="106"/>
        <v>0</v>
      </c>
      <c r="K186" s="162">
        <f t="shared" si="107"/>
        <v>0</v>
      </c>
    </row>
    <row r="187" spans="1:11" ht="19.5" hidden="1">
      <c r="A187" s="59" t="s">
        <v>373</v>
      </c>
      <c r="B187" s="62"/>
      <c r="C187" s="149" t="s">
        <v>389</v>
      </c>
      <c r="D187" s="159"/>
      <c r="E187" s="159"/>
      <c r="F187" s="159"/>
      <c r="G187" s="159">
        <v>0</v>
      </c>
      <c r="H187" s="159">
        <v>0</v>
      </c>
      <c r="I187" s="159">
        <f t="shared" si="109"/>
        <v>0</v>
      </c>
      <c r="J187" s="159">
        <f t="shared" si="106"/>
        <v>0</v>
      </c>
      <c r="K187" s="159">
        <f t="shared" si="107"/>
        <v>0</v>
      </c>
    </row>
    <row r="188" spans="1:11" ht="18" hidden="1" customHeight="1">
      <c r="A188" s="68" t="s">
        <v>94</v>
      </c>
      <c r="B188" s="25"/>
      <c r="C188" s="149" t="s">
        <v>390</v>
      </c>
      <c r="D188" s="159"/>
      <c r="E188" s="159"/>
      <c r="F188" s="159"/>
      <c r="G188" s="159">
        <v>0</v>
      </c>
      <c r="H188" s="159">
        <v>0</v>
      </c>
      <c r="I188" s="159">
        <f t="shared" si="109"/>
        <v>0</v>
      </c>
      <c r="J188" s="159">
        <f t="shared" si="106"/>
        <v>0</v>
      </c>
      <c r="K188" s="159">
        <f t="shared" si="107"/>
        <v>0</v>
      </c>
    </row>
    <row r="189" spans="1:11" ht="18.75" hidden="1" customHeight="1">
      <c r="A189" s="68" t="s">
        <v>95</v>
      </c>
      <c r="B189" s="25"/>
      <c r="C189" s="149" t="s">
        <v>391</v>
      </c>
      <c r="D189" s="159"/>
      <c r="E189" s="159"/>
      <c r="F189" s="159"/>
      <c r="G189" s="159">
        <v>0</v>
      </c>
      <c r="H189" s="159">
        <v>0</v>
      </c>
      <c r="I189" s="159">
        <f t="shared" si="109"/>
        <v>0</v>
      </c>
      <c r="J189" s="159">
        <f t="shared" si="106"/>
        <v>0</v>
      </c>
      <c r="K189" s="159">
        <f t="shared" si="107"/>
        <v>0</v>
      </c>
    </row>
    <row r="190" spans="1:11" s="24" customFormat="1" ht="17.25" hidden="1" customHeight="1">
      <c r="A190" s="46"/>
      <c r="B190" s="62"/>
      <c r="C190" s="150"/>
      <c r="D190" s="161">
        <f>SUM(D188:D189)</f>
        <v>0</v>
      </c>
      <c r="E190" s="161">
        <f>SUM(E188:E189)</f>
        <v>0</v>
      </c>
      <c r="F190" s="161">
        <f t="shared" ref="F190" si="154">SUM(F188:F189)</f>
        <v>0</v>
      </c>
      <c r="G190" s="161">
        <f t="shared" ref="G190:H190" si="155">SUM(G188:G189)</f>
        <v>0</v>
      </c>
      <c r="H190" s="161">
        <f t="shared" si="155"/>
        <v>0</v>
      </c>
      <c r="I190" s="162">
        <f t="shared" si="109"/>
        <v>0</v>
      </c>
      <c r="J190" s="162">
        <f t="shared" si="106"/>
        <v>0</v>
      </c>
      <c r="K190" s="162">
        <f t="shared" si="107"/>
        <v>0</v>
      </c>
    </row>
    <row r="191" spans="1:11" s="24" customFormat="1" ht="18.75" hidden="1" customHeight="1">
      <c r="A191" s="127" t="s">
        <v>486</v>
      </c>
      <c r="B191" s="62"/>
      <c r="C191" s="150" t="s">
        <v>447</v>
      </c>
      <c r="D191" s="161">
        <f>D192+D195+D196</f>
        <v>0</v>
      </c>
      <c r="E191" s="161">
        <f t="shared" ref="E191:K191" si="156">E192+E195+E196</f>
        <v>0</v>
      </c>
      <c r="F191" s="161">
        <f t="shared" si="156"/>
        <v>0</v>
      </c>
      <c r="G191" s="161">
        <f t="shared" si="156"/>
        <v>0</v>
      </c>
      <c r="H191" s="161">
        <f t="shared" si="156"/>
        <v>0</v>
      </c>
      <c r="I191" s="161">
        <f t="shared" si="156"/>
        <v>0</v>
      </c>
      <c r="J191" s="161">
        <f t="shared" si="156"/>
        <v>0</v>
      </c>
      <c r="K191" s="161">
        <f t="shared" si="156"/>
        <v>0</v>
      </c>
    </row>
    <row r="192" spans="1:11" ht="19.5" hidden="1">
      <c r="A192" s="59" t="s">
        <v>373</v>
      </c>
      <c r="B192" s="62"/>
      <c r="C192" s="149" t="s">
        <v>443</v>
      </c>
      <c r="D192" s="159"/>
      <c r="E192" s="159"/>
      <c r="F192" s="159"/>
      <c r="G192" s="159">
        <v>0</v>
      </c>
      <c r="H192" s="159">
        <v>0</v>
      </c>
      <c r="I192" s="159">
        <f t="shared" ref="I192:I195" si="157">F192+G192+H192</f>
        <v>0</v>
      </c>
      <c r="J192" s="159">
        <f t="shared" ref="J192:J195" si="158">D192-I192</f>
        <v>0</v>
      </c>
      <c r="K192" s="159">
        <f t="shared" ref="K192:K195" si="159">E192-I192</f>
        <v>0</v>
      </c>
    </row>
    <row r="193" spans="1:11" ht="18" hidden="1" customHeight="1">
      <c r="A193" s="68" t="s">
        <v>94</v>
      </c>
      <c r="B193" s="25"/>
      <c r="C193" s="149" t="s">
        <v>444</v>
      </c>
      <c r="D193" s="159"/>
      <c r="E193" s="159"/>
      <c r="F193" s="159"/>
      <c r="G193" s="159">
        <v>0</v>
      </c>
      <c r="H193" s="159">
        <v>0</v>
      </c>
      <c r="I193" s="159">
        <f t="shared" si="157"/>
        <v>0</v>
      </c>
      <c r="J193" s="159">
        <f t="shared" si="158"/>
        <v>0</v>
      </c>
      <c r="K193" s="159">
        <f t="shared" si="159"/>
        <v>0</v>
      </c>
    </row>
    <row r="194" spans="1:11" ht="18.75" hidden="1" customHeight="1">
      <c r="A194" s="68" t="s">
        <v>95</v>
      </c>
      <c r="B194" s="25"/>
      <c r="C194" s="149" t="s">
        <v>445</v>
      </c>
      <c r="D194" s="159"/>
      <c r="E194" s="159"/>
      <c r="F194" s="159"/>
      <c r="G194" s="159">
        <v>0</v>
      </c>
      <c r="H194" s="159">
        <v>0</v>
      </c>
      <c r="I194" s="159">
        <f t="shared" si="157"/>
        <v>0</v>
      </c>
      <c r="J194" s="159">
        <f t="shared" si="158"/>
        <v>0</v>
      </c>
      <c r="K194" s="159">
        <f t="shared" si="159"/>
        <v>0</v>
      </c>
    </row>
    <row r="195" spans="1:11" s="24" customFormat="1" ht="15.75" hidden="1" customHeight="1">
      <c r="A195" s="46"/>
      <c r="B195" s="62"/>
      <c r="C195" s="150"/>
      <c r="D195" s="161">
        <f>SUM(D193:D194)</f>
        <v>0</v>
      </c>
      <c r="E195" s="161">
        <f>SUM(E193:E194)</f>
        <v>0</v>
      </c>
      <c r="F195" s="161">
        <f t="shared" ref="F195:H195" si="160">SUM(F193:F194)</f>
        <v>0</v>
      </c>
      <c r="G195" s="161">
        <f t="shared" si="160"/>
        <v>0</v>
      </c>
      <c r="H195" s="161">
        <f t="shared" si="160"/>
        <v>0</v>
      </c>
      <c r="I195" s="162">
        <f t="shared" si="157"/>
        <v>0</v>
      </c>
      <c r="J195" s="162">
        <f t="shared" si="158"/>
        <v>0</v>
      </c>
      <c r="K195" s="162">
        <f t="shared" si="159"/>
        <v>0</v>
      </c>
    </row>
    <row r="196" spans="1:11" s="63" customFormat="1" ht="20.25" hidden="1" customHeight="1">
      <c r="A196" s="77" t="s">
        <v>18</v>
      </c>
      <c r="B196" s="62"/>
      <c r="C196" s="149" t="s">
        <v>446</v>
      </c>
      <c r="D196" s="159"/>
      <c r="E196" s="159"/>
      <c r="F196" s="161">
        <v>0</v>
      </c>
      <c r="G196" s="159">
        <v>0</v>
      </c>
      <c r="H196" s="159">
        <v>0</v>
      </c>
      <c r="I196" s="159">
        <f t="shared" ref="I196" si="161">F196+G196+H196</f>
        <v>0</v>
      </c>
      <c r="J196" s="159">
        <f t="shared" ref="J196" si="162">D196-I196</f>
        <v>0</v>
      </c>
      <c r="K196" s="159">
        <f t="shared" ref="K196" si="163">E196-I196</f>
        <v>0</v>
      </c>
    </row>
    <row r="197" spans="1:11" s="52" customFormat="1" ht="9.75" customHeight="1">
      <c r="A197" s="71"/>
      <c r="B197" s="51"/>
      <c r="C197" s="151"/>
      <c r="D197" s="162"/>
      <c r="E197" s="162"/>
      <c r="F197" s="162"/>
      <c r="G197" s="162"/>
      <c r="H197" s="162"/>
      <c r="I197" s="159"/>
      <c r="J197" s="159"/>
      <c r="K197" s="159"/>
    </row>
    <row r="198" spans="1:11" s="52" customFormat="1" ht="89.25" customHeight="1">
      <c r="A198" s="113" t="s">
        <v>422</v>
      </c>
      <c r="B198" s="51"/>
      <c r="C198" s="151" t="s">
        <v>130</v>
      </c>
      <c r="D198" s="162">
        <f>D199+D208+D214+D215+D216+D223+D227+D217</f>
        <v>470842</v>
      </c>
      <c r="E198" s="162">
        <f t="shared" ref="E198:I198" si="164">E199+E208+E214+E215+E216+E223+E227+E217</f>
        <v>470842</v>
      </c>
      <c r="F198" s="162">
        <f t="shared" si="164"/>
        <v>17697</v>
      </c>
      <c r="G198" s="162">
        <f t="shared" si="164"/>
        <v>0</v>
      </c>
      <c r="H198" s="162">
        <f t="shared" si="164"/>
        <v>0</v>
      </c>
      <c r="I198" s="162">
        <f t="shared" si="164"/>
        <v>17697</v>
      </c>
      <c r="J198" s="162">
        <f t="shared" si="106"/>
        <v>453145</v>
      </c>
      <c r="K198" s="162">
        <f t="shared" si="107"/>
        <v>453145</v>
      </c>
    </row>
    <row r="199" spans="1:11" ht="25.5">
      <c r="A199" s="46" t="s">
        <v>125</v>
      </c>
      <c r="B199" s="25"/>
      <c r="C199" s="149"/>
      <c r="D199" s="166">
        <f>D200+D204+D207</f>
        <v>338936</v>
      </c>
      <c r="E199" s="166">
        <f t="shared" ref="E199:H199" si="165">E200+E204+E207</f>
        <v>338936</v>
      </c>
      <c r="F199" s="166">
        <f t="shared" si="165"/>
        <v>14697</v>
      </c>
      <c r="G199" s="166">
        <f t="shared" si="165"/>
        <v>0</v>
      </c>
      <c r="H199" s="166">
        <f t="shared" si="165"/>
        <v>0</v>
      </c>
      <c r="I199" s="159">
        <f t="shared" si="109"/>
        <v>14697</v>
      </c>
      <c r="J199" s="159">
        <f t="shared" si="106"/>
        <v>324239</v>
      </c>
      <c r="K199" s="159">
        <f t="shared" si="107"/>
        <v>324239</v>
      </c>
    </row>
    <row r="200" spans="1:11" ht="19.5">
      <c r="A200" s="59" t="s">
        <v>373</v>
      </c>
      <c r="B200" s="62"/>
      <c r="C200" s="149" t="s">
        <v>392</v>
      </c>
      <c r="D200" s="159">
        <v>255696</v>
      </c>
      <c r="E200" s="159">
        <f t="shared" ref="E200:E203" si="166">D200</f>
        <v>255696</v>
      </c>
      <c r="F200" s="159">
        <v>11286</v>
      </c>
      <c r="G200" s="159">
        <v>0</v>
      </c>
      <c r="H200" s="159">
        <v>0</v>
      </c>
      <c r="I200" s="159">
        <f t="shared" si="109"/>
        <v>11286</v>
      </c>
      <c r="J200" s="159">
        <f t="shared" si="106"/>
        <v>244410</v>
      </c>
      <c r="K200" s="159">
        <f t="shared" si="107"/>
        <v>244410</v>
      </c>
    </row>
    <row r="201" spans="1:11" ht="38.25">
      <c r="A201" s="59" t="s">
        <v>23</v>
      </c>
      <c r="B201" s="25"/>
      <c r="C201" s="149" t="s">
        <v>393</v>
      </c>
      <c r="D201" s="159">
        <v>3000</v>
      </c>
      <c r="E201" s="159">
        <f t="shared" ref="E201:E202" si="167">D201</f>
        <v>3000</v>
      </c>
      <c r="F201" s="159"/>
      <c r="G201" s="159">
        <v>0</v>
      </c>
      <c r="H201" s="159">
        <v>0</v>
      </c>
      <c r="I201" s="159">
        <f t="shared" ref="I201:I202" si="168">F201+G201+H201</f>
        <v>0</v>
      </c>
      <c r="J201" s="159">
        <f t="shared" ref="J201:J202" si="169">D201-I201</f>
        <v>3000</v>
      </c>
      <c r="K201" s="159">
        <f t="shared" ref="K201:K202" si="170">E201-I201</f>
        <v>3000</v>
      </c>
    </row>
    <row r="202" spans="1:11" ht="38.25">
      <c r="A202" s="59" t="s">
        <v>532</v>
      </c>
      <c r="B202" s="25"/>
      <c r="C202" s="149" t="s">
        <v>528</v>
      </c>
      <c r="D202" s="159">
        <v>1916</v>
      </c>
      <c r="E202" s="159">
        <f t="shared" si="167"/>
        <v>1916</v>
      </c>
      <c r="F202" s="159"/>
      <c r="G202" s="159">
        <v>0</v>
      </c>
      <c r="H202" s="159">
        <v>0</v>
      </c>
      <c r="I202" s="159">
        <f t="shared" si="168"/>
        <v>0</v>
      </c>
      <c r="J202" s="159">
        <f t="shared" si="169"/>
        <v>1916</v>
      </c>
      <c r="K202" s="159">
        <f t="shared" si="170"/>
        <v>1916</v>
      </c>
    </row>
    <row r="203" spans="1:11" ht="38.25">
      <c r="A203" s="59" t="s">
        <v>533</v>
      </c>
      <c r="B203" s="25"/>
      <c r="C203" s="149" t="s">
        <v>529</v>
      </c>
      <c r="D203" s="159">
        <v>1100</v>
      </c>
      <c r="E203" s="159">
        <f t="shared" si="166"/>
        <v>1100</v>
      </c>
      <c r="F203" s="159"/>
      <c r="G203" s="159">
        <v>0</v>
      </c>
      <c r="H203" s="159">
        <v>0</v>
      </c>
      <c r="I203" s="159">
        <f t="shared" si="109"/>
        <v>0</v>
      </c>
      <c r="J203" s="159">
        <f t="shared" si="106"/>
        <v>1100</v>
      </c>
      <c r="K203" s="159">
        <f t="shared" si="107"/>
        <v>1100</v>
      </c>
    </row>
    <row r="204" spans="1:11" s="82" customFormat="1" ht="20.25">
      <c r="A204" s="64" t="s">
        <v>127</v>
      </c>
      <c r="B204" s="62"/>
      <c r="C204" s="150"/>
      <c r="D204" s="161">
        <f>SUM(D201:D203)</f>
        <v>6016</v>
      </c>
      <c r="E204" s="161">
        <f>SUM(E201:E203)</f>
        <v>6016</v>
      </c>
      <c r="F204" s="161">
        <f t="shared" ref="D204:H204" si="171">SUM(F203:F203)</f>
        <v>0</v>
      </c>
      <c r="G204" s="161">
        <f t="shared" si="171"/>
        <v>0</v>
      </c>
      <c r="H204" s="161">
        <f t="shared" si="171"/>
        <v>0</v>
      </c>
      <c r="I204" s="162">
        <f t="shared" si="109"/>
        <v>0</v>
      </c>
      <c r="J204" s="162">
        <f t="shared" si="106"/>
        <v>6016</v>
      </c>
      <c r="K204" s="162">
        <f t="shared" si="107"/>
        <v>6016</v>
      </c>
    </row>
    <row r="205" spans="1:11" ht="19.5" customHeight="1">
      <c r="A205" s="68" t="s">
        <v>94</v>
      </c>
      <c r="B205" s="25"/>
      <c r="C205" s="149" t="s">
        <v>394</v>
      </c>
      <c r="D205" s="159">
        <v>56255</v>
      </c>
      <c r="E205" s="159">
        <f t="shared" ref="E205:E206" si="172">D205</f>
        <v>56255</v>
      </c>
      <c r="F205" s="159">
        <v>2484</v>
      </c>
      <c r="G205" s="159">
        <v>0</v>
      </c>
      <c r="H205" s="159">
        <v>0</v>
      </c>
      <c r="I205" s="159">
        <f t="shared" si="109"/>
        <v>2484</v>
      </c>
      <c r="J205" s="159">
        <f t="shared" si="106"/>
        <v>53771</v>
      </c>
      <c r="K205" s="159">
        <f t="shared" si="107"/>
        <v>53771</v>
      </c>
    </row>
    <row r="206" spans="1:11" ht="19.5">
      <c r="A206" s="68" t="s">
        <v>95</v>
      </c>
      <c r="B206" s="25"/>
      <c r="C206" s="149" t="s">
        <v>395</v>
      </c>
      <c r="D206" s="159">
        <v>20969</v>
      </c>
      <c r="E206" s="159">
        <f t="shared" si="172"/>
        <v>20969</v>
      </c>
      <c r="F206" s="159">
        <v>927</v>
      </c>
      <c r="G206" s="159">
        <v>0</v>
      </c>
      <c r="H206" s="159">
        <v>0</v>
      </c>
      <c r="I206" s="159">
        <f t="shared" si="109"/>
        <v>927</v>
      </c>
      <c r="J206" s="159">
        <f t="shared" si="106"/>
        <v>20042</v>
      </c>
      <c r="K206" s="159">
        <f t="shared" si="107"/>
        <v>20042</v>
      </c>
    </row>
    <row r="207" spans="1:11" s="24" customFormat="1" ht="18" customHeight="1">
      <c r="A207" s="46" t="s">
        <v>126</v>
      </c>
      <c r="B207" s="62"/>
      <c r="C207" s="150"/>
      <c r="D207" s="161">
        <f>SUM(D205:D206)</f>
        <v>77224</v>
      </c>
      <c r="E207" s="161">
        <f>SUM(E205:E206)</f>
        <v>77224</v>
      </c>
      <c r="F207" s="161">
        <f t="shared" ref="F207" si="173">SUM(F205:F206)</f>
        <v>3411</v>
      </c>
      <c r="G207" s="161">
        <f t="shared" ref="G207:H207" si="174">SUM(G205:G206)</f>
        <v>0</v>
      </c>
      <c r="H207" s="161">
        <f t="shared" si="174"/>
        <v>0</v>
      </c>
      <c r="I207" s="162">
        <f t="shared" si="109"/>
        <v>3411</v>
      </c>
      <c r="J207" s="162">
        <f t="shared" si="106"/>
        <v>73813</v>
      </c>
      <c r="K207" s="162">
        <f t="shared" si="107"/>
        <v>73813</v>
      </c>
    </row>
    <row r="208" spans="1:11" s="24" customFormat="1" ht="20.25">
      <c r="A208" s="46" t="s">
        <v>120</v>
      </c>
      <c r="B208" s="62"/>
      <c r="C208" s="150"/>
      <c r="D208" s="161">
        <f>D209+D210+D213+D212</f>
        <v>70283</v>
      </c>
      <c r="E208" s="161">
        <f>E209+E210+E213+E212</f>
        <v>70283</v>
      </c>
      <c r="F208" s="161">
        <f t="shared" ref="F208" si="175">F209+F210+F213+F212</f>
        <v>3000</v>
      </c>
      <c r="G208" s="161">
        <f t="shared" ref="G208:H208" si="176">G209+G210+G213+G212</f>
        <v>0</v>
      </c>
      <c r="H208" s="161">
        <f t="shared" si="176"/>
        <v>0</v>
      </c>
      <c r="I208" s="162">
        <f t="shared" si="109"/>
        <v>3000</v>
      </c>
      <c r="J208" s="162">
        <f t="shared" si="106"/>
        <v>67283</v>
      </c>
      <c r="K208" s="162">
        <f t="shared" si="107"/>
        <v>67283</v>
      </c>
    </row>
    <row r="209" spans="1:11" ht="19.5">
      <c r="A209" s="59" t="s">
        <v>12</v>
      </c>
      <c r="B209" s="25"/>
      <c r="C209" s="149" t="s">
        <v>396</v>
      </c>
      <c r="D209" s="159">
        <v>31900</v>
      </c>
      <c r="E209" s="159">
        <f t="shared" ref="E209:E216" si="177">D209</f>
        <v>31900</v>
      </c>
      <c r="F209" s="159">
        <v>3000</v>
      </c>
      <c r="G209" s="159">
        <v>0</v>
      </c>
      <c r="H209" s="159">
        <v>0</v>
      </c>
      <c r="I209" s="159">
        <f t="shared" si="109"/>
        <v>3000</v>
      </c>
      <c r="J209" s="159">
        <f t="shared" si="106"/>
        <v>28900</v>
      </c>
      <c r="K209" s="159">
        <f t="shared" si="107"/>
        <v>28900</v>
      </c>
    </row>
    <row r="210" spans="1:11" ht="19.5">
      <c r="A210" s="59" t="s">
        <v>13</v>
      </c>
      <c r="B210" s="25"/>
      <c r="C210" s="149" t="s">
        <v>397</v>
      </c>
      <c r="D210" s="159">
        <v>1915</v>
      </c>
      <c r="E210" s="159">
        <f t="shared" si="177"/>
        <v>1915</v>
      </c>
      <c r="F210" s="159"/>
      <c r="G210" s="159">
        <v>0</v>
      </c>
      <c r="H210" s="159">
        <v>0</v>
      </c>
      <c r="I210" s="159">
        <f t="shared" si="109"/>
        <v>0</v>
      </c>
      <c r="J210" s="159">
        <f t="shared" si="106"/>
        <v>1915</v>
      </c>
      <c r="K210" s="159">
        <f t="shared" si="107"/>
        <v>1915</v>
      </c>
    </row>
    <row r="211" spans="1:11" ht="12.75" hidden="1" customHeight="1">
      <c r="A211" s="59" t="s">
        <v>15</v>
      </c>
      <c r="B211" s="25"/>
      <c r="C211" s="149" t="s">
        <v>110</v>
      </c>
      <c r="D211" s="159"/>
      <c r="E211" s="159">
        <f t="shared" si="177"/>
        <v>0</v>
      </c>
      <c r="F211" s="159"/>
      <c r="G211" s="159">
        <v>0</v>
      </c>
      <c r="H211" s="159">
        <v>0</v>
      </c>
      <c r="I211" s="159">
        <f t="shared" si="109"/>
        <v>0</v>
      </c>
      <c r="J211" s="159">
        <f t="shared" si="106"/>
        <v>0</v>
      </c>
      <c r="K211" s="159">
        <f t="shared" si="107"/>
        <v>0</v>
      </c>
    </row>
    <row r="212" spans="1:11" ht="19.5">
      <c r="A212" s="59" t="s">
        <v>15</v>
      </c>
      <c r="B212" s="25"/>
      <c r="C212" s="149" t="s">
        <v>398</v>
      </c>
      <c r="D212" s="159">
        <v>1900</v>
      </c>
      <c r="E212" s="159">
        <f t="shared" si="177"/>
        <v>1900</v>
      </c>
      <c r="F212" s="159"/>
      <c r="G212" s="159">
        <v>0</v>
      </c>
      <c r="H212" s="159">
        <v>0</v>
      </c>
      <c r="I212" s="159">
        <f t="shared" si="109"/>
        <v>0</v>
      </c>
      <c r="J212" s="159">
        <f t="shared" si="106"/>
        <v>1900</v>
      </c>
      <c r="K212" s="159">
        <f t="shared" si="107"/>
        <v>1900</v>
      </c>
    </row>
    <row r="213" spans="1:11" ht="19.5">
      <c r="A213" s="59" t="s">
        <v>16</v>
      </c>
      <c r="B213" s="25"/>
      <c r="C213" s="149" t="s">
        <v>399</v>
      </c>
      <c r="D213" s="159">
        <v>34568</v>
      </c>
      <c r="E213" s="159">
        <f t="shared" si="177"/>
        <v>34568</v>
      </c>
      <c r="F213" s="159"/>
      <c r="G213" s="159">
        <v>0</v>
      </c>
      <c r="H213" s="159">
        <v>0</v>
      </c>
      <c r="I213" s="159">
        <f t="shared" si="109"/>
        <v>0</v>
      </c>
      <c r="J213" s="159">
        <f t="shared" si="106"/>
        <v>34568</v>
      </c>
      <c r="K213" s="159">
        <f t="shared" si="107"/>
        <v>34568</v>
      </c>
    </row>
    <row r="214" spans="1:11" ht="19.5">
      <c r="A214" s="59" t="s">
        <v>17</v>
      </c>
      <c r="B214" s="25"/>
      <c r="C214" s="149" t="s">
        <v>400</v>
      </c>
      <c r="D214" s="159">
        <v>700</v>
      </c>
      <c r="E214" s="159">
        <f t="shared" si="177"/>
        <v>700</v>
      </c>
      <c r="F214" s="159"/>
      <c r="G214" s="159">
        <v>0</v>
      </c>
      <c r="H214" s="159">
        <v>0</v>
      </c>
      <c r="I214" s="159">
        <f t="shared" si="109"/>
        <v>0</v>
      </c>
      <c r="J214" s="159">
        <f t="shared" si="106"/>
        <v>700</v>
      </c>
      <c r="K214" s="159">
        <f t="shared" si="107"/>
        <v>700</v>
      </c>
    </row>
    <row r="215" spans="1:11" ht="19.5">
      <c r="A215" s="77" t="s">
        <v>18</v>
      </c>
      <c r="B215" s="25"/>
      <c r="C215" s="149" t="s">
        <v>401</v>
      </c>
      <c r="D215" s="159">
        <v>50000</v>
      </c>
      <c r="E215" s="159">
        <f t="shared" si="177"/>
        <v>50000</v>
      </c>
      <c r="F215" s="159"/>
      <c r="G215" s="159">
        <v>0</v>
      </c>
      <c r="H215" s="159">
        <v>0</v>
      </c>
      <c r="I215" s="159">
        <f t="shared" si="109"/>
        <v>0</v>
      </c>
      <c r="J215" s="159">
        <f t="shared" si="106"/>
        <v>50000</v>
      </c>
      <c r="K215" s="159">
        <f t="shared" si="107"/>
        <v>50000</v>
      </c>
    </row>
    <row r="216" spans="1:11" ht="25.5">
      <c r="A216" s="61" t="s">
        <v>451</v>
      </c>
      <c r="B216" s="25"/>
      <c r="C216" s="149" t="s">
        <v>402</v>
      </c>
      <c r="D216" s="159">
        <v>10923</v>
      </c>
      <c r="E216" s="159">
        <f t="shared" si="177"/>
        <v>10923</v>
      </c>
      <c r="F216" s="159"/>
      <c r="G216" s="159">
        <v>0</v>
      </c>
      <c r="H216" s="159">
        <v>0</v>
      </c>
      <c r="I216" s="159">
        <f t="shared" ref="I216:I286" si="178">F216+G216+H216</f>
        <v>0</v>
      </c>
      <c r="J216" s="159">
        <f t="shared" ref="J216:J286" si="179">D216-I216</f>
        <v>10923</v>
      </c>
      <c r="K216" s="159">
        <f t="shared" ref="K216:K287" si="180">E216-I216</f>
        <v>10923</v>
      </c>
    </row>
    <row r="217" spans="1:11" s="52" customFormat="1" ht="19.5" hidden="1">
      <c r="A217" s="81" t="s">
        <v>149</v>
      </c>
      <c r="B217" s="51"/>
      <c r="C217" s="151"/>
      <c r="D217" s="162">
        <f>D218</f>
        <v>0</v>
      </c>
      <c r="E217" s="162">
        <f t="shared" ref="E217:K217" si="181">E218</f>
        <v>0</v>
      </c>
      <c r="F217" s="162">
        <f t="shared" si="181"/>
        <v>0</v>
      </c>
      <c r="G217" s="162">
        <f t="shared" si="181"/>
        <v>0</v>
      </c>
      <c r="H217" s="162">
        <f t="shared" si="181"/>
        <v>0</v>
      </c>
      <c r="I217" s="162">
        <f t="shared" si="181"/>
        <v>0</v>
      </c>
      <c r="J217" s="162">
        <f t="shared" si="181"/>
        <v>0</v>
      </c>
      <c r="K217" s="162">
        <f t="shared" si="181"/>
        <v>0</v>
      </c>
    </row>
    <row r="218" spans="1:11" ht="25.5" hidden="1">
      <c r="A218" s="46" t="s">
        <v>125</v>
      </c>
      <c r="B218" s="25"/>
      <c r="C218" s="149"/>
      <c r="D218" s="166">
        <f>D219+D222</f>
        <v>0</v>
      </c>
      <c r="E218" s="166">
        <f t="shared" ref="E218:K218" si="182">E219+E222</f>
        <v>0</v>
      </c>
      <c r="F218" s="166">
        <f t="shared" si="182"/>
        <v>0</v>
      </c>
      <c r="G218" s="166">
        <f t="shared" si="182"/>
        <v>0</v>
      </c>
      <c r="H218" s="166">
        <f t="shared" si="182"/>
        <v>0</v>
      </c>
      <c r="I218" s="166">
        <f t="shared" si="182"/>
        <v>0</v>
      </c>
      <c r="J218" s="166">
        <f t="shared" si="182"/>
        <v>0</v>
      </c>
      <c r="K218" s="166">
        <f t="shared" si="182"/>
        <v>0</v>
      </c>
    </row>
    <row r="219" spans="1:11" ht="19.5" hidden="1">
      <c r="A219" s="59" t="s">
        <v>373</v>
      </c>
      <c r="B219" s="62"/>
      <c r="C219" s="149" t="s">
        <v>462</v>
      </c>
      <c r="D219" s="159"/>
      <c r="E219" s="159"/>
      <c r="F219" s="159"/>
      <c r="G219" s="159">
        <v>0</v>
      </c>
      <c r="H219" s="159">
        <v>0</v>
      </c>
      <c r="I219" s="159">
        <f t="shared" ref="I219:I222" si="183">F219+G219+H219</f>
        <v>0</v>
      </c>
      <c r="J219" s="159">
        <f t="shared" ref="J219:J222" si="184">D219-I219</f>
        <v>0</v>
      </c>
      <c r="K219" s="159">
        <f t="shared" ref="K219:K222" si="185">E219-I219</f>
        <v>0</v>
      </c>
    </row>
    <row r="220" spans="1:11" ht="19.5" hidden="1" customHeight="1">
      <c r="A220" s="68" t="s">
        <v>94</v>
      </c>
      <c r="B220" s="25"/>
      <c r="C220" s="149" t="s">
        <v>463</v>
      </c>
      <c r="D220" s="159"/>
      <c r="E220" s="159"/>
      <c r="F220" s="159"/>
      <c r="G220" s="159">
        <v>0</v>
      </c>
      <c r="H220" s="159">
        <v>0</v>
      </c>
      <c r="I220" s="159">
        <f t="shared" si="183"/>
        <v>0</v>
      </c>
      <c r="J220" s="159">
        <f t="shared" si="184"/>
        <v>0</v>
      </c>
      <c r="K220" s="159">
        <f t="shared" si="185"/>
        <v>0</v>
      </c>
    </row>
    <row r="221" spans="1:11" ht="19.5" hidden="1">
      <c r="A221" s="68" t="s">
        <v>95</v>
      </c>
      <c r="B221" s="25"/>
      <c r="C221" s="149" t="s">
        <v>464</v>
      </c>
      <c r="D221" s="159"/>
      <c r="E221" s="159"/>
      <c r="F221" s="159"/>
      <c r="G221" s="159">
        <v>0</v>
      </c>
      <c r="H221" s="159">
        <v>0</v>
      </c>
      <c r="I221" s="159">
        <f t="shared" si="183"/>
        <v>0</v>
      </c>
      <c r="J221" s="159">
        <f t="shared" si="184"/>
        <v>0</v>
      </c>
      <c r="K221" s="159">
        <f t="shared" si="185"/>
        <v>0</v>
      </c>
    </row>
    <row r="222" spans="1:11" s="24" customFormat="1" ht="18" hidden="1" customHeight="1">
      <c r="A222" s="46" t="s">
        <v>126</v>
      </c>
      <c r="B222" s="62"/>
      <c r="C222" s="150"/>
      <c r="D222" s="161">
        <f>SUM(D220:D221)</f>
        <v>0</v>
      </c>
      <c r="E222" s="161">
        <f>SUM(E220:E221)</f>
        <v>0</v>
      </c>
      <c r="F222" s="161">
        <f t="shared" ref="F222:H222" si="186">SUM(F220:F221)</f>
        <v>0</v>
      </c>
      <c r="G222" s="161">
        <f t="shared" si="186"/>
        <v>0</v>
      </c>
      <c r="H222" s="161">
        <f t="shared" si="186"/>
        <v>0</v>
      </c>
      <c r="I222" s="162">
        <f t="shared" si="183"/>
        <v>0</v>
      </c>
      <c r="J222" s="162">
        <f t="shared" si="184"/>
        <v>0</v>
      </c>
      <c r="K222" s="162">
        <f t="shared" si="185"/>
        <v>0</v>
      </c>
    </row>
    <row r="223" spans="1:11" s="24" customFormat="1" ht="20.25" hidden="1">
      <c r="A223" s="126" t="s">
        <v>486</v>
      </c>
      <c r="B223" s="23"/>
      <c r="C223" s="150" t="s">
        <v>448</v>
      </c>
      <c r="D223" s="161">
        <f>D224+D225</f>
        <v>0</v>
      </c>
      <c r="E223" s="161">
        <f t="shared" ref="E223:H223" si="187">E224+E225</f>
        <v>0</v>
      </c>
      <c r="F223" s="161">
        <f t="shared" ref="F223" si="188">F224+F225</f>
        <v>0</v>
      </c>
      <c r="G223" s="161">
        <f t="shared" si="187"/>
        <v>0</v>
      </c>
      <c r="H223" s="161">
        <f t="shared" si="187"/>
        <v>0</v>
      </c>
      <c r="I223" s="162">
        <f t="shared" si="178"/>
        <v>0</v>
      </c>
      <c r="J223" s="162">
        <f t="shared" si="179"/>
        <v>0</v>
      </c>
      <c r="K223" s="162">
        <f t="shared" si="180"/>
        <v>0</v>
      </c>
    </row>
    <row r="224" spans="1:11" ht="19.5" hidden="1">
      <c r="A224" s="59" t="s">
        <v>12</v>
      </c>
      <c r="B224" s="25"/>
      <c r="C224" s="149" t="s">
        <v>403</v>
      </c>
      <c r="D224" s="159"/>
      <c r="E224" s="159"/>
      <c r="F224" s="159"/>
      <c r="G224" s="159">
        <v>0</v>
      </c>
      <c r="H224" s="159">
        <v>0</v>
      </c>
      <c r="I224" s="159">
        <f t="shared" si="178"/>
        <v>0</v>
      </c>
      <c r="J224" s="159">
        <f t="shared" si="179"/>
        <v>0</v>
      </c>
      <c r="K224" s="159">
        <f t="shared" si="180"/>
        <v>0</v>
      </c>
    </row>
    <row r="225" spans="1:11" ht="19.5" hidden="1">
      <c r="A225" s="77" t="s">
        <v>18</v>
      </c>
      <c r="B225" s="25"/>
      <c r="C225" s="149" t="s">
        <v>404</v>
      </c>
      <c r="D225" s="159">
        <v>0</v>
      </c>
      <c r="E225" s="159">
        <v>0</v>
      </c>
      <c r="F225" s="159">
        <v>0</v>
      </c>
      <c r="G225" s="159">
        <v>0</v>
      </c>
      <c r="H225" s="159">
        <v>0</v>
      </c>
      <c r="I225" s="159">
        <f t="shared" si="178"/>
        <v>0</v>
      </c>
      <c r="J225" s="159">
        <f t="shared" si="179"/>
        <v>0</v>
      </c>
      <c r="K225" s="159">
        <f t="shared" si="180"/>
        <v>0</v>
      </c>
    </row>
    <row r="226" spans="1:11" ht="19.5" hidden="1">
      <c r="A226" s="77"/>
      <c r="B226" s="25"/>
      <c r="C226" s="149"/>
      <c r="D226" s="159"/>
      <c r="E226" s="159"/>
      <c r="F226" s="159"/>
      <c r="G226" s="159"/>
      <c r="H226" s="159"/>
      <c r="I226" s="159">
        <f t="shared" si="178"/>
        <v>0</v>
      </c>
      <c r="J226" s="159">
        <f t="shared" si="179"/>
        <v>0</v>
      </c>
      <c r="K226" s="159">
        <f t="shared" si="180"/>
        <v>0</v>
      </c>
    </row>
    <row r="227" spans="1:11" s="82" customFormat="1" ht="19.5" hidden="1">
      <c r="A227" s="97" t="s">
        <v>303</v>
      </c>
      <c r="B227" s="96"/>
      <c r="C227" s="154"/>
      <c r="D227" s="166">
        <f>D228+D229+D230</f>
        <v>0</v>
      </c>
      <c r="E227" s="166">
        <f t="shared" ref="E227:H227" si="189">E228+E229+E230</f>
        <v>0</v>
      </c>
      <c r="F227" s="166">
        <f t="shared" ref="F227" si="190">F228+F229+F230</f>
        <v>0</v>
      </c>
      <c r="G227" s="166">
        <f t="shared" si="189"/>
        <v>0</v>
      </c>
      <c r="H227" s="166">
        <f t="shared" si="189"/>
        <v>0</v>
      </c>
      <c r="I227" s="159">
        <f t="shared" si="178"/>
        <v>0</v>
      </c>
      <c r="J227" s="159">
        <f t="shared" si="179"/>
        <v>0</v>
      </c>
      <c r="K227" s="159">
        <f t="shared" si="180"/>
        <v>0</v>
      </c>
    </row>
    <row r="228" spans="1:11" ht="19.5" hidden="1">
      <c r="A228" s="59" t="s">
        <v>12</v>
      </c>
      <c r="B228" s="25"/>
      <c r="C228" s="149" t="s">
        <v>405</v>
      </c>
      <c r="D228" s="159"/>
      <c r="E228" s="159"/>
      <c r="F228" s="159"/>
      <c r="G228" s="159">
        <v>0</v>
      </c>
      <c r="H228" s="159">
        <v>0</v>
      </c>
      <c r="I228" s="159">
        <f t="shared" si="178"/>
        <v>0</v>
      </c>
      <c r="J228" s="159">
        <f t="shared" si="179"/>
        <v>0</v>
      </c>
      <c r="K228" s="159">
        <f t="shared" si="180"/>
        <v>0</v>
      </c>
    </row>
    <row r="229" spans="1:11" ht="19.5" hidden="1">
      <c r="A229" s="59" t="s">
        <v>16</v>
      </c>
      <c r="B229" s="25"/>
      <c r="C229" s="149" t="s">
        <v>406</v>
      </c>
      <c r="D229" s="159"/>
      <c r="E229" s="159"/>
      <c r="F229" s="159"/>
      <c r="G229" s="159">
        <v>0</v>
      </c>
      <c r="H229" s="159">
        <v>0</v>
      </c>
      <c r="I229" s="159">
        <f t="shared" si="178"/>
        <v>0</v>
      </c>
      <c r="J229" s="159">
        <f t="shared" si="179"/>
        <v>0</v>
      </c>
      <c r="K229" s="159">
        <f t="shared" si="180"/>
        <v>0</v>
      </c>
    </row>
    <row r="230" spans="1:11" ht="19.5" hidden="1">
      <c r="A230" s="77" t="s">
        <v>18</v>
      </c>
      <c r="B230" s="25"/>
      <c r="C230" s="149" t="s">
        <v>407</v>
      </c>
      <c r="D230" s="159"/>
      <c r="E230" s="159"/>
      <c r="F230" s="159"/>
      <c r="G230" s="159">
        <v>0</v>
      </c>
      <c r="H230" s="159">
        <v>0</v>
      </c>
      <c r="I230" s="159">
        <f t="shared" si="178"/>
        <v>0</v>
      </c>
      <c r="J230" s="159">
        <f t="shared" si="179"/>
        <v>0</v>
      </c>
      <c r="K230" s="159">
        <f t="shared" si="180"/>
        <v>0</v>
      </c>
    </row>
    <row r="231" spans="1:11" ht="19.5" hidden="1">
      <c r="A231" s="77"/>
      <c r="B231" s="25"/>
      <c r="C231" s="149"/>
      <c r="D231" s="159"/>
      <c r="E231" s="159"/>
      <c r="F231" s="159"/>
      <c r="G231" s="159"/>
      <c r="H231" s="159"/>
      <c r="I231" s="159">
        <f t="shared" si="178"/>
        <v>0</v>
      </c>
      <c r="J231" s="159">
        <f t="shared" si="179"/>
        <v>0</v>
      </c>
      <c r="K231" s="159">
        <f t="shared" si="180"/>
        <v>0</v>
      </c>
    </row>
    <row r="232" spans="1:11" ht="9" customHeight="1">
      <c r="A232" s="77"/>
      <c r="B232" s="25"/>
      <c r="C232" s="149"/>
      <c r="D232" s="159"/>
      <c r="E232" s="159"/>
      <c r="F232" s="159"/>
      <c r="G232" s="159"/>
      <c r="H232" s="159"/>
      <c r="I232" s="159"/>
      <c r="J232" s="159"/>
      <c r="K232" s="159"/>
    </row>
    <row r="233" spans="1:11" s="52" customFormat="1" ht="30" customHeight="1">
      <c r="A233" s="65" t="s">
        <v>487</v>
      </c>
      <c r="B233" s="51"/>
      <c r="C233" s="147" t="s">
        <v>416</v>
      </c>
      <c r="D233" s="162">
        <f>D234+D244+D248</f>
        <v>1042008</v>
      </c>
      <c r="E233" s="162">
        <f>E234+E244+E248</f>
        <v>1042008</v>
      </c>
      <c r="F233" s="162">
        <f>F234+F244+F248</f>
        <v>201375.73</v>
      </c>
      <c r="G233" s="162">
        <f>G234+G244+G248</f>
        <v>0</v>
      </c>
      <c r="H233" s="162">
        <f>H234+H244+H248</f>
        <v>0</v>
      </c>
      <c r="I233" s="162">
        <f t="shared" si="178"/>
        <v>201375.73</v>
      </c>
      <c r="J233" s="162">
        <f t="shared" si="179"/>
        <v>840632.27</v>
      </c>
      <c r="K233" s="162">
        <f t="shared" si="180"/>
        <v>840632.27</v>
      </c>
    </row>
    <row r="234" spans="1:11" s="52" customFormat="1" ht="25.5">
      <c r="A234" s="77" t="s">
        <v>125</v>
      </c>
      <c r="B234" s="51"/>
      <c r="C234" s="149" t="s">
        <v>415</v>
      </c>
      <c r="D234" s="162">
        <f>D235+D240+D243</f>
        <v>952567</v>
      </c>
      <c r="E234" s="162">
        <f t="shared" ref="E234:H234" si="191">E235+E240+E243</f>
        <v>952567</v>
      </c>
      <c r="F234" s="162">
        <f t="shared" si="191"/>
        <v>192157.33000000002</v>
      </c>
      <c r="G234" s="162">
        <f t="shared" si="191"/>
        <v>0</v>
      </c>
      <c r="H234" s="162">
        <f t="shared" si="191"/>
        <v>0</v>
      </c>
      <c r="I234" s="162">
        <f t="shared" si="178"/>
        <v>192157.33000000002</v>
      </c>
      <c r="J234" s="162">
        <f t="shared" si="179"/>
        <v>760409.66999999993</v>
      </c>
      <c r="K234" s="162">
        <f t="shared" si="180"/>
        <v>760409.66999999993</v>
      </c>
    </row>
    <row r="235" spans="1:11" ht="19.5">
      <c r="A235" s="59" t="s">
        <v>373</v>
      </c>
      <c r="B235" s="25"/>
      <c r="C235" s="149" t="s">
        <v>408</v>
      </c>
      <c r="D235" s="159">
        <v>683581</v>
      </c>
      <c r="E235" s="159">
        <f t="shared" ref="E235:E239" si="192">D235</f>
        <v>683581</v>
      </c>
      <c r="F235" s="159">
        <v>143421.64000000001</v>
      </c>
      <c r="G235" s="159">
        <v>0</v>
      </c>
      <c r="H235" s="159">
        <v>0</v>
      </c>
      <c r="I235" s="159">
        <f t="shared" si="178"/>
        <v>143421.64000000001</v>
      </c>
      <c r="J235" s="159">
        <f t="shared" si="179"/>
        <v>540159.36</v>
      </c>
      <c r="K235" s="159">
        <f t="shared" si="180"/>
        <v>540159.36</v>
      </c>
    </row>
    <row r="236" spans="1:11" ht="38.25">
      <c r="A236" s="59" t="s">
        <v>22</v>
      </c>
      <c r="B236" s="25"/>
      <c r="C236" s="149" t="s">
        <v>409</v>
      </c>
      <c r="D236" s="159">
        <v>22664</v>
      </c>
      <c r="E236" s="159">
        <f t="shared" si="192"/>
        <v>22664</v>
      </c>
      <c r="F236" s="159"/>
      <c r="G236" s="159">
        <v>0</v>
      </c>
      <c r="H236" s="159">
        <v>0</v>
      </c>
      <c r="I236" s="159">
        <f t="shared" si="178"/>
        <v>0</v>
      </c>
      <c r="J236" s="159">
        <f t="shared" si="179"/>
        <v>22664</v>
      </c>
      <c r="K236" s="159">
        <f t="shared" si="180"/>
        <v>22664</v>
      </c>
    </row>
    <row r="237" spans="1:11" ht="38.25">
      <c r="A237" s="59" t="s">
        <v>23</v>
      </c>
      <c r="B237" s="25"/>
      <c r="C237" s="149" t="s">
        <v>410</v>
      </c>
      <c r="D237" s="159">
        <v>18000</v>
      </c>
      <c r="E237" s="159">
        <f t="shared" si="192"/>
        <v>18000</v>
      </c>
      <c r="F237" s="159">
        <v>1500</v>
      </c>
      <c r="G237" s="159">
        <v>0</v>
      </c>
      <c r="H237" s="159">
        <v>0</v>
      </c>
      <c r="I237" s="159">
        <f t="shared" si="178"/>
        <v>1500</v>
      </c>
      <c r="J237" s="159">
        <f t="shared" si="179"/>
        <v>16500</v>
      </c>
      <c r="K237" s="159">
        <f t="shared" si="180"/>
        <v>16500</v>
      </c>
    </row>
    <row r="238" spans="1:11" ht="19.5">
      <c r="A238" s="59" t="s">
        <v>13</v>
      </c>
      <c r="B238" s="25"/>
      <c r="C238" s="149" t="s">
        <v>423</v>
      </c>
      <c r="D238" s="159">
        <v>11981</v>
      </c>
      <c r="E238" s="159">
        <f t="shared" si="192"/>
        <v>11981</v>
      </c>
      <c r="F238" s="159">
        <v>1915.2</v>
      </c>
      <c r="G238" s="159">
        <v>0</v>
      </c>
      <c r="H238" s="159">
        <v>0</v>
      </c>
      <c r="I238" s="159">
        <f t="shared" si="178"/>
        <v>1915.2</v>
      </c>
      <c r="J238" s="159">
        <f t="shared" si="179"/>
        <v>10065.799999999999</v>
      </c>
      <c r="K238" s="159">
        <f t="shared" si="180"/>
        <v>10065.799999999999</v>
      </c>
    </row>
    <row r="239" spans="1:11" ht="19.5">
      <c r="A239" s="59" t="s">
        <v>16</v>
      </c>
      <c r="B239" s="25"/>
      <c r="C239" s="149" t="s">
        <v>418</v>
      </c>
      <c r="D239" s="159">
        <v>9900</v>
      </c>
      <c r="E239" s="159">
        <f t="shared" si="192"/>
        <v>9900</v>
      </c>
      <c r="F239" s="159">
        <v>1190</v>
      </c>
      <c r="G239" s="159">
        <v>0</v>
      </c>
      <c r="H239" s="159">
        <v>0</v>
      </c>
      <c r="I239" s="159">
        <f t="shared" si="178"/>
        <v>1190</v>
      </c>
      <c r="J239" s="159">
        <f t="shared" si="179"/>
        <v>8710</v>
      </c>
      <c r="K239" s="159">
        <f t="shared" si="180"/>
        <v>8710</v>
      </c>
    </row>
    <row r="240" spans="1:11" s="63" customFormat="1" ht="20.25">
      <c r="A240" s="64" t="s">
        <v>127</v>
      </c>
      <c r="B240" s="62"/>
      <c r="C240" s="150"/>
      <c r="D240" s="161">
        <f>SUM(D236:D239)</f>
        <v>62545</v>
      </c>
      <c r="E240" s="161">
        <f t="shared" ref="E240" si="193">SUM(E236:E239)</f>
        <v>62545</v>
      </c>
      <c r="F240" s="161">
        <f t="shared" ref="F240" si="194">SUM(F236:F239)</f>
        <v>4605.2</v>
      </c>
      <c r="G240" s="161">
        <f t="shared" ref="G240" si="195">SUM(G236:G239)</f>
        <v>0</v>
      </c>
      <c r="H240" s="161">
        <f t="shared" ref="H240" si="196">SUM(H236:H239)</f>
        <v>0</v>
      </c>
      <c r="I240" s="162">
        <f t="shared" si="178"/>
        <v>4605.2</v>
      </c>
      <c r="J240" s="162">
        <f t="shared" si="179"/>
        <v>57939.8</v>
      </c>
      <c r="K240" s="162">
        <f t="shared" si="180"/>
        <v>57939.8</v>
      </c>
    </row>
    <row r="241" spans="1:11" ht="25.5">
      <c r="A241" s="66" t="s">
        <v>94</v>
      </c>
      <c r="B241" s="25"/>
      <c r="C241" s="149" t="s">
        <v>419</v>
      </c>
      <c r="D241" s="159">
        <v>150387</v>
      </c>
      <c r="E241" s="159">
        <f t="shared" ref="E241:E242" si="197">D241</f>
        <v>150387</v>
      </c>
      <c r="F241" s="159">
        <v>31854.23</v>
      </c>
      <c r="G241" s="159">
        <v>0</v>
      </c>
      <c r="H241" s="159">
        <v>0</v>
      </c>
      <c r="I241" s="159">
        <f t="shared" si="178"/>
        <v>31854.23</v>
      </c>
      <c r="J241" s="159">
        <f t="shared" si="179"/>
        <v>118532.77</v>
      </c>
      <c r="K241" s="159">
        <f t="shared" si="180"/>
        <v>118532.77</v>
      </c>
    </row>
    <row r="242" spans="1:11" ht="19.5">
      <c r="A242" s="66" t="s">
        <v>95</v>
      </c>
      <c r="B242" s="25"/>
      <c r="C242" s="149" t="s">
        <v>420</v>
      </c>
      <c r="D242" s="159">
        <v>56054</v>
      </c>
      <c r="E242" s="159">
        <f t="shared" si="197"/>
        <v>56054</v>
      </c>
      <c r="F242" s="159">
        <v>12276.26</v>
      </c>
      <c r="G242" s="159">
        <v>0</v>
      </c>
      <c r="H242" s="159">
        <v>0</v>
      </c>
      <c r="I242" s="159">
        <f t="shared" si="178"/>
        <v>12276.26</v>
      </c>
      <c r="J242" s="159">
        <f t="shared" si="179"/>
        <v>43777.74</v>
      </c>
      <c r="K242" s="159">
        <f t="shared" si="180"/>
        <v>43777.74</v>
      </c>
    </row>
    <row r="243" spans="1:11" s="63" customFormat="1" ht="20.25">
      <c r="A243" s="77" t="s">
        <v>126</v>
      </c>
      <c r="B243" s="62"/>
      <c r="C243" s="150"/>
      <c r="D243" s="161">
        <f t="shared" ref="D243" si="198">SUM(D241:D242)</f>
        <v>206441</v>
      </c>
      <c r="E243" s="161">
        <f>SUM(E241:E242)</f>
        <v>206441</v>
      </c>
      <c r="F243" s="161">
        <f t="shared" ref="F243" si="199">SUM(F241:F242)</f>
        <v>44130.49</v>
      </c>
      <c r="G243" s="161">
        <f t="shared" ref="G243:H243" si="200">SUM(G241:G242)</f>
        <v>0</v>
      </c>
      <c r="H243" s="161">
        <f t="shared" si="200"/>
        <v>0</v>
      </c>
      <c r="I243" s="162">
        <f t="shared" si="178"/>
        <v>44130.49</v>
      </c>
      <c r="J243" s="162">
        <f t="shared" si="179"/>
        <v>162310.51</v>
      </c>
      <c r="K243" s="162">
        <f t="shared" si="180"/>
        <v>162310.51</v>
      </c>
    </row>
    <row r="244" spans="1:11" s="63" customFormat="1" ht="20.25">
      <c r="A244" s="65" t="s">
        <v>120</v>
      </c>
      <c r="B244" s="62"/>
      <c r="C244" s="150"/>
      <c r="D244" s="161">
        <f>D245+D246+D247</f>
        <v>77312</v>
      </c>
      <c r="E244" s="161">
        <f>E245+E246+E247</f>
        <v>77312</v>
      </c>
      <c r="F244" s="161">
        <f t="shared" ref="F244:H244" si="201">F245+F246+F247</f>
        <v>9218.4</v>
      </c>
      <c r="G244" s="161">
        <f t="shared" si="201"/>
        <v>0</v>
      </c>
      <c r="H244" s="161">
        <f t="shared" si="201"/>
        <v>0</v>
      </c>
      <c r="I244" s="162">
        <f t="shared" si="178"/>
        <v>9218.4</v>
      </c>
      <c r="J244" s="162">
        <f t="shared" si="179"/>
        <v>68093.600000000006</v>
      </c>
      <c r="K244" s="162">
        <f t="shared" si="180"/>
        <v>68093.600000000006</v>
      </c>
    </row>
    <row r="245" spans="1:11" ht="19.5">
      <c r="A245" s="59" t="s">
        <v>12</v>
      </c>
      <c r="B245" s="25"/>
      <c r="C245" s="149" t="s">
        <v>411</v>
      </c>
      <c r="D245" s="159">
        <v>9066</v>
      </c>
      <c r="E245" s="159">
        <f t="shared" ref="E245:E248" si="202">D245</f>
        <v>9066</v>
      </c>
      <c r="F245" s="159">
        <v>1274.4000000000001</v>
      </c>
      <c r="G245" s="159">
        <v>0</v>
      </c>
      <c r="H245" s="159">
        <v>0</v>
      </c>
      <c r="I245" s="159">
        <f t="shared" si="178"/>
        <v>1274.4000000000001</v>
      </c>
      <c r="J245" s="159">
        <f t="shared" si="179"/>
        <v>7791.6</v>
      </c>
      <c r="K245" s="159">
        <f t="shared" si="180"/>
        <v>7791.6</v>
      </c>
    </row>
    <row r="246" spans="1:11" ht="19.5">
      <c r="A246" s="59" t="s">
        <v>15</v>
      </c>
      <c r="B246" s="25"/>
      <c r="C246" s="149" t="s">
        <v>412</v>
      </c>
      <c r="D246" s="159">
        <v>6252</v>
      </c>
      <c r="E246" s="159">
        <f t="shared" si="202"/>
        <v>6252</v>
      </c>
      <c r="F246" s="159">
        <v>3000</v>
      </c>
      <c r="G246" s="159">
        <v>0</v>
      </c>
      <c r="H246" s="159">
        <v>0</v>
      </c>
      <c r="I246" s="159">
        <f t="shared" si="178"/>
        <v>3000</v>
      </c>
      <c r="J246" s="159">
        <f t="shared" si="179"/>
        <v>3252</v>
      </c>
      <c r="K246" s="159">
        <f t="shared" si="180"/>
        <v>3252</v>
      </c>
    </row>
    <row r="247" spans="1:11" ht="19.5">
      <c r="A247" s="59" t="s">
        <v>16</v>
      </c>
      <c r="B247" s="25"/>
      <c r="C247" s="149" t="s">
        <v>413</v>
      </c>
      <c r="D247" s="159">
        <v>61994</v>
      </c>
      <c r="E247" s="159">
        <f t="shared" si="202"/>
        <v>61994</v>
      </c>
      <c r="F247" s="159">
        <v>4944</v>
      </c>
      <c r="G247" s="159">
        <v>0</v>
      </c>
      <c r="H247" s="159">
        <v>0</v>
      </c>
      <c r="I247" s="159">
        <f t="shared" si="178"/>
        <v>4944</v>
      </c>
      <c r="J247" s="159">
        <f t="shared" si="179"/>
        <v>57050</v>
      </c>
      <c r="K247" s="159">
        <f t="shared" si="180"/>
        <v>57050</v>
      </c>
    </row>
    <row r="248" spans="1:11" ht="25.5">
      <c r="A248" s="61" t="s">
        <v>451</v>
      </c>
      <c r="B248" s="25"/>
      <c r="C248" s="149" t="s">
        <v>414</v>
      </c>
      <c r="D248" s="159">
        <v>12129</v>
      </c>
      <c r="E248" s="159">
        <f t="shared" si="202"/>
        <v>12129</v>
      </c>
      <c r="F248" s="159"/>
      <c r="G248" s="159">
        <v>0</v>
      </c>
      <c r="H248" s="159">
        <v>0</v>
      </c>
      <c r="I248" s="159">
        <f t="shared" si="178"/>
        <v>0</v>
      </c>
      <c r="J248" s="159">
        <f t="shared" si="179"/>
        <v>12129</v>
      </c>
      <c r="K248" s="159">
        <f t="shared" si="180"/>
        <v>12129</v>
      </c>
    </row>
    <row r="249" spans="1:11" s="24" customFormat="1" ht="11.25" customHeight="1">
      <c r="A249" s="46"/>
      <c r="B249" s="62"/>
      <c r="C249" s="150"/>
      <c r="D249" s="161"/>
      <c r="E249" s="161"/>
      <c r="F249" s="161"/>
      <c r="G249" s="161"/>
      <c r="H249" s="161"/>
      <c r="I249" s="159"/>
      <c r="J249" s="159"/>
      <c r="K249" s="159"/>
    </row>
    <row r="250" spans="1:11" ht="19.5">
      <c r="A250" s="26" t="s">
        <v>138</v>
      </c>
      <c r="B250" s="25"/>
      <c r="C250" s="151" t="s">
        <v>141</v>
      </c>
      <c r="D250" s="162">
        <f t="shared" ref="D250:H250" si="203">D251</f>
        <v>263218</v>
      </c>
      <c r="E250" s="162">
        <f t="shared" si="203"/>
        <v>263218</v>
      </c>
      <c r="F250" s="162">
        <f t="shared" si="203"/>
        <v>62501.75</v>
      </c>
      <c r="G250" s="162">
        <f t="shared" si="203"/>
        <v>0</v>
      </c>
      <c r="H250" s="162">
        <f t="shared" si="203"/>
        <v>0</v>
      </c>
      <c r="I250" s="162">
        <f t="shared" si="178"/>
        <v>62501.75</v>
      </c>
      <c r="J250" s="162">
        <f t="shared" si="179"/>
        <v>200716.25</v>
      </c>
      <c r="K250" s="162">
        <f t="shared" si="180"/>
        <v>200716.25</v>
      </c>
    </row>
    <row r="251" spans="1:11" s="52" customFormat="1" ht="18.75" customHeight="1">
      <c r="A251" s="26" t="s">
        <v>139</v>
      </c>
      <c r="B251" s="51"/>
      <c r="C251" s="151" t="s">
        <v>140</v>
      </c>
      <c r="D251" s="162">
        <f>D252+D260+D262+D263+D264+D265+D261</f>
        <v>263218</v>
      </c>
      <c r="E251" s="162">
        <f>E252+E260+E262+E263+E264+E265+E261</f>
        <v>263218</v>
      </c>
      <c r="F251" s="162">
        <f t="shared" ref="F251:I251" si="204">F252+F260+F262+F263+F264+F265+F261</f>
        <v>62501.75</v>
      </c>
      <c r="G251" s="162">
        <f t="shared" si="204"/>
        <v>0</v>
      </c>
      <c r="H251" s="162">
        <f t="shared" si="204"/>
        <v>0</v>
      </c>
      <c r="I251" s="162">
        <f t="shared" si="204"/>
        <v>62501.75</v>
      </c>
      <c r="J251" s="162">
        <f t="shared" si="179"/>
        <v>200716.25</v>
      </c>
      <c r="K251" s="162">
        <f t="shared" si="180"/>
        <v>200716.25</v>
      </c>
    </row>
    <row r="252" spans="1:11" s="24" customFormat="1" ht="30" customHeight="1">
      <c r="A252" s="46" t="s">
        <v>125</v>
      </c>
      <c r="B252" s="25"/>
      <c r="C252" s="149" t="s">
        <v>372</v>
      </c>
      <c r="D252" s="159">
        <f>D253+D254+D255+D256+D257+D258</f>
        <v>241850</v>
      </c>
      <c r="E252" s="159">
        <f>E253+E254+E255+E256+E257+E258</f>
        <v>241850</v>
      </c>
      <c r="F252" s="159">
        <f t="shared" ref="F252:H252" si="205">F253+F254+F255+F256+F257+F258</f>
        <v>61363.75</v>
      </c>
      <c r="G252" s="159">
        <f t="shared" si="205"/>
        <v>0</v>
      </c>
      <c r="H252" s="159">
        <f t="shared" si="205"/>
        <v>0</v>
      </c>
      <c r="I252" s="159">
        <f t="shared" ref="I252" si="206">I253+I254+I255+I256+I257+I258</f>
        <v>61363.75</v>
      </c>
      <c r="J252" s="159">
        <f t="shared" ref="J252" si="207">J253+J254+J255+J256+J257+J258</f>
        <v>180486.25</v>
      </c>
      <c r="K252" s="159">
        <f t="shared" ref="K252" si="208">K253+K254+K255+K256+K257+K258</f>
        <v>180486.25</v>
      </c>
    </row>
    <row r="253" spans="1:11" s="24" customFormat="1" ht="26.25" customHeight="1">
      <c r="A253" s="46" t="s">
        <v>371</v>
      </c>
      <c r="B253" s="25"/>
      <c r="C253" s="149" t="s">
        <v>363</v>
      </c>
      <c r="D253" s="159">
        <v>181440</v>
      </c>
      <c r="E253" s="159">
        <f t="shared" ref="E253:E258" si="209">D253</f>
        <v>181440</v>
      </c>
      <c r="F253" s="159">
        <v>47130.37</v>
      </c>
      <c r="G253" s="159">
        <v>0</v>
      </c>
      <c r="H253" s="159">
        <v>0</v>
      </c>
      <c r="I253" s="159">
        <f t="shared" si="178"/>
        <v>47130.37</v>
      </c>
      <c r="J253" s="159">
        <f t="shared" si="179"/>
        <v>134309.63</v>
      </c>
      <c r="K253" s="159">
        <f t="shared" si="180"/>
        <v>134309.63</v>
      </c>
    </row>
    <row r="254" spans="1:11" s="24" customFormat="1" ht="26.25" customHeight="1">
      <c r="A254" s="59" t="s">
        <v>23</v>
      </c>
      <c r="B254" s="25"/>
      <c r="C254" s="149" t="s">
        <v>491</v>
      </c>
      <c r="D254" s="159">
        <v>1500</v>
      </c>
      <c r="E254" s="159">
        <f t="shared" si="209"/>
        <v>1500</v>
      </c>
      <c r="F254" s="159"/>
      <c r="G254" s="159">
        <v>0</v>
      </c>
      <c r="H254" s="159">
        <v>0</v>
      </c>
      <c r="I254" s="159">
        <f t="shared" ref="I254" si="210">F254+G254+H254</f>
        <v>0</v>
      </c>
      <c r="J254" s="159">
        <f t="shared" ref="J254" si="211">D254-I254</f>
        <v>1500</v>
      </c>
      <c r="K254" s="159">
        <f t="shared" ref="K254" si="212">E254-I254</f>
        <v>1500</v>
      </c>
    </row>
    <row r="255" spans="1:11" s="24" customFormat="1" ht="26.25" customHeight="1">
      <c r="A255" s="59" t="s">
        <v>13</v>
      </c>
      <c r="B255" s="25"/>
      <c r="C255" s="149" t="s">
        <v>530</v>
      </c>
      <c r="D255" s="159">
        <v>1915.2</v>
      </c>
      <c r="E255" s="159">
        <f t="shared" ref="E255:E256" si="213">D255</f>
        <v>1915.2</v>
      </c>
      <c r="F255" s="159"/>
      <c r="G255" s="159">
        <v>0</v>
      </c>
      <c r="H255" s="159">
        <v>0</v>
      </c>
      <c r="I255" s="159">
        <f t="shared" ref="I255:I256" si="214">F255+G255+H255</f>
        <v>0</v>
      </c>
      <c r="J255" s="159">
        <f t="shared" ref="J255:J256" si="215">D255-I255</f>
        <v>1915.2</v>
      </c>
      <c r="K255" s="159">
        <f t="shared" ref="K255:K256" si="216">E255-I255</f>
        <v>1915.2</v>
      </c>
    </row>
    <row r="256" spans="1:11" s="24" customFormat="1" ht="26.25" customHeight="1">
      <c r="A256" s="59" t="s">
        <v>16</v>
      </c>
      <c r="B256" s="25"/>
      <c r="C256" s="149" t="s">
        <v>531</v>
      </c>
      <c r="D256" s="159">
        <v>2199.8000000000002</v>
      </c>
      <c r="E256" s="159">
        <f t="shared" si="213"/>
        <v>2199.8000000000002</v>
      </c>
      <c r="F256" s="159"/>
      <c r="G256" s="159">
        <v>0</v>
      </c>
      <c r="H256" s="159">
        <v>0</v>
      </c>
      <c r="I256" s="159">
        <f t="shared" si="214"/>
        <v>0</v>
      </c>
      <c r="J256" s="159">
        <f t="shared" si="215"/>
        <v>2199.8000000000002</v>
      </c>
      <c r="K256" s="159">
        <f t="shared" si="216"/>
        <v>2199.8000000000002</v>
      </c>
    </row>
    <row r="257" spans="1:11" s="24" customFormat="1" ht="18.75" customHeight="1">
      <c r="A257" s="68" t="s">
        <v>94</v>
      </c>
      <c r="B257" s="25"/>
      <c r="C257" s="149" t="s">
        <v>364</v>
      </c>
      <c r="D257" s="159">
        <v>39917</v>
      </c>
      <c r="E257" s="159">
        <f t="shared" si="209"/>
        <v>39917</v>
      </c>
      <c r="F257" s="159">
        <v>10368.68</v>
      </c>
      <c r="G257" s="159">
        <v>0</v>
      </c>
      <c r="H257" s="159">
        <v>0</v>
      </c>
      <c r="I257" s="159">
        <f t="shared" si="178"/>
        <v>10368.68</v>
      </c>
      <c r="J257" s="159">
        <f t="shared" si="179"/>
        <v>29548.32</v>
      </c>
      <c r="K257" s="159">
        <f t="shared" si="180"/>
        <v>29548.32</v>
      </c>
    </row>
    <row r="258" spans="1:11" s="24" customFormat="1" ht="18.75" customHeight="1">
      <c r="A258" s="68" t="s">
        <v>95</v>
      </c>
      <c r="B258" s="25"/>
      <c r="C258" s="149" t="s">
        <v>365</v>
      </c>
      <c r="D258" s="159">
        <v>14878</v>
      </c>
      <c r="E258" s="159">
        <f t="shared" si="209"/>
        <v>14878</v>
      </c>
      <c r="F258" s="159">
        <v>3864.7</v>
      </c>
      <c r="G258" s="159">
        <v>0</v>
      </c>
      <c r="H258" s="159">
        <v>0</v>
      </c>
      <c r="I258" s="159">
        <f t="shared" si="178"/>
        <v>3864.7</v>
      </c>
      <c r="J258" s="159">
        <f t="shared" si="179"/>
        <v>11013.3</v>
      </c>
      <c r="K258" s="159">
        <f t="shared" si="180"/>
        <v>11013.3</v>
      </c>
    </row>
    <row r="259" spans="1:11" s="24" customFormat="1" ht="27.75" customHeight="1">
      <c r="A259" s="74" t="s">
        <v>424</v>
      </c>
      <c r="B259" s="23"/>
      <c r="C259" s="150"/>
      <c r="D259" s="161">
        <f>SUM(D257:D258)</f>
        <v>54795</v>
      </c>
      <c r="E259" s="161">
        <f>SUM(E257:E258)</f>
        <v>54795</v>
      </c>
      <c r="F259" s="161">
        <f t="shared" ref="F259" si="217">SUM(F257:F258)</f>
        <v>14233.380000000001</v>
      </c>
      <c r="G259" s="161">
        <f t="shared" ref="G259:H259" si="218">SUM(G257:G258)</f>
        <v>0</v>
      </c>
      <c r="H259" s="161">
        <f t="shared" si="218"/>
        <v>0</v>
      </c>
      <c r="I259" s="162">
        <f t="shared" si="178"/>
        <v>14233.380000000001</v>
      </c>
      <c r="J259" s="162">
        <f t="shared" si="179"/>
        <v>40561.619999999995</v>
      </c>
      <c r="K259" s="162">
        <f t="shared" si="180"/>
        <v>40561.619999999995</v>
      </c>
    </row>
    <row r="260" spans="1:11" s="24" customFormat="1" ht="21.75" customHeight="1">
      <c r="A260" s="59" t="s">
        <v>12</v>
      </c>
      <c r="B260" s="23"/>
      <c r="C260" s="149" t="s">
        <v>366</v>
      </c>
      <c r="D260" s="159">
        <v>504</v>
      </c>
      <c r="E260" s="159">
        <f t="shared" ref="E260:E265" si="219">D260</f>
        <v>504</v>
      </c>
      <c r="F260" s="159"/>
      <c r="G260" s="159">
        <v>0</v>
      </c>
      <c r="H260" s="159">
        <v>0</v>
      </c>
      <c r="I260" s="159">
        <f t="shared" si="178"/>
        <v>0</v>
      </c>
      <c r="J260" s="159">
        <f t="shared" si="179"/>
        <v>504</v>
      </c>
      <c r="K260" s="159">
        <f t="shared" si="180"/>
        <v>504</v>
      </c>
    </row>
    <row r="261" spans="1:11" s="24" customFormat="1" ht="21.75" customHeight="1">
      <c r="A261" s="59" t="s">
        <v>13</v>
      </c>
      <c r="B261" s="23"/>
      <c r="C261" s="149" t="s">
        <v>492</v>
      </c>
      <c r="D261" s="159">
        <v>0</v>
      </c>
      <c r="E261" s="159">
        <f t="shared" ref="E261" si="220">D261</f>
        <v>0</v>
      </c>
      <c r="F261" s="159"/>
      <c r="G261" s="159">
        <v>0</v>
      </c>
      <c r="H261" s="159">
        <v>0</v>
      </c>
      <c r="I261" s="159">
        <f t="shared" ref="I261" si="221">F261+G261+H261</f>
        <v>0</v>
      </c>
      <c r="J261" s="159">
        <f t="shared" ref="J261" si="222">D261-I261</f>
        <v>0</v>
      </c>
      <c r="K261" s="159">
        <f t="shared" ref="K261" si="223">E261-I261</f>
        <v>0</v>
      </c>
    </row>
    <row r="262" spans="1:11" s="24" customFormat="1" ht="18.75" customHeight="1">
      <c r="A262" s="59" t="s">
        <v>16</v>
      </c>
      <c r="B262" s="23"/>
      <c r="C262" s="149" t="s">
        <v>367</v>
      </c>
      <c r="D262" s="159">
        <f>12035-2200</f>
        <v>9835</v>
      </c>
      <c r="E262" s="159">
        <f t="shared" si="219"/>
        <v>9835</v>
      </c>
      <c r="F262" s="159"/>
      <c r="G262" s="159">
        <v>0</v>
      </c>
      <c r="H262" s="159">
        <v>0</v>
      </c>
      <c r="I262" s="159">
        <f t="shared" si="178"/>
        <v>0</v>
      </c>
      <c r="J262" s="159">
        <f t="shared" si="179"/>
        <v>9835</v>
      </c>
      <c r="K262" s="159">
        <f t="shared" si="180"/>
        <v>9835</v>
      </c>
    </row>
    <row r="263" spans="1:11" ht="20.25" customHeight="1">
      <c r="A263" s="59" t="s">
        <v>17</v>
      </c>
      <c r="B263" s="25"/>
      <c r="C263" s="149" t="s">
        <v>368</v>
      </c>
      <c r="D263" s="159">
        <v>6250</v>
      </c>
      <c r="E263" s="159">
        <f t="shared" si="219"/>
        <v>6250</v>
      </c>
      <c r="F263" s="159"/>
      <c r="G263" s="159">
        <v>0</v>
      </c>
      <c r="H263" s="159">
        <v>0</v>
      </c>
      <c r="I263" s="159">
        <f t="shared" si="178"/>
        <v>0</v>
      </c>
      <c r="J263" s="159">
        <f t="shared" si="179"/>
        <v>6250</v>
      </c>
      <c r="K263" s="159">
        <f t="shared" si="180"/>
        <v>6250</v>
      </c>
    </row>
    <row r="264" spans="1:11" s="24" customFormat="1" ht="18.75" hidden="1" customHeight="1">
      <c r="A264" s="77" t="s">
        <v>18</v>
      </c>
      <c r="B264" s="23"/>
      <c r="C264" s="149" t="s">
        <v>369</v>
      </c>
      <c r="D264" s="159"/>
      <c r="E264" s="159">
        <f t="shared" si="219"/>
        <v>0</v>
      </c>
      <c r="F264" s="159"/>
      <c r="G264" s="159">
        <v>0</v>
      </c>
      <c r="H264" s="159">
        <v>0</v>
      </c>
      <c r="I264" s="159">
        <f t="shared" si="178"/>
        <v>0</v>
      </c>
      <c r="J264" s="159">
        <f t="shared" si="179"/>
        <v>0</v>
      </c>
      <c r="K264" s="159">
        <f t="shared" si="180"/>
        <v>0</v>
      </c>
    </row>
    <row r="265" spans="1:11" s="24" customFormat="1" ht="27.75" customHeight="1">
      <c r="A265" s="61" t="s">
        <v>451</v>
      </c>
      <c r="B265" s="23"/>
      <c r="C265" s="149" t="s">
        <v>370</v>
      </c>
      <c r="D265" s="159">
        <v>4779</v>
      </c>
      <c r="E265" s="159">
        <f t="shared" si="219"/>
        <v>4779</v>
      </c>
      <c r="F265" s="159">
        <v>1138</v>
      </c>
      <c r="G265" s="159">
        <v>0</v>
      </c>
      <c r="H265" s="159">
        <v>0</v>
      </c>
      <c r="I265" s="159">
        <f t="shared" si="178"/>
        <v>1138</v>
      </c>
      <c r="J265" s="159">
        <f t="shared" si="179"/>
        <v>3641</v>
      </c>
      <c r="K265" s="159">
        <f t="shared" si="180"/>
        <v>3641</v>
      </c>
    </row>
    <row r="266" spans="1:11" s="85" customFormat="1" ht="18.75" customHeight="1">
      <c r="A266" s="83" t="s">
        <v>60</v>
      </c>
      <c r="B266" s="84"/>
      <c r="C266" s="151"/>
      <c r="D266" s="167"/>
      <c r="E266" s="167"/>
      <c r="F266" s="167"/>
      <c r="G266" s="167"/>
      <c r="H266" s="167"/>
      <c r="I266" s="159"/>
      <c r="J266" s="159"/>
      <c r="K266" s="159"/>
    </row>
    <row r="267" spans="1:11" ht="19.5">
      <c r="A267" s="75" t="s">
        <v>433</v>
      </c>
      <c r="B267" s="25"/>
      <c r="C267" s="149" t="s">
        <v>61</v>
      </c>
      <c r="D267" s="159">
        <f>D17+D45</f>
        <v>1572447</v>
      </c>
      <c r="E267" s="159">
        <f t="shared" ref="E267:K267" si="224">E17+E45</f>
        <v>1572447</v>
      </c>
      <c r="F267" s="159">
        <f t="shared" si="224"/>
        <v>309172.95999999996</v>
      </c>
      <c r="G267" s="159">
        <f t="shared" si="224"/>
        <v>0</v>
      </c>
      <c r="H267" s="159">
        <f t="shared" si="224"/>
        <v>0</v>
      </c>
      <c r="I267" s="159">
        <f t="shared" si="224"/>
        <v>309172.95999999996</v>
      </c>
      <c r="J267" s="159">
        <f t="shared" si="224"/>
        <v>1263274.04</v>
      </c>
      <c r="K267" s="159">
        <f t="shared" si="224"/>
        <v>1263274.04</v>
      </c>
    </row>
    <row r="268" spans="1:11" ht="19.5">
      <c r="A268" s="75" t="s">
        <v>434</v>
      </c>
      <c r="B268" s="25"/>
      <c r="C268" s="149" t="s">
        <v>62</v>
      </c>
      <c r="D268" s="159">
        <f>D235+D77+D46</f>
        <v>1631077</v>
      </c>
      <c r="E268" s="159">
        <f>E235+E77+E46</f>
        <v>1631077</v>
      </c>
      <c r="F268" s="159">
        <f>F235+F77+F46</f>
        <v>375652.01</v>
      </c>
      <c r="G268" s="159">
        <f>G235+G77+G46</f>
        <v>0</v>
      </c>
      <c r="H268" s="159">
        <f>H235+H77+H46</f>
        <v>0</v>
      </c>
      <c r="I268" s="159">
        <f t="shared" si="178"/>
        <v>375652.01</v>
      </c>
      <c r="J268" s="159">
        <f t="shared" si="179"/>
        <v>1255424.99</v>
      </c>
      <c r="K268" s="159">
        <f t="shared" si="180"/>
        <v>1255424.99</v>
      </c>
    </row>
    <row r="269" spans="1:11" s="63" customFormat="1" ht="20.25">
      <c r="A269" s="86" t="s">
        <v>78</v>
      </c>
      <c r="B269" s="62"/>
      <c r="C269" s="150"/>
      <c r="D269" s="161">
        <f>SUM(D267:D268)</f>
        <v>3203524</v>
      </c>
      <c r="E269" s="161">
        <f>SUM(E267:E268)</f>
        <v>3203524</v>
      </c>
      <c r="F269" s="161">
        <f t="shared" ref="F269" si="225">SUM(F267:F268)</f>
        <v>684824.97</v>
      </c>
      <c r="G269" s="161">
        <f t="shared" ref="G269:H269" si="226">SUM(G267:G268)</f>
        <v>0</v>
      </c>
      <c r="H269" s="161">
        <f t="shared" si="226"/>
        <v>0</v>
      </c>
      <c r="I269" s="159">
        <f t="shared" si="178"/>
        <v>684824.97</v>
      </c>
      <c r="J269" s="162">
        <f t="shared" si="179"/>
        <v>2518699.0300000003</v>
      </c>
      <c r="K269" s="162">
        <f t="shared" si="180"/>
        <v>2518699.0300000003</v>
      </c>
    </row>
    <row r="270" spans="1:11" ht="38.25">
      <c r="A270" s="75" t="s">
        <v>22</v>
      </c>
      <c r="B270" s="25"/>
      <c r="C270" s="149" t="s">
        <v>63</v>
      </c>
      <c r="D270" s="159">
        <f t="shared" ref="D270:I270" si="227">D236+D48</f>
        <v>45365</v>
      </c>
      <c r="E270" s="159">
        <f t="shared" si="227"/>
        <v>45365</v>
      </c>
      <c r="F270" s="159">
        <f t="shared" si="227"/>
        <v>0</v>
      </c>
      <c r="G270" s="159">
        <f t="shared" si="227"/>
        <v>0</v>
      </c>
      <c r="H270" s="159">
        <f t="shared" si="227"/>
        <v>0</v>
      </c>
      <c r="I270" s="159">
        <f t="shared" si="227"/>
        <v>0</v>
      </c>
      <c r="J270" s="159">
        <f t="shared" ref="J270" si="228">D270-I270</f>
        <v>45365</v>
      </c>
      <c r="K270" s="159">
        <f t="shared" ref="K270" si="229">E270-I270</f>
        <v>45365</v>
      </c>
    </row>
    <row r="271" spans="1:11" ht="39" customHeight="1">
      <c r="A271" s="75" t="s">
        <v>23</v>
      </c>
      <c r="B271" s="25"/>
      <c r="C271" s="149" t="s">
        <v>64</v>
      </c>
      <c r="D271" s="159">
        <f>D237+D49</f>
        <v>35000</v>
      </c>
      <c r="E271" s="159">
        <f>E237+E49</f>
        <v>35000</v>
      </c>
      <c r="F271" s="159">
        <f>F237+F104+F49</f>
        <v>2750</v>
      </c>
      <c r="G271" s="159">
        <f>G237+G104+G49</f>
        <v>0</v>
      </c>
      <c r="H271" s="159">
        <f>H237+H104+H49</f>
        <v>0</v>
      </c>
      <c r="I271" s="159">
        <f t="shared" si="178"/>
        <v>2750</v>
      </c>
      <c r="J271" s="159">
        <f t="shared" si="179"/>
        <v>32250</v>
      </c>
      <c r="K271" s="159">
        <f t="shared" si="180"/>
        <v>32250</v>
      </c>
    </row>
    <row r="272" spans="1:11" ht="26.25" hidden="1" customHeight="1">
      <c r="A272" s="59" t="s">
        <v>16</v>
      </c>
      <c r="B272" s="25"/>
      <c r="C272" s="149" t="s">
        <v>468</v>
      </c>
      <c r="D272" s="159">
        <f>D50</f>
        <v>0</v>
      </c>
      <c r="E272" s="159">
        <f t="shared" ref="E272:H272" si="230">E50</f>
        <v>0</v>
      </c>
      <c r="F272" s="159">
        <f t="shared" si="230"/>
        <v>0</v>
      </c>
      <c r="G272" s="159">
        <f t="shared" si="230"/>
        <v>0</v>
      </c>
      <c r="H272" s="159">
        <f t="shared" si="230"/>
        <v>0</v>
      </c>
      <c r="I272" s="159">
        <f t="shared" si="178"/>
        <v>0</v>
      </c>
      <c r="J272" s="159">
        <f t="shared" si="179"/>
        <v>0</v>
      </c>
      <c r="K272" s="159">
        <f t="shared" si="180"/>
        <v>0</v>
      </c>
    </row>
    <row r="273" spans="1:11" ht="21.75" customHeight="1">
      <c r="A273" s="75" t="s">
        <v>13</v>
      </c>
      <c r="B273" s="25"/>
      <c r="C273" s="149" t="s">
        <v>425</v>
      </c>
      <c r="D273" s="159">
        <f>D238+D51</f>
        <v>34151</v>
      </c>
      <c r="E273" s="159">
        <f t="shared" ref="E273:G273" si="231">E238+E51</f>
        <v>34151</v>
      </c>
      <c r="F273" s="159">
        <f t="shared" si="231"/>
        <v>4309.2</v>
      </c>
      <c r="G273" s="159">
        <f t="shared" si="231"/>
        <v>0</v>
      </c>
      <c r="H273" s="159">
        <f t="shared" ref="H273:K273" si="232">H238+H51</f>
        <v>0</v>
      </c>
      <c r="I273" s="159">
        <f t="shared" si="232"/>
        <v>4309.2</v>
      </c>
      <c r="J273" s="159">
        <f t="shared" si="232"/>
        <v>29841.8</v>
      </c>
      <c r="K273" s="159">
        <f t="shared" si="232"/>
        <v>29841.8</v>
      </c>
    </row>
    <row r="274" spans="1:11" ht="20.25" customHeight="1">
      <c r="A274" s="75" t="s">
        <v>16</v>
      </c>
      <c r="B274" s="25"/>
      <c r="C274" s="149" t="s">
        <v>426</v>
      </c>
      <c r="D274" s="159">
        <f>D239+D52</f>
        <v>15400</v>
      </c>
      <c r="E274" s="159">
        <f t="shared" ref="E274:G274" si="233">E239+E52</f>
        <v>15400</v>
      </c>
      <c r="F274" s="159">
        <f t="shared" si="233"/>
        <v>1680</v>
      </c>
      <c r="G274" s="159">
        <f t="shared" si="233"/>
        <v>0</v>
      </c>
      <c r="H274" s="159">
        <f t="shared" ref="H274:K274" si="234">H239+H52</f>
        <v>0</v>
      </c>
      <c r="I274" s="159">
        <f t="shared" si="234"/>
        <v>1680</v>
      </c>
      <c r="J274" s="159">
        <f t="shared" si="234"/>
        <v>13720</v>
      </c>
      <c r="K274" s="159">
        <f t="shared" si="234"/>
        <v>13720</v>
      </c>
    </row>
    <row r="275" spans="1:11" s="63" customFormat="1" ht="20.25">
      <c r="A275" s="86" t="s">
        <v>79</v>
      </c>
      <c r="B275" s="62"/>
      <c r="C275" s="150"/>
      <c r="D275" s="161">
        <f>SUM(D270:D274)</f>
        <v>129916</v>
      </c>
      <c r="E275" s="161">
        <f>SUM(E270:E274)</f>
        <v>129916</v>
      </c>
      <c r="F275" s="161">
        <f>SUM(F270:F274)</f>
        <v>8739.2000000000007</v>
      </c>
      <c r="G275" s="161">
        <f>SUM(G270:G274)</f>
        <v>0</v>
      </c>
      <c r="H275" s="161">
        <f>SUM(H270:H274)</f>
        <v>0</v>
      </c>
      <c r="I275" s="162">
        <f t="shared" si="178"/>
        <v>8739.2000000000007</v>
      </c>
      <c r="J275" s="162">
        <f t="shared" si="179"/>
        <v>121176.8</v>
      </c>
      <c r="K275" s="162">
        <f t="shared" si="180"/>
        <v>121176.8</v>
      </c>
    </row>
    <row r="276" spans="1:11" ht="25.5">
      <c r="A276" s="68" t="s">
        <v>94</v>
      </c>
      <c r="B276" s="25"/>
      <c r="C276" s="149" t="s">
        <v>65</v>
      </c>
      <c r="D276" s="159">
        <f>D241+D80+D55+D18+D78</f>
        <v>703823.65</v>
      </c>
      <c r="E276" s="159">
        <f t="shared" ref="E276:K276" si="235">E241+E80+E55+E18+E78</f>
        <v>703823.65</v>
      </c>
      <c r="F276" s="159">
        <f t="shared" si="235"/>
        <v>148085.73000000001</v>
      </c>
      <c r="G276" s="159">
        <f t="shared" si="235"/>
        <v>0</v>
      </c>
      <c r="H276" s="159">
        <f t="shared" si="235"/>
        <v>0</v>
      </c>
      <c r="I276" s="159">
        <f t="shared" si="235"/>
        <v>148085.73000000001</v>
      </c>
      <c r="J276" s="159">
        <f>J241+J80+J55+J18+J78</f>
        <v>555737.92000000004</v>
      </c>
      <c r="K276" s="159">
        <f t="shared" si="235"/>
        <v>555737.92000000004</v>
      </c>
    </row>
    <row r="277" spans="1:11" ht="19.5">
      <c r="A277" s="68" t="s">
        <v>95</v>
      </c>
      <c r="B277" s="25"/>
      <c r="C277" s="149" t="s">
        <v>66</v>
      </c>
      <c r="D277" s="159">
        <f>D242+D81+D56+D19+D79</f>
        <v>264289</v>
      </c>
      <c r="E277" s="159">
        <f t="shared" ref="E277:K277" si="236">E242+E81+E56+E19+E79</f>
        <v>264289</v>
      </c>
      <c r="F277" s="159">
        <f t="shared" si="236"/>
        <v>51586.619999999995</v>
      </c>
      <c r="G277" s="159">
        <f t="shared" si="236"/>
        <v>0</v>
      </c>
      <c r="H277" s="159">
        <f t="shared" si="236"/>
        <v>0</v>
      </c>
      <c r="I277" s="159">
        <f t="shared" si="236"/>
        <v>51586.619999999995</v>
      </c>
      <c r="J277" s="159">
        <f t="shared" si="236"/>
        <v>212702.38</v>
      </c>
      <c r="K277" s="159">
        <f t="shared" si="236"/>
        <v>212702.38</v>
      </c>
    </row>
    <row r="278" spans="1:11" s="63" customFormat="1" ht="20.25">
      <c r="A278" s="86" t="s">
        <v>82</v>
      </c>
      <c r="B278" s="62"/>
      <c r="C278" s="150"/>
      <c r="D278" s="161">
        <f t="shared" ref="D278:H278" si="237">SUM(D276:D277)</f>
        <v>968112.65</v>
      </c>
      <c r="E278" s="161">
        <f>SUM(E276:E277)</f>
        <v>968112.65</v>
      </c>
      <c r="F278" s="161">
        <f t="shared" ref="F278" si="238">SUM(F276:F277)</f>
        <v>199672.35</v>
      </c>
      <c r="G278" s="161">
        <f t="shared" si="237"/>
        <v>0</v>
      </c>
      <c r="H278" s="161">
        <f t="shared" si="237"/>
        <v>0</v>
      </c>
      <c r="I278" s="162">
        <f t="shared" si="178"/>
        <v>199672.35</v>
      </c>
      <c r="J278" s="162">
        <f t="shared" si="179"/>
        <v>768440.3</v>
      </c>
      <c r="K278" s="162">
        <f t="shared" si="180"/>
        <v>768440.3</v>
      </c>
    </row>
    <row r="279" spans="1:11" s="63" customFormat="1" ht="20.25">
      <c r="A279" s="86"/>
      <c r="B279" s="62"/>
      <c r="C279" s="150"/>
      <c r="D279" s="161">
        <f>D280+D281+D285+D287+D288</f>
        <v>2234906.5700000003</v>
      </c>
      <c r="E279" s="161">
        <f>E280+E281+E285+E287+E288</f>
        <v>2234906.5700000003</v>
      </c>
      <c r="F279" s="161">
        <f t="shared" ref="F279" si="239">F280+F281+F285+F287+F288</f>
        <v>545181.39</v>
      </c>
      <c r="G279" s="161">
        <f t="shared" ref="G279:H279" si="240">G280+G281+G285+G287+G288</f>
        <v>0</v>
      </c>
      <c r="H279" s="161">
        <f t="shared" si="240"/>
        <v>0</v>
      </c>
      <c r="I279" s="162">
        <f t="shared" si="178"/>
        <v>545181.39</v>
      </c>
      <c r="J279" s="162">
        <f t="shared" si="179"/>
        <v>1689725.1800000002</v>
      </c>
      <c r="K279" s="162">
        <f t="shared" si="180"/>
        <v>1689725.1800000002</v>
      </c>
    </row>
    <row r="280" spans="1:11" ht="19.5">
      <c r="A280" s="75" t="s">
        <v>12</v>
      </c>
      <c r="B280" s="25"/>
      <c r="C280" s="149" t="s">
        <v>146</v>
      </c>
      <c r="D280" s="159">
        <f>D245+D59</f>
        <v>38105</v>
      </c>
      <c r="E280" s="159">
        <f>E245+E59</f>
        <v>38105</v>
      </c>
      <c r="F280" s="159">
        <f>F245+F59</f>
        <v>6604.1</v>
      </c>
      <c r="G280" s="159">
        <f>G245+G59</f>
        <v>0</v>
      </c>
      <c r="H280" s="159">
        <f>H245+H59</f>
        <v>0</v>
      </c>
      <c r="I280" s="159">
        <f t="shared" si="178"/>
        <v>6604.1</v>
      </c>
      <c r="J280" s="159">
        <f t="shared" si="179"/>
        <v>31500.9</v>
      </c>
      <c r="K280" s="159">
        <f t="shared" si="180"/>
        <v>31500.9</v>
      </c>
    </row>
    <row r="281" spans="1:11" ht="19.5">
      <c r="A281" s="75" t="s">
        <v>13</v>
      </c>
      <c r="B281" s="25"/>
      <c r="C281" s="149" t="s">
        <v>67</v>
      </c>
      <c r="D281" s="159">
        <f>D53</f>
        <v>1300</v>
      </c>
      <c r="E281" s="159">
        <f t="shared" ref="E281:I281" si="241">E53</f>
        <v>1300</v>
      </c>
      <c r="F281" s="159">
        <f t="shared" si="241"/>
        <v>0</v>
      </c>
      <c r="G281" s="159">
        <f t="shared" si="241"/>
        <v>0</v>
      </c>
      <c r="H281" s="159">
        <f t="shared" si="241"/>
        <v>0</v>
      </c>
      <c r="I281" s="159">
        <f t="shared" si="241"/>
        <v>0</v>
      </c>
      <c r="J281" s="159">
        <f t="shared" si="179"/>
        <v>1300</v>
      </c>
      <c r="K281" s="159">
        <f t="shared" si="180"/>
        <v>1300</v>
      </c>
    </row>
    <row r="282" spans="1:11" ht="25.5">
      <c r="A282" s="75" t="s">
        <v>27</v>
      </c>
      <c r="B282" s="25"/>
      <c r="C282" s="149" t="s">
        <v>68</v>
      </c>
      <c r="D282" s="159">
        <f>D61</f>
        <v>852311</v>
      </c>
      <c r="E282" s="159">
        <f>E61</f>
        <v>852311</v>
      </c>
      <c r="F282" s="159">
        <f t="shared" ref="F282" si="242">F61</f>
        <v>316337.52</v>
      </c>
      <c r="G282" s="159">
        <f>G61</f>
        <v>0</v>
      </c>
      <c r="H282" s="159">
        <f>H61</f>
        <v>0</v>
      </c>
      <c r="I282" s="159">
        <f t="shared" si="178"/>
        <v>316337.52</v>
      </c>
      <c r="J282" s="159">
        <f t="shared" si="179"/>
        <v>535973.48</v>
      </c>
      <c r="K282" s="159">
        <f t="shared" si="180"/>
        <v>535973.48</v>
      </c>
    </row>
    <row r="283" spans="1:11" ht="19.5">
      <c r="A283" s="75" t="s">
        <v>24</v>
      </c>
      <c r="B283" s="25"/>
      <c r="C283" s="149" t="s">
        <v>69</v>
      </c>
      <c r="D283" s="159">
        <f>D62+D142</f>
        <v>517660</v>
      </c>
      <c r="E283" s="159">
        <f>E62+E142</f>
        <v>517660</v>
      </c>
      <c r="F283" s="159">
        <f>F62+F142</f>
        <v>126473.40000000001</v>
      </c>
      <c r="G283" s="159">
        <f>G62+G142</f>
        <v>0</v>
      </c>
      <c r="H283" s="159">
        <f>H62+H142</f>
        <v>0</v>
      </c>
      <c r="I283" s="159">
        <f t="shared" si="178"/>
        <v>126473.40000000001</v>
      </c>
      <c r="J283" s="159">
        <f t="shared" si="179"/>
        <v>391186.6</v>
      </c>
      <c r="K283" s="159">
        <f t="shared" si="180"/>
        <v>391186.6</v>
      </c>
    </row>
    <row r="284" spans="1:11" ht="19.5">
      <c r="A284" s="75" t="s">
        <v>25</v>
      </c>
      <c r="B284" s="25"/>
      <c r="C284" s="149" t="s">
        <v>70</v>
      </c>
      <c r="D284" s="159">
        <f>D63</f>
        <v>12809</v>
      </c>
      <c r="E284" s="159">
        <f>E63</f>
        <v>12809</v>
      </c>
      <c r="F284" s="159">
        <f t="shared" ref="F284" si="243">F63</f>
        <v>0</v>
      </c>
      <c r="G284" s="159">
        <f>G63</f>
        <v>0</v>
      </c>
      <c r="H284" s="159">
        <f>H63</f>
        <v>0</v>
      </c>
      <c r="I284" s="159">
        <f t="shared" si="178"/>
        <v>0</v>
      </c>
      <c r="J284" s="159">
        <f t="shared" si="179"/>
        <v>12809</v>
      </c>
      <c r="K284" s="159">
        <f t="shared" si="180"/>
        <v>12809</v>
      </c>
    </row>
    <row r="285" spans="1:11" s="63" customFormat="1" ht="20.25">
      <c r="A285" s="86" t="s">
        <v>80</v>
      </c>
      <c r="B285" s="62"/>
      <c r="C285" s="150"/>
      <c r="D285" s="161">
        <f t="shared" ref="D285" si="244">SUM(D282:D284)</f>
        <v>1382780</v>
      </c>
      <c r="E285" s="161">
        <f>SUM(E282:E284)</f>
        <v>1382780</v>
      </c>
      <c r="F285" s="161">
        <f>SUM(F282:F284)</f>
        <v>442810.92000000004</v>
      </c>
      <c r="G285" s="161">
        <f>SUM(G282:G284)</f>
        <v>0</v>
      </c>
      <c r="H285" s="161">
        <f>SUM(H282:H284)</f>
        <v>0</v>
      </c>
      <c r="I285" s="162">
        <f t="shared" si="178"/>
        <v>442810.92000000004</v>
      </c>
      <c r="J285" s="162">
        <f t="shared" si="179"/>
        <v>939969.08</v>
      </c>
      <c r="K285" s="162">
        <f t="shared" si="180"/>
        <v>939969.08</v>
      </c>
    </row>
    <row r="286" spans="1:11" s="88" customFormat="1" ht="12.75" hidden="1" customHeight="1">
      <c r="A286" s="75" t="s">
        <v>16</v>
      </c>
      <c r="B286" s="87"/>
      <c r="C286" s="149" t="s">
        <v>97</v>
      </c>
      <c r="D286" s="159"/>
      <c r="E286" s="159"/>
      <c r="F286" s="159"/>
      <c r="G286" s="159"/>
      <c r="H286" s="159"/>
      <c r="I286" s="159">
        <f t="shared" si="178"/>
        <v>0</v>
      </c>
      <c r="J286" s="159">
        <f t="shared" si="179"/>
        <v>0</v>
      </c>
      <c r="K286" s="159">
        <f t="shared" si="180"/>
        <v>0</v>
      </c>
    </row>
    <row r="287" spans="1:11" ht="19.5">
      <c r="A287" s="75" t="s">
        <v>15</v>
      </c>
      <c r="B287" s="25"/>
      <c r="C287" s="149" t="s">
        <v>71</v>
      </c>
      <c r="D287" s="159">
        <f>D65+D127+D130+D246+D124</f>
        <v>375845.07999999996</v>
      </c>
      <c r="E287" s="159">
        <f t="shared" ref="E287:J287" si="245">E65+E124+E127+E130+E246</f>
        <v>375845.07999999996</v>
      </c>
      <c r="F287" s="159">
        <f t="shared" si="245"/>
        <v>7330</v>
      </c>
      <c r="G287" s="159">
        <f t="shared" si="245"/>
        <v>0</v>
      </c>
      <c r="H287" s="159">
        <f t="shared" si="245"/>
        <v>0</v>
      </c>
      <c r="I287" s="159">
        <f t="shared" si="245"/>
        <v>7330</v>
      </c>
      <c r="J287" s="159">
        <f t="shared" si="245"/>
        <v>368515.07999999996</v>
      </c>
      <c r="K287" s="159">
        <f t="shared" si="180"/>
        <v>368515.07999999996</v>
      </c>
    </row>
    <row r="288" spans="1:11" ht="19.5">
      <c r="A288" s="75" t="s">
        <v>16</v>
      </c>
      <c r="B288" s="25"/>
      <c r="C288" s="149" t="s">
        <v>145</v>
      </c>
      <c r="D288" s="159">
        <f>D66+D112+D113+D114+D125+D126+D128+D129+D131+D143+D146+D148+D151+D247</f>
        <v>436876.49</v>
      </c>
      <c r="E288" s="159">
        <f t="shared" ref="E288:K288" si="246">E66+E112+E113+E114+E125+E126+E128+E129+E131+E143+E146+E148+E151+E247</f>
        <v>436876.49</v>
      </c>
      <c r="F288" s="159">
        <f t="shared" si="246"/>
        <v>88436.37</v>
      </c>
      <c r="G288" s="159">
        <f t="shared" si="246"/>
        <v>0</v>
      </c>
      <c r="H288" s="159">
        <f t="shared" si="246"/>
        <v>0</v>
      </c>
      <c r="I288" s="159">
        <f t="shared" si="246"/>
        <v>88436.37</v>
      </c>
      <c r="J288" s="159">
        <f t="shared" si="246"/>
        <v>348440.12</v>
      </c>
      <c r="K288" s="159">
        <f t="shared" si="246"/>
        <v>348440.12</v>
      </c>
    </row>
    <row r="289" spans="1:11" ht="25.5">
      <c r="A289" s="59" t="s">
        <v>19</v>
      </c>
      <c r="B289" s="25"/>
      <c r="C289" s="149" t="s">
        <v>76</v>
      </c>
      <c r="D289" s="159">
        <f>D89+D157</f>
        <v>145766</v>
      </c>
      <c r="E289" s="159">
        <f t="shared" ref="E289:J289" si="247">E89+E157</f>
        <v>145766</v>
      </c>
      <c r="F289" s="159">
        <f t="shared" si="247"/>
        <v>72883</v>
      </c>
      <c r="G289" s="159">
        <f t="shared" si="247"/>
        <v>0</v>
      </c>
      <c r="H289" s="159">
        <f t="shared" si="247"/>
        <v>0</v>
      </c>
      <c r="I289" s="159">
        <f t="shared" si="247"/>
        <v>72883</v>
      </c>
      <c r="J289" s="159">
        <f t="shared" si="247"/>
        <v>72883</v>
      </c>
      <c r="K289" s="159">
        <f t="shared" ref="K289:K297" si="248">E289-I289</f>
        <v>72883</v>
      </c>
    </row>
    <row r="290" spans="1:11" ht="19.5">
      <c r="A290" s="75" t="s">
        <v>17</v>
      </c>
      <c r="B290" s="25"/>
      <c r="C290" s="149" t="s">
        <v>72</v>
      </c>
      <c r="D290" s="159">
        <f>D94+D91+D74+D67+D73</f>
        <v>33517.089999999997</v>
      </c>
      <c r="E290" s="159">
        <f t="shared" ref="E290:J290" si="249">E94+E91+E74+E67+E73</f>
        <v>33517.089999999997</v>
      </c>
      <c r="F290" s="159">
        <f t="shared" si="249"/>
        <v>446</v>
      </c>
      <c r="G290" s="159">
        <f t="shared" si="249"/>
        <v>0</v>
      </c>
      <c r="H290" s="159">
        <f t="shared" si="249"/>
        <v>0</v>
      </c>
      <c r="I290" s="159">
        <f t="shared" si="249"/>
        <v>446</v>
      </c>
      <c r="J290" s="159">
        <f t="shared" si="249"/>
        <v>33071.089999999997</v>
      </c>
      <c r="K290" s="159">
        <f t="shared" si="248"/>
        <v>33071.089999999997</v>
      </c>
    </row>
    <row r="291" spans="1:11" ht="19.5" hidden="1">
      <c r="A291" s="75" t="s">
        <v>18</v>
      </c>
      <c r="B291" s="25"/>
      <c r="C291" s="149" t="s">
        <v>73</v>
      </c>
      <c r="D291" s="159">
        <f>D69</f>
        <v>0</v>
      </c>
      <c r="E291" s="159">
        <f t="shared" ref="E291:J291" si="250">E69</f>
        <v>0</v>
      </c>
      <c r="F291" s="159">
        <f t="shared" si="250"/>
        <v>0</v>
      </c>
      <c r="G291" s="159">
        <f t="shared" si="250"/>
        <v>0</v>
      </c>
      <c r="H291" s="159">
        <f t="shared" si="250"/>
        <v>0</v>
      </c>
      <c r="I291" s="159">
        <f t="shared" si="250"/>
        <v>0</v>
      </c>
      <c r="J291" s="159">
        <f t="shared" si="250"/>
        <v>0</v>
      </c>
      <c r="K291" s="159">
        <f t="shared" si="248"/>
        <v>0</v>
      </c>
    </row>
    <row r="292" spans="1:11" ht="25.5">
      <c r="A292" s="75" t="s">
        <v>26</v>
      </c>
      <c r="B292" s="25"/>
      <c r="C292" s="149" t="s">
        <v>74</v>
      </c>
      <c r="D292" s="159">
        <f>D70</f>
        <v>106822</v>
      </c>
      <c r="E292" s="159">
        <f t="shared" ref="E292:J292" si="251">E70</f>
        <v>106822</v>
      </c>
      <c r="F292" s="159">
        <f t="shared" si="251"/>
        <v>0</v>
      </c>
      <c r="G292" s="159">
        <f t="shared" si="251"/>
        <v>0</v>
      </c>
      <c r="H292" s="159">
        <f t="shared" si="251"/>
        <v>0</v>
      </c>
      <c r="I292" s="159">
        <f t="shared" si="251"/>
        <v>0</v>
      </c>
      <c r="J292" s="159">
        <f t="shared" si="251"/>
        <v>106822</v>
      </c>
      <c r="K292" s="159">
        <f t="shared" si="248"/>
        <v>106822</v>
      </c>
    </row>
    <row r="293" spans="1:11" ht="25.5">
      <c r="A293" s="89" t="s">
        <v>451</v>
      </c>
      <c r="B293" s="25"/>
      <c r="C293" s="149" t="s">
        <v>75</v>
      </c>
      <c r="D293" s="159">
        <f>D248+D98+D71+D149+D132+D144</f>
        <v>60242</v>
      </c>
      <c r="E293" s="159">
        <f t="shared" ref="E293:K293" si="252">E248+E98+E71+E149+E132+E144</f>
        <v>60242</v>
      </c>
      <c r="F293" s="159">
        <f t="shared" si="252"/>
        <v>0</v>
      </c>
      <c r="G293" s="159">
        <f t="shared" si="252"/>
        <v>0</v>
      </c>
      <c r="H293" s="159">
        <f t="shared" si="252"/>
        <v>0</v>
      </c>
      <c r="I293" s="159">
        <f t="shared" si="252"/>
        <v>0</v>
      </c>
      <c r="J293" s="159">
        <f t="shared" si="252"/>
        <v>60242</v>
      </c>
      <c r="K293" s="159">
        <f t="shared" si="252"/>
        <v>60242</v>
      </c>
    </row>
    <row r="294" spans="1:11" s="63" customFormat="1" ht="20.25">
      <c r="A294" s="86" t="s">
        <v>81</v>
      </c>
      <c r="B294" s="62"/>
      <c r="C294" s="150"/>
      <c r="D294" s="161">
        <f>SUM(D292:D293)</f>
        <v>167064</v>
      </c>
      <c r="E294" s="161">
        <f>SUM(E292:E293)</f>
        <v>167064</v>
      </c>
      <c r="F294" s="161">
        <f t="shared" ref="F294" si="253">SUM(F292:F293)</f>
        <v>0</v>
      </c>
      <c r="G294" s="161">
        <f t="shared" ref="G294:H294" si="254">SUM(G292:G293)</f>
        <v>0</v>
      </c>
      <c r="H294" s="161">
        <f t="shared" si="254"/>
        <v>0</v>
      </c>
      <c r="I294" s="162">
        <f t="shared" ref="I294:I297" si="255">F294+G294+H294</f>
        <v>0</v>
      </c>
      <c r="J294" s="162">
        <f t="shared" ref="J294:J297" si="256">D294-I294</f>
        <v>167064</v>
      </c>
      <c r="K294" s="162">
        <f t="shared" si="248"/>
        <v>167064</v>
      </c>
    </row>
    <row r="295" spans="1:11" s="91" customFormat="1" ht="29.25" customHeight="1">
      <c r="A295" s="116" t="s">
        <v>429</v>
      </c>
      <c r="B295" s="73"/>
      <c r="C295" s="151" t="s">
        <v>96</v>
      </c>
      <c r="D295" s="162">
        <f>D250+D160</f>
        <v>2674283</v>
      </c>
      <c r="E295" s="162">
        <f>E250+E160</f>
        <v>2674283</v>
      </c>
      <c r="F295" s="162">
        <f>F250+F160</f>
        <v>607912.94999999995</v>
      </c>
      <c r="G295" s="162">
        <f>G250+G160</f>
        <v>0</v>
      </c>
      <c r="H295" s="162">
        <f>H250+H160</f>
        <v>0</v>
      </c>
      <c r="I295" s="162">
        <f t="shared" si="255"/>
        <v>607912.94999999995</v>
      </c>
      <c r="J295" s="162">
        <f t="shared" si="256"/>
        <v>2066370.05</v>
      </c>
      <c r="K295" s="162">
        <f t="shared" si="248"/>
        <v>2066370.05</v>
      </c>
    </row>
    <row r="296" spans="1:11" s="91" customFormat="1" ht="29.25" customHeight="1">
      <c r="A296" s="116" t="s">
        <v>508</v>
      </c>
      <c r="B296" s="73"/>
      <c r="C296" s="151" t="s">
        <v>497</v>
      </c>
      <c r="D296" s="162">
        <f>D100</f>
        <v>108900</v>
      </c>
      <c r="E296" s="162">
        <f t="shared" ref="E296:K296" si="257">E100</f>
        <v>108900</v>
      </c>
      <c r="F296" s="162">
        <f t="shared" si="257"/>
        <v>13498.279999999999</v>
      </c>
      <c r="G296" s="162">
        <f t="shared" si="257"/>
        <v>0</v>
      </c>
      <c r="H296" s="162">
        <f t="shared" si="257"/>
        <v>0</v>
      </c>
      <c r="I296" s="162">
        <f t="shared" si="257"/>
        <v>13498.279999999999</v>
      </c>
      <c r="J296" s="162">
        <f t="shared" si="257"/>
        <v>95401.72</v>
      </c>
      <c r="K296" s="162">
        <f t="shared" si="257"/>
        <v>95401.72</v>
      </c>
    </row>
    <row r="297" spans="1:11" s="91" customFormat="1" ht="25.5" hidden="1">
      <c r="A297" s="116" t="s">
        <v>430</v>
      </c>
      <c r="B297" s="73"/>
      <c r="C297" s="151" t="s">
        <v>299</v>
      </c>
      <c r="D297" s="162">
        <f>D137</f>
        <v>0</v>
      </c>
      <c r="E297" s="162">
        <f t="shared" ref="E297:H297" si="258">E137</f>
        <v>0</v>
      </c>
      <c r="F297" s="162">
        <f t="shared" ref="F297" si="259">F137</f>
        <v>0</v>
      </c>
      <c r="G297" s="162">
        <f t="shared" si="258"/>
        <v>0</v>
      </c>
      <c r="H297" s="162">
        <f t="shared" si="258"/>
        <v>0</v>
      </c>
      <c r="I297" s="162">
        <f t="shared" si="255"/>
        <v>0</v>
      </c>
      <c r="J297" s="162">
        <f t="shared" si="256"/>
        <v>0</v>
      </c>
      <c r="K297" s="162">
        <f t="shared" si="248"/>
        <v>0</v>
      </c>
    </row>
    <row r="298" spans="1:11" s="91" customFormat="1" ht="18.75" customHeight="1">
      <c r="A298" s="90" t="s">
        <v>20</v>
      </c>
      <c r="B298" s="73"/>
      <c r="C298" s="151"/>
      <c r="D298" s="162">
        <f>D269+D275+D278+D279+D289+D290+D291+D294+D295+D297+D296</f>
        <v>9665989.3100000005</v>
      </c>
      <c r="E298" s="162">
        <f>E269+E275+E278+E279+E289+E290+E291+E294+E295+E297+E296</f>
        <v>9665989.3100000005</v>
      </c>
      <c r="F298" s="162">
        <f t="shared" ref="F298:K298" si="260">F269+F275+F278+F279+F289+F290+F291+F294+F295+F297+F296</f>
        <v>2133158.1399999997</v>
      </c>
      <c r="G298" s="162">
        <f t="shared" si="260"/>
        <v>0</v>
      </c>
      <c r="H298" s="162">
        <f t="shared" si="260"/>
        <v>0</v>
      </c>
      <c r="I298" s="162">
        <f t="shared" si="260"/>
        <v>2133158.1399999997</v>
      </c>
      <c r="J298" s="162">
        <f t="shared" si="260"/>
        <v>7532831.1699999999</v>
      </c>
      <c r="K298" s="162">
        <f t="shared" si="260"/>
        <v>7532831.1699999999</v>
      </c>
    </row>
    <row r="299" spans="1:11" ht="25.5">
      <c r="A299" s="59" t="s">
        <v>314</v>
      </c>
      <c r="B299" s="25">
        <v>450</v>
      </c>
      <c r="C299" s="140" t="s">
        <v>41</v>
      </c>
      <c r="D299" s="159"/>
      <c r="E299" s="159" t="s">
        <v>41</v>
      </c>
      <c r="F299" s="159">
        <f>доходы!E16-'Расходы бюджета'!F298</f>
        <v>393400.15000000037</v>
      </c>
      <c r="G299" s="159">
        <v>0</v>
      </c>
      <c r="H299" s="159">
        <v>0</v>
      </c>
      <c r="I299" s="159">
        <f>доходы!H16-'Расходы бюджета'!I298</f>
        <v>393400.15000000037</v>
      </c>
      <c r="J299" s="159" t="s">
        <v>41</v>
      </c>
      <c r="K299" s="159" t="s">
        <v>41</v>
      </c>
    </row>
    <row r="300" spans="1:11" ht="19.5">
      <c r="D300" s="172"/>
      <c r="E300" s="172"/>
      <c r="F300" s="172"/>
      <c r="G300" s="172"/>
      <c r="H300" s="172"/>
      <c r="I300" s="172"/>
      <c r="J300" s="172"/>
      <c r="K300" s="172"/>
    </row>
    <row r="301" spans="1:11" ht="19.5">
      <c r="D301" s="172"/>
      <c r="E301" s="172"/>
      <c r="F301" s="172"/>
      <c r="G301" s="172"/>
      <c r="H301" s="172"/>
      <c r="I301" s="172"/>
      <c r="J301" s="172"/>
      <c r="K301" s="172"/>
    </row>
  </sheetData>
  <mergeCells count="7">
    <mergeCell ref="E9:E10"/>
    <mergeCell ref="J9:K9"/>
    <mergeCell ref="A9:A10"/>
    <mergeCell ref="B9:B10"/>
    <mergeCell ref="C9:C10"/>
    <mergeCell ref="D9:D10"/>
    <mergeCell ref="F9:I9"/>
  </mergeCells>
  <phoneticPr fontId="0" type="noConversion"/>
  <pageMargins left="0.78740157480314965" right="0" top="0.39370078740157483" bottom="0.39370078740157483" header="0.19685039370078741" footer="0"/>
  <pageSetup paperSize="9" scale="46" fitToHeight="0" orientation="portrait" r:id="rId1"/>
  <headerFooter alignWithMargins="0">
    <oddFooter>&amp;RСтраница &amp;P из &amp;N</oddFooter>
  </headerFooter>
  <rowBreaks count="2" manualBreakCount="2">
    <brk id="115" max="10" man="1"/>
    <brk id="2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topLeftCell="A23" zoomScaleSheetLayoutView="100" workbookViewId="0">
      <selection activeCell="D32" sqref="D32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18.140625" style="4" customWidth="1"/>
    <col min="9" max="9" width="17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154</v>
      </c>
    </row>
    <row r="9" spans="1:11" s="6" customFormat="1">
      <c r="A9" s="202" t="s">
        <v>30</v>
      </c>
      <c r="B9" s="202"/>
      <c r="C9" s="202"/>
      <c r="D9" s="202"/>
      <c r="E9" s="202"/>
      <c r="F9" s="202"/>
      <c r="G9" s="203"/>
      <c r="H9" s="203"/>
      <c r="I9" s="18"/>
    </row>
    <row r="10" spans="1:11" s="5" customFormat="1">
      <c r="A10" s="204" t="s">
        <v>31</v>
      </c>
      <c r="B10" s="206" t="s">
        <v>32</v>
      </c>
      <c r="C10" s="204" t="s">
        <v>323</v>
      </c>
      <c r="D10" s="208" t="s">
        <v>33</v>
      </c>
      <c r="E10" s="201" t="s">
        <v>5</v>
      </c>
      <c r="F10" s="201"/>
      <c r="G10" s="201"/>
      <c r="H10" s="201"/>
      <c r="I10" s="201" t="s">
        <v>6</v>
      </c>
    </row>
    <row r="11" spans="1:11" s="8" customFormat="1" ht="46.5" customHeight="1">
      <c r="A11" s="205"/>
      <c r="B11" s="207"/>
      <c r="C11" s="205"/>
      <c r="D11" s="209"/>
      <c r="E11" s="100" t="s">
        <v>34</v>
      </c>
      <c r="F11" s="100" t="s">
        <v>35</v>
      </c>
      <c r="G11" s="100" t="s">
        <v>36</v>
      </c>
      <c r="H11" s="100" t="s">
        <v>37</v>
      </c>
      <c r="I11" s="201"/>
    </row>
    <row r="12" spans="1:11" s="8" customFormat="1" ht="11.25">
      <c r="A12" s="16" t="s">
        <v>38</v>
      </c>
      <c r="B12" s="17">
        <v>2</v>
      </c>
      <c r="C12" s="17" t="s">
        <v>39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112" t="s">
        <v>40</v>
      </c>
      <c r="B13" s="111">
        <v>500</v>
      </c>
      <c r="C13" s="11"/>
      <c r="D13" s="173">
        <f>D23-D24</f>
        <v>-227147.31000000052</v>
      </c>
      <c r="E13" s="173">
        <f>(E23)+E24</f>
        <v>-393400.15000000037</v>
      </c>
      <c r="F13" s="173">
        <v>0</v>
      </c>
      <c r="G13" s="173">
        <v>0</v>
      </c>
      <c r="H13" s="173">
        <f>E13</f>
        <v>-393400.15000000037</v>
      </c>
      <c r="I13" s="173">
        <f>D13+E13</f>
        <v>-620547.46000000089</v>
      </c>
    </row>
    <row r="14" spans="1:11" ht="19.5">
      <c r="A14" s="12" t="s">
        <v>43</v>
      </c>
      <c r="B14" s="10"/>
      <c r="C14" s="11"/>
      <c r="D14" s="174"/>
      <c r="E14" s="174"/>
      <c r="F14" s="174"/>
      <c r="G14" s="174"/>
      <c r="H14" s="174"/>
      <c r="I14" s="174"/>
      <c r="J14" s="19"/>
    </row>
    <row r="15" spans="1:11" ht="22.5">
      <c r="A15" s="12" t="s">
        <v>44</v>
      </c>
      <c r="B15" s="10">
        <v>520</v>
      </c>
      <c r="C15" s="11" t="s">
        <v>41</v>
      </c>
      <c r="D15" s="174" t="s">
        <v>42</v>
      </c>
      <c r="E15" s="174"/>
      <c r="F15" s="174">
        <v>0</v>
      </c>
      <c r="G15" s="174">
        <v>0</v>
      </c>
      <c r="H15" s="174"/>
      <c r="I15" s="174">
        <v>0</v>
      </c>
      <c r="J15" s="20"/>
      <c r="K15" s="21"/>
    </row>
    <row r="16" spans="1:11" ht="19.5">
      <c r="A16" s="12" t="s">
        <v>45</v>
      </c>
      <c r="B16" s="10"/>
      <c r="C16" s="11"/>
      <c r="D16" s="174"/>
      <c r="E16" s="174"/>
      <c r="F16" s="174"/>
      <c r="G16" s="174"/>
      <c r="H16" s="174"/>
      <c r="I16" s="174"/>
      <c r="J16" s="19"/>
    </row>
    <row r="17" spans="1:10" ht="22.5">
      <c r="A17" s="12" t="s">
        <v>46</v>
      </c>
      <c r="B17" s="10">
        <v>620</v>
      </c>
      <c r="C17" s="11" t="s">
        <v>41</v>
      </c>
      <c r="D17" s="174" t="s">
        <v>42</v>
      </c>
      <c r="E17" s="174"/>
      <c r="F17" s="174">
        <v>0</v>
      </c>
      <c r="G17" s="174">
        <v>0</v>
      </c>
      <c r="H17" s="174"/>
      <c r="I17" s="174">
        <v>0</v>
      </c>
      <c r="J17" s="22"/>
    </row>
    <row r="18" spans="1:10" ht="19.5">
      <c r="A18" s="12" t="s">
        <v>47</v>
      </c>
      <c r="B18" s="10"/>
      <c r="C18" s="11"/>
      <c r="D18" s="174"/>
      <c r="E18" s="174"/>
      <c r="F18" s="174"/>
      <c r="G18" s="174"/>
      <c r="H18" s="174"/>
      <c r="I18" s="174"/>
    </row>
    <row r="19" spans="1:10" ht="19.5">
      <c r="A19" s="12" t="s">
        <v>48</v>
      </c>
      <c r="B19" s="10">
        <v>700</v>
      </c>
      <c r="C19" s="11"/>
      <c r="D19" s="174" t="s">
        <v>42</v>
      </c>
      <c r="E19" s="174"/>
      <c r="F19" s="174">
        <v>0</v>
      </c>
      <c r="G19" s="174">
        <v>0</v>
      </c>
      <c r="H19" s="174"/>
      <c r="I19" s="174" t="s">
        <v>41</v>
      </c>
    </row>
    <row r="20" spans="1:10" ht="22.5">
      <c r="A20" s="12" t="s">
        <v>49</v>
      </c>
      <c r="B20" s="10">
        <v>800</v>
      </c>
      <c r="C20" s="11" t="s">
        <v>41</v>
      </c>
      <c r="D20" s="174" t="s">
        <v>41</v>
      </c>
      <c r="E20" s="174"/>
      <c r="F20" s="174">
        <v>0</v>
      </c>
      <c r="G20" s="174">
        <v>0</v>
      </c>
      <c r="H20" s="174"/>
      <c r="I20" s="174" t="s">
        <v>41</v>
      </c>
    </row>
    <row r="21" spans="1:10" ht="45">
      <c r="A21" s="12" t="s">
        <v>50</v>
      </c>
      <c r="B21" s="10">
        <v>810</v>
      </c>
      <c r="C21" s="11" t="s">
        <v>41</v>
      </c>
      <c r="D21" s="174" t="s">
        <v>41</v>
      </c>
      <c r="E21" s="174">
        <f>E23+E24</f>
        <v>-393400.15000000037</v>
      </c>
      <c r="F21" s="174">
        <v>0</v>
      </c>
      <c r="G21" s="174" t="s">
        <v>41</v>
      </c>
      <c r="H21" s="174">
        <f>E21</f>
        <v>-393400.15000000037</v>
      </c>
      <c r="I21" s="174" t="s">
        <v>41</v>
      </c>
    </row>
    <row r="22" spans="1:10" ht="19.5">
      <c r="A22" s="12" t="s">
        <v>45</v>
      </c>
      <c r="B22" s="10"/>
      <c r="C22" s="11"/>
      <c r="D22" s="174"/>
      <c r="E22" s="174"/>
      <c r="F22" s="174"/>
      <c r="G22" s="174"/>
      <c r="H22" s="174"/>
      <c r="I22" s="174"/>
    </row>
    <row r="23" spans="1:10" ht="29.25" customHeight="1">
      <c r="A23" s="12" t="s">
        <v>51</v>
      </c>
      <c r="B23" s="10">
        <v>811</v>
      </c>
      <c r="C23" s="11" t="s">
        <v>152</v>
      </c>
      <c r="D23" s="174">
        <f>доходы!D16</f>
        <v>9438842</v>
      </c>
      <c r="E23" s="174">
        <f>-доходы!E16</f>
        <v>-2526558.29</v>
      </c>
      <c r="F23" s="174" t="s">
        <v>41</v>
      </c>
      <c r="G23" s="174" t="s">
        <v>41</v>
      </c>
      <c r="H23" s="174">
        <f>-доходы!H16</f>
        <v>-2526558.29</v>
      </c>
      <c r="I23" s="174" t="s">
        <v>41</v>
      </c>
    </row>
    <row r="24" spans="1:10" ht="22.5">
      <c r="A24" s="12" t="s">
        <v>52</v>
      </c>
      <c r="B24" s="10">
        <v>812</v>
      </c>
      <c r="C24" s="11" t="s">
        <v>153</v>
      </c>
      <c r="D24" s="174">
        <f>'Расходы бюджета'!D298</f>
        <v>9665989.3100000005</v>
      </c>
      <c r="E24" s="174">
        <f>'Расходы бюджета'!I298</f>
        <v>2133158.1399999997</v>
      </c>
      <c r="F24" s="174">
        <v>0</v>
      </c>
      <c r="G24" s="174" t="s">
        <v>41</v>
      </c>
      <c r="H24" s="174">
        <f>E24</f>
        <v>2133158.1399999997</v>
      </c>
      <c r="I24" s="174" t="s">
        <v>41</v>
      </c>
    </row>
    <row r="25" spans="1:10" ht="22.5">
      <c r="A25" s="12" t="s">
        <v>53</v>
      </c>
      <c r="B25" s="10">
        <v>820</v>
      </c>
      <c r="C25" s="11" t="s">
        <v>41</v>
      </c>
      <c r="D25" s="174" t="s">
        <v>41</v>
      </c>
      <c r="E25" s="174">
        <v>0</v>
      </c>
      <c r="F25" s="174">
        <v>0</v>
      </c>
      <c r="G25" s="174">
        <v>0</v>
      </c>
      <c r="H25" s="174">
        <v>0</v>
      </c>
      <c r="I25" s="174" t="s">
        <v>41</v>
      </c>
    </row>
    <row r="26" spans="1:10" ht="19.5">
      <c r="A26" s="12" t="s">
        <v>54</v>
      </c>
      <c r="B26" s="10"/>
      <c r="C26" s="11"/>
      <c r="D26" s="174"/>
      <c r="E26" s="174"/>
      <c r="F26" s="174"/>
      <c r="G26" s="174"/>
      <c r="H26" s="174"/>
      <c r="I26" s="174"/>
    </row>
    <row r="27" spans="1:10" ht="22.5">
      <c r="A27" s="12" t="s">
        <v>55</v>
      </c>
      <c r="B27" s="10">
        <v>821</v>
      </c>
      <c r="C27" s="11" t="s">
        <v>41</v>
      </c>
      <c r="D27" s="174" t="s">
        <v>41</v>
      </c>
      <c r="E27" s="174" t="s">
        <v>41</v>
      </c>
      <c r="F27" s="174">
        <v>0</v>
      </c>
      <c r="G27" s="174">
        <v>0</v>
      </c>
      <c r="H27" s="174">
        <v>0</v>
      </c>
      <c r="I27" s="174" t="s">
        <v>41</v>
      </c>
    </row>
    <row r="28" spans="1:10" ht="22.5">
      <c r="A28" s="12" t="s">
        <v>56</v>
      </c>
      <c r="B28" s="10">
        <v>822</v>
      </c>
      <c r="C28" s="11" t="s">
        <v>41</v>
      </c>
      <c r="D28" s="174" t="s">
        <v>41</v>
      </c>
      <c r="E28" s="174" t="s">
        <v>41</v>
      </c>
      <c r="F28" s="174">
        <v>0</v>
      </c>
      <c r="G28" s="174">
        <v>0</v>
      </c>
      <c r="H28" s="174">
        <v>0</v>
      </c>
      <c r="I28" s="174" t="s">
        <v>41</v>
      </c>
    </row>
    <row r="29" spans="1:10" ht="23.25" customHeight="1"/>
    <row r="30" spans="1:10" ht="15" customHeight="1">
      <c r="A30" s="13" t="s">
        <v>321</v>
      </c>
      <c r="B30" s="14"/>
      <c r="C30" s="109" t="s">
        <v>300</v>
      </c>
      <c r="E30" s="4" t="s">
        <v>315</v>
      </c>
      <c r="G30" s="4" t="s">
        <v>319</v>
      </c>
      <c r="I30" s="4" t="s">
        <v>320</v>
      </c>
    </row>
    <row r="31" spans="1:10" ht="24" customHeight="1">
      <c r="A31" s="110" t="s">
        <v>317</v>
      </c>
      <c r="C31" s="1" t="s">
        <v>318</v>
      </c>
      <c r="E31" s="4" t="s">
        <v>316</v>
      </c>
      <c r="G31" s="4" t="s">
        <v>317</v>
      </c>
      <c r="I31" s="4" t="s">
        <v>318</v>
      </c>
    </row>
    <row r="32" spans="1:10">
      <c r="A32" s="13" t="s">
        <v>322</v>
      </c>
      <c r="B32" s="14"/>
      <c r="C32" s="109" t="s">
        <v>57</v>
      </c>
    </row>
    <row r="33" spans="1:3">
      <c r="A33" s="110" t="s">
        <v>317</v>
      </c>
      <c r="C33" s="1" t="s">
        <v>318</v>
      </c>
    </row>
    <row r="34" spans="1:3">
      <c r="A34" s="13" t="s">
        <v>534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2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2017-04-05T10:57:12Z</cp:lastPrinted>
  <dcterms:created xsi:type="dcterms:W3CDTF">2005-06-23T13:40:44Z</dcterms:created>
  <dcterms:modified xsi:type="dcterms:W3CDTF">2017-04-05T10:57:37Z</dcterms:modified>
</cp:coreProperties>
</file>