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0" yWindow="15" windowWidth="11475" windowHeight="8250"/>
  </bookViews>
  <sheets>
    <sheet name="доходы" sheetId="4" r:id="rId1"/>
    <sheet name="Расходы бюджета" sheetId="3" r:id="rId2"/>
    <sheet name="ИФДБ" sheetId="2" r:id="rId3"/>
  </sheets>
  <definedNames>
    <definedName name="FIO" localSheetId="0">доходы!$D$27</definedName>
    <definedName name="_xlnm.Print_Titles" localSheetId="2">ИФДБ!$13:$13</definedName>
    <definedName name="_xlnm.Print_Titles" localSheetId="1">'Расходы бюджета'!$11:$11</definedName>
    <definedName name="_xlnm.Print_Area" localSheetId="1">'Расходы бюджета'!$A$1:$K$278</definedName>
  </definedNames>
  <calcPr calcId="125725"/>
</workbook>
</file>

<file path=xl/calcChain.xml><?xml version="1.0" encoding="utf-8"?>
<calcChain xmlns="http://schemas.openxmlformats.org/spreadsheetml/2006/main">
  <c r="D72" i="4"/>
  <c r="D66"/>
  <c r="J110" i="3"/>
  <c r="K110"/>
  <c r="J111"/>
  <c r="K111"/>
  <c r="J112"/>
  <c r="K112"/>
  <c r="E272"/>
  <c r="D272"/>
  <c r="D100"/>
  <c r="D101"/>
  <c r="F265"/>
  <c r="G265"/>
  <c r="H265"/>
  <c r="D265"/>
  <c r="D108"/>
  <c r="D36"/>
  <c r="F101"/>
  <c r="G101"/>
  <c r="H101"/>
  <c r="I111"/>
  <c r="E111"/>
  <c r="I112"/>
  <c r="E112"/>
  <c r="J265" l="1"/>
  <c r="E265"/>
  <c r="I265"/>
  <c r="H79" i="4"/>
  <c r="I79"/>
  <c r="D75"/>
  <c r="E76"/>
  <c r="E84"/>
  <c r="D129" i="3"/>
  <c r="F267"/>
  <c r="G267"/>
  <c r="H267"/>
  <c r="D247"/>
  <c r="E200"/>
  <c r="E199"/>
  <c r="E198"/>
  <c r="E169"/>
  <c r="E168"/>
  <c r="E167"/>
  <c r="E59"/>
  <c r="E58"/>
  <c r="E57"/>
  <c r="K265" l="1"/>
  <c r="E135"/>
  <c r="E134"/>
  <c r="D132"/>
  <c r="D121" s="1"/>
  <c r="D35"/>
  <c r="D73" i="4" l="1"/>
  <c r="F255" i="3"/>
  <c r="G255"/>
  <c r="H255"/>
  <c r="F256"/>
  <c r="G256"/>
  <c r="H256"/>
  <c r="E82" i="4"/>
  <c r="E72"/>
  <c r="D184" i="3"/>
  <c r="D54"/>
  <c r="D269" s="1"/>
  <c r="F231"/>
  <c r="G231"/>
  <c r="H231"/>
  <c r="D241"/>
  <c r="D231"/>
  <c r="D25"/>
  <c r="D246" s="1"/>
  <c r="D255"/>
  <c r="D256"/>
  <c r="E147"/>
  <c r="E148"/>
  <c r="I235"/>
  <c r="J235" s="1"/>
  <c r="E235"/>
  <c r="I234"/>
  <c r="J234" s="1"/>
  <c r="E234"/>
  <c r="I182"/>
  <c r="J182" s="1"/>
  <c r="E182"/>
  <c r="I181"/>
  <c r="J181" s="1"/>
  <c r="E181"/>
  <c r="I147"/>
  <c r="K147" s="1"/>
  <c r="D92"/>
  <c r="D267" s="1"/>
  <c r="F149"/>
  <c r="D83" i="4"/>
  <c r="D31"/>
  <c r="E90" i="3"/>
  <c r="F246"/>
  <c r="G246"/>
  <c r="H246"/>
  <c r="F272"/>
  <c r="G272"/>
  <c r="H272"/>
  <c r="D266"/>
  <c r="F266"/>
  <c r="G266"/>
  <c r="H266"/>
  <c r="F268"/>
  <c r="G268"/>
  <c r="H268"/>
  <c r="F269"/>
  <c r="G269"/>
  <c r="H269"/>
  <c r="F270"/>
  <c r="G270"/>
  <c r="H270"/>
  <c r="F271"/>
  <c r="G271"/>
  <c r="H271"/>
  <c r="D270"/>
  <c r="G252"/>
  <c r="H252"/>
  <c r="G253"/>
  <c r="H253"/>
  <c r="F252"/>
  <c r="F253"/>
  <c r="D253"/>
  <c r="D252"/>
  <c r="K181" l="1"/>
  <c r="K234"/>
  <c r="D230"/>
  <c r="J147"/>
  <c r="K182"/>
  <c r="K235"/>
  <c r="I84"/>
  <c r="I83"/>
  <c r="F80"/>
  <c r="F79" s="1"/>
  <c r="F78" s="1"/>
  <c r="F275" s="1"/>
  <c r="G80"/>
  <c r="G79" s="1"/>
  <c r="G78" s="1"/>
  <c r="G275" s="1"/>
  <c r="H80"/>
  <c r="H79" s="1"/>
  <c r="H78" s="1"/>
  <c r="H275" s="1"/>
  <c r="D80"/>
  <c r="D79" s="1"/>
  <c r="D250"/>
  <c r="E84"/>
  <c r="E83"/>
  <c r="E82"/>
  <c r="E81"/>
  <c r="I240"/>
  <c r="J240" s="1"/>
  <c r="E240"/>
  <c r="E244"/>
  <c r="E243"/>
  <c r="E242"/>
  <c r="E241"/>
  <c r="E239"/>
  <c r="E237"/>
  <c r="E236"/>
  <c r="E233"/>
  <c r="E232"/>
  <c r="E227"/>
  <c r="E226"/>
  <c r="E225"/>
  <c r="E224"/>
  <c r="E221"/>
  <c r="E220"/>
  <c r="E218"/>
  <c r="E217"/>
  <c r="E216"/>
  <c r="E215"/>
  <c r="E214"/>
  <c r="E195"/>
  <c r="E194"/>
  <c r="E193"/>
  <c r="E192"/>
  <c r="E191"/>
  <c r="E190"/>
  <c r="E186"/>
  <c r="E185"/>
  <c r="E183"/>
  <c r="E184" s="1"/>
  <c r="E180"/>
  <c r="E164"/>
  <c r="E163"/>
  <c r="E162"/>
  <c r="E161"/>
  <c r="E160"/>
  <c r="E158"/>
  <c r="E157"/>
  <c r="E156"/>
  <c r="E155"/>
  <c r="E154"/>
  <c r="E151"/>
  <c r="E150"/>
  <c r="E146"/>
  <c r="E145"/>
  <c r="E144"/>
  <c r="E138"/>
  <c r="E132"/>
  <c r="E130"/>
  <c r="E129"/>
  <c r="E125"/>
  <c r="E124"/>
  <c r="E123"/>
  <c r="E109"/>
  <c r="E108"/>
  <c r="E107"/>
  <c r="E106"/>
  <c r="E105"/>
  <c r="E104"/>
  <c r="E103"/>
  <c r="E76"/>
  <c r="E67"/>
  <c r="E54"/>
  <c r="E53"/>
  <c r="E51"/>
  <c r="E50"/>
  <c r="E271" s="1"/>
  <c r="E49"/>
  <c r="E270" s="1"/>
  <c r="E47"/>
  <c r="E46"/>
  <c r="E45"/>
  <c r="E43"/>
  <c r="E42"/>
  <c r="E41"/>
  <c r="E40"/>
  <c r="E39"/>
  <c r="E36"/>
  <c r="E35"/>
  <c r="E28"/>
  <c r="E30"/>
  <c r="E31"/>
  <c r="E32"/>
  <c r="E33"/>
  <c r="E29"/>
  <c r="E26"/>
  <c r="E25"/>
  <c r="E19"/>
  <c r="E18"/>
  <c r="E17"/>
  <c r="F36" i="4"/>
  <c r="F35" s="1"/>
  <c r="G36"/>
  <c r="G35" s="1"/>
  <c r="F20"/>
  <c r="G20"/>
  <c r="I24"/>
  <c r="I23"/>
  <c r="I22"/>
  <c r="I21"/>
  <c r="E20"/>
  <c r="E19" s="1"/>
  <c r="E255" i="3" l="1"/>
  <c r="E256"/>
  <c r="K240"/>
  <c r="E80"/>
  <c r="E79" s="1"/>
  <c r="E78" s="1"/>
  <c r="E275" s="1"/>
  <c r="E246"/>
  <c r="E252"/>
  <c r="E231"/>
  <c r="E250"/>
  <c r="E253"/>
  <c r="E268"/>
  <c r="D20" i="4"/>
  <c r="D19" s="1"/>
  <c r="F128" i="3"/>
  <c r="G128"/>
  <c r="H128"/>
  <c r="D128"/>
  <c r="F133"/>
  <c r="G133"/>
  <c r="H133"/>
  <c r="D133"/>
  <c r="I19" i="4" l="1"/>
  <c r="I20"/>
  <c r="D120" i="3"/>
  <c r="I130"/>
  <c r="J130" s="1"/>
  <c r="F100"/>
  <c r="F99" s="1"/>
  <c r="D44" i="4"/>
  <c r="I105" i="3"/>
  <c r="J105" s="1"/>
  <c r="E44" i="4"/>
  <c r="F121" i="3"/>
  <c r="G121"/>
  <c r="H121"/>
  <c r="I233"/>
  <c r="J233" s="1"/>
  <c r="I125"/>
  <c r="J125" s="1"/>
  <c r="I124"/>
  <c r="D84" i="4"/>
  <c r="G100" i="3"/>
  <c r="H100"/>
  <c r="F260"/>
  <c r="G260"/>
  <c r="H260"/>
  <c r="D260"/>
  <c r="J124" l="1"/>
  <c r="K130"/>
  <c r="K125"/>
  <c r="G120"/>
  <c r="G119" s="1"/>
  <c r="H120"/>
  <c r="H119" s="1"/>
  <c r="F120"/>
  <c r="F119" s="1"/>
  <c r="K233"/>
  <c r="K105"/>
  <c r="K124"/>
  <c r="I132"/>
  <c r="J132" s="1"/>
  <c r="I109"/>
  <c r="I32"/>
  <c r="J32" s="1"/>
  <c r="D34"/>
  <c r="E251"/>
  <c r="F251"/>
  <c r="G251"/>
  <c r="H251"/>
  <c r="D251"/>
  <c r="E260"/>
  <c r="I30"/>
  <c r="J30" s="1"/>
  <c r="H201"/>
  <c r="H197" s="1"/>
  <c r="H196" s="1"/>
  <c r="G201"/>
  <c r="G197" s="1"/>
  <c r="G196" s="1"/>
  <c r="F201"/>
  <c r="D201"/>
  <c r="D197" s="1"/>
  <c r="D196" s="1"/>
  <c r="I200"/>
  <c r="J200" s="1"/>
  <c r="I199"/>
  <c r="J199" s="1"/>
  <c r="E201"/>
  <c r="I198"/>
  <c r="J198" s="1"/>
  <c r="I135"/>
  <c r="J135" s="1"/>
  <c r="D268"/>
  <c r="I134"/>
  <c r="I47" i="4"/>
  <c r="I78"/>
  <c r="E133" i="3" l="1"/>
  <c r="J134"/>
  <c r="J133" s="1"/>
  <c r="I133"/>
  <c r="I201"/>
  <c r="I197" s="1"/>
  <c r="I196" s="1"/>
  <c r="I251"/>
  <c r="K251" s="1"/>
  <c r="K32"/>
  <c r="J109"/>
  <c r="K132"/>
  <c r="K134"/>
  <c r="K109"/>
  <c r="K30"/>
  <c r="K135"/>
  <c r="F197"/>
  <c r="F196" s="1"/>
  <c r="K198"/>
  <c r="E197"/>
  <c r="E196" s="1"/>
  <c r="K200"/>
  <c r="K199"/>
  <c r="E189"/>
  <c r="E128"/>
  <c r="E127"/>
  <c r="E92"/>
  <c r="E91"/>
  <c r="E267" s="1"/>
  <c r="E72"/>
  <c r="E69"/>
  <c r="H74" i="4"/>
  <c r="H75"/>
  <c r="J201" i="3" l="1"/>
  <c r="J197" s="1"/>
  <c r="J196" s="1"/>
  <c r="E269"/>
  <c r="K201"/>
  <c r="K197" s="1"/>
  <c r="K196" s="1"/>
  <c r="K133"/>
  <c r="J251"/>
  <c r="I103"/>
  <c r="K103" l="1"/>
  <c r="E102"/>
  <c r="E101" s="1"/>
  <c r="J103"/>
  <c r="I80" i="4"/>
  <c r="F87" i="3"/>
  <c r="G87"/>
  <c r="H87"/>
  <c r="I92"/>
  <c r="K92" s="1"/>
  <c r="I91"/>
  <c r="K91" s="1"/>
  <c r="E266" l="1"/>
  <c r="E100"/>
  <c r="E99" s="1"/>
  <c r="D87"/>
  <c r="E87"/>
  <c r="J91"/>
  <c r="J92"/>
  <c r="I77" i="4" l="1"/>
  <c r="I176" i="3"/>
  <c r="K176" s="1"/>
  <c r="H175"/>
  <c r="H171" s="1"/>
  <c r="G175"/>
  <c r="G171" s="1"/>
  <c r="F175"/>
  <c r="F171" s="1"/>
  <c r="E175"/>
  <c r="E171" s="1"/>
  <c r="D175"/>
  <c r="D171" s="1"/>
  <c r="I174"/>
  <c r="J174" s="1"/>
  <c r="I173"/>
  <c r="K173" s="1"/>
  <c r="I172"/>
  <c r="J172" s="1"/>
  <c r="J176" l="1"/>
  <c r="I175"/>
  <c r="K175" s="1"/>
  <c r="J173"/>
  <c r="K172"/>
  <c r="K174"/>
  <c r="J175" l="1"/>
  <c r="J171" s="1"/>
  <c r="K171"/>
  <c r="I171"/>
  <c r="D71" i="4" l="1"/>
  <c r="I72"/>
  <c r="E137" i="3"/>
  <c r="F137"/>
  <c r="G137"/>
  <c r="H137"/>
  <c r="D137"/>
  <c r="I138" l="1"/>
  <c r="I137" l="1"/>
  <c r="K138"/>
  <c r="K137" s="1"/>
  <c r="J138"/>
  <c r="J137" s="1"/>
  <c r="I53" l="1"/>
  <c r="E249"/>
  <c r="F249"/>
  <c r="G249"/>
  <c r="H249"/>
  <c r="D249"/>
  <c r="I102"/>
  <c r="I104"/>
  <c r="I108"/>
  <c r="J108" s="1"/>
  <c r="I74" i="4"/>
  <c r="I18" i="3"/>
  <c r="I19"/>
  <c r="K19" s="1"/>
  <c r="I25"/>
  <c r="I26"/>
  <c r="K26" s="1"/>
  <c r="I28"/>
  <c r="K28" s="1"/>
  <c r="I29"/>
  <c r="K29" s="1"/>
  <c r="I31"/>
  <c r="K31" s="1"/>
  <c r="I33"/>
  <c r="I35"/>
  <c r="K35" s="1"/>
  <c r="I36"/>
  <c r="K36" s="1"/>
  <c r="I39"/>
  <c r="I40"/>
  <c r="K40" s="1"/>
  <c r="I41"/>
  <c r="I42"/>
  <c r="K42" s="1"/>
  <c r="I43"/>
  <c r="I45"/>
  <c r="I46"/>
  <c r="I47"/>
  <c r="K47" s="1"/>
  <c r="I49"/>
  <c r="I270" s="1"/>
  <c r="I50"/>
  <c r="I271" s="1"/>
  <c r="I51"/>
  <c r="I54"/>
  <c r="I57"/>
  <c r="I58"/>
  <c r="I59"/>
  <c r="I62"/>
  <c r="I63"/>
  <c r="I64"/>
  <c r="I67"/>
  <c r="I268" s="1"/>
  <c r="I69"/>
  <c r="I72"/>
  <c r="I75"/>
  <c r="I76"/>
  <c r="I81"/>
  <c r="I82"/>
  <c r="I88"/>
  <c r="I89"/>
  <c r="I90"/>
  <c r="I94"/>
  <c r="I95"/>
  <c r="I96"/>
  <c r="I106"/>
  <c r="I107"/>
  <c r="I118"/>
  <c r="I123"/>
  <c r="I127"/>
  <c r="J127" s="1"/>
  <c r="I129"/>
  <c r="I128" s="1"/>
  <c r="I144"/>
  <c r="I145"/>
  <c r="I146"/>
  <c r="I148"/>
  <c r="I150"/>
  <c r="I151"/>
  <c r="I154"/>
  <c r="I155"/>
  <c r="I156"/>
  <c r="I157"/>
  <c r="I158"/>
  <c r="I160"/>
  <c r="I161"/>
  <c r="I162"/>
  <c r="I163"/>
  <c r="I164"/>
  <c r="I167"/>
  <c r="I168"/>
  <c r="I169"/>
  <c r="I180"/>
  <c r="I183"/>
  <c r="I185"/>
  <c r="I186"/>
  <c r="I189"/>
  <c r="I190"/>
  <c r="I191"/>
  <c r="I192"/>
  <c r="I193"/>
  <c r="I194"/>
  <c r="I195"/>
  <c r="I203"/>
  <c r="I204"/>
  <c r="I205"/>
  <c r="I207"/>
  <c r="I208"/>
  <c r="I209"/>
  <c r="I210"/>
  <c r="I214"/>
  <c r="I215"/>
  <c r="I216"/>
  <c r="I217"/>
  <c r="I252" s="1"/>
  <c r="I218"/>
  <c r="I253" s="1"/>
  <c r="I220"/>
  <c r="I255" s="1"/>
  <c r="I221"/>
  <c r="I224"/>
  <c r="I225"/>
  <c r="I226"/>
  <c r="I227"/>
  <c r="I232"/>
  <c r="I236"/>
  <c r="I237"/>
  <c r="I239"/>
  <c r="I241"/>
  <c r="I242"/>
  <c r="I243"/>
  <c r="I244"/>
  <c r="I17"/>
  <c r="E276"/>
  <c r="E259"/>
  <c r="F259"/>
  <c r="G259"/>
  <c r="H259"/>
  <c r="D259"/>
  <c r="F250"/>
  <c r="G250"/>
  <c r="H250"/>
  <c r="E247"/>
  <c r="F247"/>
  <c r="G247"/>
  <c r="H247"/>
  <c r="E40" i="4"/>
  <c r="D40"/>
  <c r="I101" i="3" l="1"/>
  <c r="I267"/>
  <c r="K57"/>
  <c r="I266"/>
  <c r="I256"/>
  <c r="I246"/>
  <c r="I272"/>
  <c r="I231"/>
  <c r="I269"/>
  <c r="K18"/>
  <c r="I80"/>
  <c r="I79" s="1"/>
  <c r="I78" s="1"/>
  <c r="I275" s="1"/>
  <c r="K25"/>
  <c r="J25"/>
  <c r="J104"/>
  <c r="I121"/>
  <c r="J102"/>
  <c r="K50"/>
  <c r="I100"/>
  <c r="K33"/>
  <c r="I260"/>
  <c r="K260" s="1"/>
  <c r="K49"/>
  <c r="K270"/>
  <c r="D119"/>
  <c r="D254"/>
  <c r="K53"/>
  <c r="E121"/>
  <c r="D262"/>
  <c r="I249"/>
  <c r="K249" s="1"/>
  <c r="J53"/>
  <c r="K90"/>
  <c r="I87"/>
  <c r="J87" s="1"/>
  <c r="J129"/>
  <c r="K51"/>
  <c r="K46"/>
  <c r="K43"/>
  <c r="K41"/>
  <c r="K39"/>
  <c r="K266"/>
  <c r="K102"/>
  <c r="K104"/>
  <c r="I247"/>
  <c r="K247" s="1"/>
  <c r="I259"/>
  <c r="K108"/>
  <c r="I250"/>
  <c r="J250" s="1"/>
  <c r="K244"/>
  <c r="J244"/>
  <c r="K242"/>
  <c r="J242"/>
  <c r="K239"/>
  <c r="J239"/>
  <c r="K237"/>
  <c r="J237"/>
  <c r="K232"/>
  <c r="J232"/>
  <c r="K227"/>
  <c r="J227"/>
  <c r="K225"/>
  <c r="J225"/>
  <c r="K221"/>
  <c r="J221"/>
  <c r="K217"/>
  <c r="K252" s="1"/>
  <c r="J217"/>
  <c r="K215"/>
  <c r="J215"/>
  <c r="K210"/>
  <c r="J210"/>
  <c r="K208"/>
  <c r="J208"/>
  <c r="K204"/>
  <c r="J204"/>
  <c r="K195"/>
  <c r="J195"/>
  <c r="K193"/>
  <c r="J193"/>
  <c r="K191"/>
  <c r="J191"/>
  <c r="K190"/>
  <c r="J190"/>
  <c r="K186"/>
  <c r="J186"/>
  <c r="K180"/>
  <c r="J180"/>
  <c r="K169"/>
  <c r="J169"/>
  <c r="K167"/>
  <c r="J167"/>
  <c r="K164"/>
  <c r="J164"/>
  <c r="K162"/>
  <c r="J162"/>
  <c r="K160"/>
  <c r="J160"/>
  <c r="K158"/>
  <c r="J158"/>
  <c r="K156"/>
  <c r="J156"/>
  <c r="K154"/>
  <c r="J154"/>
  <c r="K150"/>
  <c r="J150"/>
  <c r="K148"/>
  <c r="J148"/>
  <c r="K144"/>
  <c r="J144"/>
  <c r="K106"/>
  <c r="J106"/>
  <c r="K95"/>
  <c r="J95"/>
  <c r="K88"/>
  <c r="J88"/>
  <c r="K82"/>
  <c r="J82"/>
  <c r="K75"/>
  <c r="J75"/>
  <c r="K72"/>
  <c r="J72"/>
  <c r="K67"/>
  <c r="J67"/>
  <c r="J268" s="1"/>
  <c r="K62"/>
  <c r="J62"/>
  <c r="K58"/>
  <c r="J58"/>
  <c r="K54"/>
  <c r="J54"/>
  <c r="J17"/>
  <c r="K17"/>
  <c r="K243"/>
  <c r="J243"/>
  <c r="K241"/>
  <c r="J241"/>
  <c r="K236"/>
  <c r="J236"/>
  <c r="K226"/>
  <c r="J226"/>
  <c r="K224"/>
  <c r="J224"/>
  <c r="K220"/>
  <c r="J220"/>
  <c r="K218"/>
  <c r="K253" s="1"/>
  <c r="J218"/>
  <c r="J253" s="1"/>
  <c r="K216"/>
  <c r="J216"/>
  <c r="K214"/>
  <c r="J214"/>
  <c r="K209"/>
  <c r="J209"/>
  <c r="K207"/>
  <c r="J207"/>
  <c r="K205"/>
  <c r="J205"/>
  <c r="K203"/>
  <c r="J203"/>
  <c r="K194"/>
  <c r="J194"/>
  <c r="K192"/>
  <c r="J192"/>
  <c r="K189"/>
  <c r="J189"/>
  <c r="K185"/>
  <c r="J185"/>
  <c r="K183"/>
  <c r="J183"/>
  <c r="K168"/>
  <c r="J168"/>
  <c r="K163"/>
  <c r="J163"/>
  <c r="K161"/>
  <c r="J161"/>
  <c r="K157"/>
  <c r="J157"/>
  <c r="K155"/>
  <c r="J155"/>
  <c r="K151"/>
  <c r="J151"/>
  <c r="K146"/>
  <c r="J146"/>
  <c r="K123"/>
  <c r="J123"/>
  <c r="K118"/>
  <c r="J118"/>
  <c r="K107"/>
  <c r="J107"/>
  <c r="K96"/>
  <c r="J96"/>
  <c r="K94"/>
  <c r="J94"/>
  <c r="K89"/>
  <c r="J89"/>
  <c r="K81"/>
  <c r="J81"/>
  <c r="K76"/>
  <c r="J76"/>
  <c r="K69"/>
  <c r="J69"/>
  <c r="K63"/>
  <c r="J63"/>
  <c r="K59"/>
  <c r="J59"/>
  <c r="J57"/>
  <c r="J51"/>
  <c r="J272" s="1"/>
  <c r="J50"/>
  <c r="J271" s="1"/>
  <c r="J49"/>
  <c r="J270" s="1"/>
  <c r="J47"/>
  <c r="J46"/>
  <c r="J45"/>
  <c r="J43"/>
  <c r="J42"/>
  <c r="J41"/>
  <c r="J40"/>
  <c r="J39"/>
  <c r="J36"/>
  <c r="J35"/>
  <c r="J33"/>
  <c r="J31"/>
  <c r="J29"/>
  <c r="J28"/>
  <c r="J26"/>
  <c r="J19"/>
  <c r="J18"/>
  <c r="D149"/>
  <c r="D152"/>
  <c r="E152"/>
  <c r="H223"/>
  <c r="G223"/>
  <c r="F223"/>
  <c r="E223"/>
  <c r="D223"/>
  <c r="H222"/>
  <c r="G222"/>
  <c r="F222"/>
  <c r="E222"/>
  <c r="D222"/>
  <c r="H219"/>
  <c r="G219"/>
  <c r="F219"/>
  <c r="E219"/>
  <c r="D219"/>
  <c r="F86"/>
  <c r="H27" i="4"/>
  <c r="I85"/>
  <c r="I58"/>
  <c r="I59"/>
  <c r="I60"/>
  <c r="I62"/>
  <c r="I63"/>
  <c r="I64"/>
  <c r="I69"/>
  <c r="I57"/>
  <c r="F276" i="3"/>
  <c r="F262"/>
  <c r="F238"/>
  <c r="F230" s="1"/>
  <c r="F206"/>
  <c r="F202"/>
  <c r="F188"/>
  <c r="F187"/>
  <c r="F184"/>
  <c r="F170"/>
  <c r="F159"/>
  <c r="F152"/>
  <c r="F117"/>
  <c r="F98"/>
  <c r="F97"/>
  <c r="F74"/>
  <c r="F71"/>
  <c r="F66"/>
  <c r="F60"/>
  <c r="F56" s="1"/>
  <c r="F263"/>
  <c r="F261"/>
  <c r="F37"/>
  <c r="F34"/>
  <c r="F27"/>
  <c r="G85" i="4"/>
  <c r="G84" s="1"/>
  <c r="G83" s="1"/>
  <c r="F85"/>
  <c r="F84" s="1"/>
  <c r="F83" s="1"/>
  <c r="F82" s="1"/>
  <c r="G206" i="3"/>
  <c r="H206"/>
  <c r="E202"/>
  <c r="G202"/>
  <c r="H202"/>
  <c r="D202"/>
  <c r="J101" l="1"/>
  <c r="K101"/>
  <c r="J259"/>
  <c r="J128"/>
  <c r="J260"/>
  <c r="D143"/>
  <c r="K255"/>
  <c r="J255"/>
  <c r="J256"/>
  <c r="K256"/>
  <c r="G82" i="4"/>
  <c r="G81" s="1"/>
  <c r="G73" s="1"/>
  <c r="F179" i="3"/>
  <c r="F178" s="1"/>
  <c r="K272"/>
  <c r="J231"/>
  <c r="K231"/>
  <c r="J266"/>
  <c r="J252"/>
  <c r="J246"/>
  <c r="K246"/>
  <c r="J269"/>
  <c r="I120"/>
  <c r="I119" s="1"/>
  <c r="E120"/>
  <c r="E119" s="1"/>
  <c r="K250"/>
  <c r="J249"/>
  <c r="K45"/>
  <c r="J145"/>
  <c r="K269"/>
  <c r="K268"/>
  <c r="J247"/>
  <c r="K259"/>
  <c r="F81" i="4"/>
  <c r="H83"/>
  <c r="H85"/>
  <c r="H213" i="3"/>
  <c r="H212" s="1"/>
  <c r="H140" s="1"/>
  <c r="I223"/>
  <c r="J223" s="1"/>
  <c r="F153"/>
  <c r="K129"/>
  <c r="E213"/>
  <c r="I206"/>
  <c r="G213"/>
  <c r="G212" s="1"/>
  <c r="G140" s="1"/>
  <c r="I222"/>
  <c r="J222" s="1"/>
  <c r="F116"/>
  <c r="D213"/>
  <c r="F213"/>
  <c r="I219"/>
  <c r="J219" s="1"/>
  <c r="I202"/>
  <c r="K202" s="1"/>
  <c r="J100"/>
  <c r="F143"/>
  <c r="F166"/>
  <c r="F273"/>
  <c r="F248"/>
  <c r="F24"/>
  <c r="F264"/>
  <c r="F258" s="1"/>
  <c r="F254"/>
  <c r="F20"/>
  <c r="F16" s="1"/>
  <c r="F44"/>
  <c r="F52"/>
  <c r="F257"/>
  <c r="D188"/>
  <c r="I33" i="4"/>
  <c r="K128" i="3" l="1"/>
  <c r="F142"/>
  <c r="G72" i="4"/>
  <c r="G71" s="1"/>
  <c r="G70" s="1"/>
  <c r="G69" s="1"/>
  <c r="G68" s="1"/>
  <c r="G67" s="1"/>
  <c r="G66" s="1"/>
  <c r="G65" s="1"/>
  <c r="G64" s="1"/>
  <c r="G63" s="1"/>
  <c r="G62" s="1"/>
  <c r="G61" s="1"/>
  <c r="G60" s="1"/>
  <c r="G59" s="1"/>
  <c r="G58" s="1"/>
  <c r="G57" s="1"/>
  <c r="G56" s="1"/>
  <c r="G55" s="1"/>
  <c r="G54" s="1"/>
  <c r="G53" s="1"/>
  <c r="G52" s="1"/>
  <c r="G51" s="1"/>
  <c r="G50" s="1"/>
  <c r="G49" s="1"/>
  <c r="G48" s="1"/>
  <c r="K145" i="3"/>
  <c r="E149"/>
  <c r="E143" s="1"/>
  <c r="J121"/>
  <c r="J120" s="1"/>
  <c r="K222"/>
  <c r="K223"/>
  <c r="F38"/>
  <c r="F23" s="1"/>
  <c r="F22" s="1"/>
  <c r="F15"/>
  <c r="F212"/>
  <c r="I212" s="1"/>
  <c r="I213"/>
  <c r="K213" s="1"/>
  <c r="D212"/>
  <c r="F115"/>
  <c r="F114" s="1"/>
  <c r="K100"/>
  <c r="K219"/>
  <c r="E212"/>
  <c r="J202"/>
  <c r="I76" i="4"/>
  <c r="E206" i="3"/>
  <c r="K206" s="1"/>
  <c r="D206"/>
  <c r="G117"/>
  <c r="H117"/>
  <c r="H116" s="1"/>
  <c r="H115" s="1"/>
  <c r="H114" s="1"/>
  <c r="K87"/>
  <c r="F14" l="1"/>
  <c r="J206"/>
  <c r="J212"/>
  <c r="G47" i="4"/>
  <c r="G46"/>
  <c r="G45" s="1"/>
  <c r="G44" s="1"/>
  <c r="G43" s="1"/>
  <c r="G42" s="1"/>
  <c r="G41" s="1"/>
  <c r="G40" s="1"/>
  <c r="G39" s="1"/>
  <c r="G38" s="1"/>
  <c r="G34" s="1"/>
  <c r="G33" s="1"/>
  <c r="G31" s="1"/>
  <c r="G30" s="1"/>
  <c r="G29" s="1"/>
  <c r="G27" s="1"/>
  <c r="G26" s="1"/>
  <c r="G25" s="1"/>
  <c r="K212" i="3"/>
  <c r="J213"/>
  <c r="F73" i="4"/>
  <c r="F72" s="1"/>
  <c r="H84"/>
  <c r="H82" s="1"/>
  <c r="H81" s="1"/>
  <c r="E81"/>
  <c r="K127" i="3"/>
  <c r="K267" s="1"/>
  <c r="F229"/>
  <c r="G116"/>
  <c r="I117"/>
  <c r="F141"/>
  <c r="D52"/>
  <c r="G19" i="4" l="1"/>
  <c r="G18" s="1"/>
  <c r="G16" s="1"/>
  <c r="H73"/>
  <c r="H72" s="1"/>
  <c r="F274" i="3"/>
  <c r="F277" s="1"/>
  <c r="I141"/>
  <c r="G115"/>
  <c r="G114" s="1"/>
  <c r="I116"/>
  <c r="K121"/>
  <c r="K120" s="1"/>
  <c r="F140"/>
  <c r="I140" s="1"/>
  <c r="G276"/>
  <c r="H276"/>
  <c r="D276"/>
  <c r="E117"/>
  <c r="K117" s="1"/>
  <c r="D117"/>
  <c r="J117" s="1"/>
  <c r="E71" i="4"/>
  <c r="I75"/>
  <c r="D27"/>
  <c r="E27"/>
  <c r="F12" i="3" l="1"/>
  <c r="F71" i="4"/>
  <c r="F70" s="1"/>
  <c r="F69" s="1"/>
  <c r="J90" i="3"/>
  <c r="J267" s="1"/>
  <c r="I115"/>
  <c r="I114" s="1"/>
  <c r="K119"/>
  <c r="I276"/>
  <c r="K276" s="1"/>
  <c r="E70" i="4"/>
  <c r="D70"/>
  <c r="I71"/>
  <c r="D116" i="3"/>
  <c r="J116" s="1"/>
  <c r="E116"/>
  <c r="K116" s="1"/>
  <c r="H60"/>
  <c r="H56" s="1"/>
  <c r="G60"/>
  <c r="G56" s="1"/>
  <c r="E60"/>
  <c r="E56" s="1"/>
  <c r="D60"/>
  <c r="D56" s="1"/>
  <c r="D61" i="4"/>
  <c r="I61" s="1"/>
  <c r="H71" l="1"/>
  <c r="H70"/>
  <c r="H69"/>
  <c r="F68"/>
  <c r="F67" s="1"/>
  <c r="F66" s="1"/>
  <c r="F65" s="1"/>
  <c r="F64" s="1"/>
  <c r="I60" i="3"/>
  <c r="J276"/>
  <c r="I70" i="4"/>
  <c r="D115" i="3"/>
  <c r="D114" s="1"/>
  <c r="E115"/>
  <c r="E114" s="1"/>
  <c r="J60" l="1"/>
  <c r="J56" s="1"/>
  <c r="I56"/>
  <c r="K60"/>
  <c r="K56" s="1"/>
  <c r="J115"/>
  <c r="H64" i="4"/>
  <c r="F63"/>
  <c r="K114" i="3"/>
  <c r="K115"/>
  <c r="H63" i="4" l="1"/>
  <c r="F62"/>
  <c r="H62" l="1"/>
  <c r="F61"/>
  <c r="G66" i="3"/>
  <c r="H66"/>
  <c r="E66"/>
  <c r="D66"/>
  <c r="I50" i="4"/>
  <c r="I48"/>
  <c r="E238" i="3"/>
  <c r="E230" s="1"/>
  <c r="D27"/>
  <c r="I56" i="4"/>
  <c r="E39"/>
  <c r="E254" i="3"/>
  <c r="G254"/>
  <c r="H254"/>
  <c r="I90" i="4"/>
  <c r="I89"/>
  <c r="I88"/>
  <c r="I87"/>
  <c r="I86"/>
  <c r="I73"/>
  <c r="E68"/>
  <c r="D68"/>
  <c r="I55"/>
  <c r="E54"/>
  <c r="E53" s="1"/>
  <c r="D54"/>
  <c r="I51"/>
  <c r="I49"/>
  <c r="I46"/>
  <c r="I45"/>
  <c r="I43"/>
  <c r="I42"/>
  <c r="I41"/>
  <c r="I37"/>
  <c r="I36"/>
  <c r="I35"/>
  <c r="E34"/>
  <c r="D34"/>
  <c r="D26" s="1"/>
  <c r="I32"/>
  <c r="E31"/>
  <c r="I30"/>
  <c r="I29"/>
  <c r="I28"/>
  <c r="E34" i="3"/>
  <c r="E44"/>
  <c r="E38" s="1"/>
  <c r="E52"/>
  <c r="E61"/>
  <c r="E20"/>
  <c r="E16" s="1"/>
  <c r="E74"/>
  <c r="D238"/>
  <c r="D44"/>
  <c r="D38" s="1"/>
  <c r="D61"/>
  <c r="D261"/>
  <c r="E64"/>
  <c r="K64" s="1"/>
  <c r="D64"/>
  <c r="J64" s="1"/>
  <c r="E86"/>
  <c r="E263"/>
  <c r="E261"/>
  <c r="E188"/>
  <c r="E187"/>
  <c r="E170"/>
  <c r="E98"/>
  <c r="E97"/>
  <c r="G61"/>
  <c r="H61"/>
  <c r="H170"/>
  <c r="H166" s="1"/>
  <c r="G170"/>
  <c r="D170"/>
  <c r="D187"/>
  <c r="G99"/>
  <c r="H99"/>
  <c r="G71"/>
  <c r="H71"/>
  <c r="D71"/>
  <c r="D271"/>
  <c r="G262"/>
  <c r="H262"/>
  <c r="G261"/>
  <c r="H261"/>
  <c r="G263"/>
  <c r="H263"/>
  <c r="D263"/>
  <c r="G248"/>
  <c r="H248"/>
  <c r="G238"/>
  <c r="G230" s="1"/>
  <c r="H238"/>
  <c r="H230" s="1"/>
  <c r="G86"/>
  <c r="H86"/>
  <c r="D86"/>
  <c r="G74"/>
  <c r="H74"/>
  <c r="D74"/>
  <c r="G20"/>
  <c r="H20"/>
  <c r="G98"/>
  <c r="H98"/>
  <c r="D98"/>
  <c r="G149"/>
  <c r="H149"/>
  <c r="G97"/>
  <c r="H97"/>
  <c r="D97"/>
  <c r="G184"/>
  <c r="G187"/>
  <c r="H187"/>
  <c r="G27"/>
  <c r="G34"/>
  <c r="G37"/>
  <c r="G44"/>
  <c r="G52"/>
  <c r="H27"/>
  <c r="H34"/>
  <c r="H37"/>
  <c r="H44"/>
  <c r="H38" s="1"/>
  <c r="H52"/>
  <c r="G152"/>
  <c r="G159"/>
  <c r="H152"/>
  <c r="H159"/>
  <c r="H153" s="1"/>
  <c r="D20"/>
  <c r="D159"/>
  <c r="H184"/>
  <c r="D99"/>
  <c r="E262"/>
  <c r="D39" i="4"/>
  <c r="G257" i="3"/>
  <c r="I86" l="1"/>
  <c r="J86" s="1"/>
  <c r="I238"/>
  <c r="J238" s="1"/>
  <c r="H61" i="4"/>
  <c r="F60"/>
  <c r="I61" i="3"/>
  <c r="J61" s="1"/>
  <c r="I66"/>
  <c r="K66" s="1"/>
  <c r="I187"/>
  <c r="K187" s="1"/>
  <c r="I97"/>
  <c r="J97" s="1"/>
  <c r="I74"/>
  <c r="J74" s="1"/>
  <c r="I263"/>
  <c r="J263" s="1"/>
  <c r="I261"/>
  <c r="J261" s="1"/>
  <c r="D153"/>
  <c r="G153"/>
  <c r="I153" s="1"/>
  <c r="I159"/>
  <c r="J159" s="1"/>
  <c r="G38"/>
  <c r="I38" s="1"/>
  <c r="I44"/>
  <c r="J44" s="1"/>
  <c r="D179"/>
  <c r="D178" s="1"/>
  <c r="G166"/>
  <c r="I166" s="1"/>
  <c r="I170"/>
  <c r="J170" s="1"/>
  <c r="E15"/>
  <c r="I34"/>
  <c r="J34" s="1"/>
  <c r="I149"/>
  <c r="I98"/>
  <c r="J98" s="1"/>
  <c r="K84"/>
  <c r="I262"/>
  <c r="J262" s="1"/>
  <c r="I71"/>
  <c r="J71" s="1"/>
  <c r="I99"/>
  <c r="J99" s="1"/>
  <c r="I254"/>
  <c r="K254" s="1"/>
  <c r="D16"/>
  <c r="D15" s="1"/>
  <c r="G16"/>
  <c r="G15" s="1"/>
  <c r="I20"/>
  <c r="I16" s="1"/>
  <c r="I15" s="1"/>
  <c r="D166"/>
  <c r="J166" s="1"/>
  <c r="D78"/>
  <c r="D275" s="1"/>
  <c r="I152"/>
  <c r="I52"/>
  <c r="J52" s="1"/>
  <c r="I37"/>
  <c r="I27"/>
  <c r="J27" s="1"/>
  <c r="I184"/>
  <c r="J184" s="1"/>
  <c r="I248"/>
  <c r="K271"/>
  <c r="K98"/>
  <c r="K263"/>
  <c r="K74"/>
  <c r="D25" i="4"/>
  <c r="H229" i="3"/>
  <c r="H274" s="1"/>
  <c r="H16"/>
  <c r="H15" s="1"/>
  <c r="E38" i="4"/>
  <c r="D67"/>
  <c r="I68"/>
  <c r="I67" s="1"/>
  <c r="E67"/>
  <c r="E66" s="1"/>
  <c r="H68"/>
  <c r="E166" i="3"/>
  <c r="E26" i="4"/>
  <c r="E25" s="1"/>
  <c r="I31"/>
  <c r="I34"/>
  <c r="I54"/>
  <c r="D53"/>
  <c r="D264" i="3"/>
  <c r="D258" s="1"/>
  <c r="H143"/>
  <c r="H142" s="1"/>
  <c r="H24"/>
  <c r="H23" s="1"/>
  <c r="H22" s="1"/>
  <c r="H14" s="1"/>
  <c r="G24"/>
  <c r="G23" s="1"/>
  <c r="G22" s="1"/>
  <c r="G188"/>
  <c r="H273"/>
  <c r="H188"/>
  <c r="G143"/>
  <c r="G264"/>
  <c r="G258" s="1"/>
  <c r="H264"/>
  <c r="H258" s="1"/>
  <c r="D273"/>
  <c r="G273"/>
  <c r="E71"/>
  <c r="E264"/>
  <c r="E258" s="1"/>
  <c r="H257"/>
  <c r="D38" i="4"/>
  <c r="E179" i="3"/>
  <c r="E178" s="1"/>
  <c r="I44" i="4"/>
  <c r="G179" i="3"/>
  <c r="D248"/>
  <c r="E273"/>
  <c r="H179"/>
  <c r="E159"/>
  <c r="E37"/>
  <c r="E257"/>
  <c r="D37"/>
  <c r="E27"/>
  <c r="E248"/>
  <c r="I39" i="4"/>
  <c r="I40"/>
  <c r="G142" i="3" l="1"/>
  <c r="G14"/>
  <c r="D142"/>
  <c r="K261"/>
  <c r="J66"/>
  <c r="K184"/>
  <c r="K86"/>
  <c r="I257"/>
  <c r="K257" s="1"/>
  <c r="H277"/>
  <c r="H178"/>
  <c r="K238"/>
  <c r="I230"/>
  <c r="G178"/>
  <c r="K34"/>
  <c r="K97"/>
  <c r="K170"/>
  <c r="K61"/>
  <c r="I53" i="4"/>
  <c r="K27" i="3"/>
  <c r="K71"/>
  <c r="K166"/>
  <c r="J84"/>
  <c r="K44"/>
  <c r="J187"/>
  <c r="J38"/>
  <c r="K38"/>
  <c r="K248"/>
  <c r="J248"/>
  <c r="F59" i="4"/>
  <c r="H60"/>
  <c r="I38"/>
  <c r="K99" i="3"/>
  <c r="K37"/>
  <c r="I273"/>
  <c r="J37"/>
  <c r="E153"/>
  <c r="E142" s="1"/>
  <c r="K159"/>
  <c r="I179"/>
  <c r="I264"/>
  <c r="I143"/>
  <c r="I142" s="1"/>
  <c r="I24"/>
  <c r="I23" s="1"/>
  <c r="I22" s="1"/>
  <c r="I14" s="1"/>
  <c r="K83"/>
  <c r="J83"/>
  <c r="J152"/>
  <c r="K152"/>
  <c r="J20"/>
  <c r="J16" s="1"/>
  <c r="J15" s="1"/>
  <c r="K52"/>
  <c r="K262"/>
  <c r="J153"/>
  <c r="K149"/>
  <c r="J149"/>
  <c r="J114"/>
  <c r="J119"/>
  <c r="I188"/>
  <c r="D24"/>
  <c r="D23" s="1"/>
  <c r="D22" s="1"/>
  <c r="D14" s="1"/>
  <c r="K20"/>
  <c r="K16" s="1"/>
  <c r="K15" s="1"/>
  <c r="I26" i="4"/>
  <c r="I25"/>
  <c r="H67"/>
  <c r="E52"/>
  <c r="E18" s="1"/>
  <c r="D52"/>
  <c r="D18" s="1"/>
  <c r="D257" i="3"/>
  <c r="E24"/>
  <c r="E23" s="1"/>
  <c r="E22" s="1"/>
  <c r="E14" s="1"/>
  <c r="K264" l="1"/>
  <c r="K258" s="1"/>
  <c r="I258"/>
  <c r="J257"/>
  <c r="K273"/>
  <c r="K179"/>
  <c r="I178"/>
  <c r="K178" s="1"/>
  <c r="J179"/>
  <c r="J143"/>
  <c r="J142"/>
  <c r="K153"/>
  <c r="I52" i="4"/>
  <c r="K142" i="3"/>
  <c r="K143"/>
  <c r="J273"/>
  <c r="F58" i="4"/>
  <c r="H59"/>
  <c r="J24" i="3"/>
  <c r="J23" s="1"/>
  <c r="J22" s="1"/>
  <c r="J14" s="1"/>
  <c r="D141"/>
  <c r="J141" s="1"/>
  <c r="K24"/>
  <c r="K23" s="1"/>
  <c r="K22" s="1"/>
  <c r="K14" s="1"/>
  <c r="J188"/>
  <c r="K188"/>
  <c r="E229"/>
  <c r="G229"/>
  <c r="K230"/>
  <c r="J80"/>
  <c r="K80"/>
  <c r="D229"/>
  <c r="J264"/>
  <c r="J258" s="1"/>
  <c r="H66" i="4"/>
  <c r="E65"/>
  <c r="H12" i="3"/>
  <c r="H65" i="4" l="1"/>
  <c r="E16"/>
  <c r="E141" i="3"/>
  <c r="D140"/>
  <c r="J140" s="1"/>
  <c r="F57" i="4"/>
  <c r="H58"/>
  <c r="K79" i="3"/>
  <c r="J79"/>
  <c r="K78"/>
  <c r="K275" s="1"/>
  <c r="J78"/>
  <c r="J275" s="1"/>
  <c r="G274"/>
  <c r="G277" s="1"/>
  <c r="I229"/>
  <c r="J229" s="1"/>
  <c r="D274"/>
  <c r="J178"/>
  <c r="J230"/>
  <c r="H16" i="4"/>
  <c r="D277" i="3" l="1"/>
  <c r="D12" s="1"/>
  <c r="K141"/>
  <c r="E274"/>
  <c r="E277" s="1"/>
  <c r="E140"/>
  <c r="K140" s="1"/>
  <c r="F56" i="4"/>
  <c r="H57"/>
  <c r="K229" i="3"/>
  <c r="I274"/>
  <c r="I277" s="1"/>
  <c r="H23" i="2"/>
  <c r="F278" i="3"/>
  <c r="E23" i="2"/>
  <c r="I27" i="4"/>
  <c r="E12" i="3" l="1"/>
  <c r="K274"/>
  <c r="K277" s="1"/>
  <c r="F55" i="4"/>
  <c r="H55" s="1"/>
  <c r="H56"/>
  <c r="J274" i="3"/>
  <c r="G12"/>
  <c r="F54" i="4" l="1"/>
  <c r="E24" i="2"/>
  <c r="I12" i="3"/>
  <c r="K12"/>
  <c r="I278"/>
  <c r="I18" i="4"/>
  <c r="H24" i="2" l="1"/>
  <c r="E13"/>
  <c r="F53" i="4"/>
  <c r="H54"/>
  <c r="E21" i="2"/>
  <c r="H21" s="1"/>
  <c r="H13"/>
  <c r="F52" i="4" l="1"/>
  <c r="H53"/>
  <c r="J254" i="3"/>
  <c r="J277" s="1"/>
  <c r="F51" i="4" l="1"/>
  <c r="H52"/>
  <c r="D24" i="2"/>
  <c r="J12" i="3"/>
  <c r="F50" i="4" l="1"/>
  <c r="H51"/>
  <c r="F49" l="1"/>
  <c r="H50"/>
  <c r="F48" l="1"/>
  <c r="F47" s="1"/>
  <c r="H47" s="1"/>
  <c r="H49"/>
  <c r="F46" l="1"/>
  <c r="H48"/>
  <c r="F45" l="1"/>
  <c r="H46"/>
  <c r="F44" l="1"/>
  <c r="H45"/>
  <c r="F43" l="1"/>
  <c r="H44"/>
  <c r="F42" l="1"/>
  <c r="H43"/>
  <c r="F41" l="1"/>
  <c r="H42"/>
  <c r="F40" l="1"/>
  <c r="H41"/>
  <c r="F39" l="1"/>
  <c r="H40"/>
  <c r="F38" l="1"/>
  <c r="H39"/>
  <c r="H38" l="1"/>
  <c r="H37" l="1"/>
  <c r="H36" l="1"/>
  <c r="F34" l="1"/>
  <c r="H35"/>
  <c r="F33" l="1"/>
  <c r="H34"/>
  <c r="H33" l="1"/>
  <c r="F31" l="1"/>
  <c r="H32"/>
  <c r="F30" l="1"/>
  <c r="H31"/>
  <c r="H26" s="1"/>
  <c r="H25" s="1"/>
  <c r="H30" l="1"/>
  <c r="F29"/>
  <c r="F27" s="1"/>
  <c r="H29" l="1"/>
  <c r="F26" l="1"/>
  <c r="F25" s="1"/>
  <c r="H28"/>
  <c r="I83"/>
  <c r="I84"/>
  <c r="D82"/>
  <c r="I82" s="1"/>
  <c r="D81" l="1"/>
  <c r="I81" l="1"/>
  <c r="D65"/>
  <c r="H24"/>
  <c r="H23" l="1"/>
  <c r="I66"/>
  <c r="I65"/>
  <c r="D16"/>
  <c r="D23" i="2" s="1"/>
  <c r="D13" s="1"/>
  <c r="H22" i="4" l="1"/>
  <c r="I16"/>
  <c r="I13" i="2"/>
  <c r="H21" i="4" l="1"/>
  <c r="H20" s="1"/>
  <c r="F19" l="1"/>
  <c r="H19" l="1"/>
  <c r="H18" s="1"/>
  <c r="F18"/>
  <c r="F16" s="1"/>
</calcChain>
</file>

<file path=xl/sharedStrings.xml><?xml version="1.0" encoding="utf-8"?>
<sst xmlns="http://schemas.openxmlformats.org/spreadsheetml/2006/main" count="808" uniqueCount="520">
  <si>
    <t>Месячный отчет об исполнении бюджета</t>
  </si>
  <si>
    <t>на 01.05.05</t>
  </si>
  <si>
    <t>Периодичность: месячная</t>
  </si>
  <si>
    <t>Единица измерения: руб.</t>
  </si>
  <si>
    <t>Наименование показателя</t>
  </si>
  <si>
    <t>Исполнено</t>
  </si>
  <si>
    <t>Неисполненные назначения</t>
  </si>
  <si>
    <t>2. Расходы бюджета</t>
  </si>
  <si>
    <t>Лимиты бюджетных обязательств</t>
  </si>
  <si>
    <t>по ассигнованиям</t>
  </si>
  <si>
    <t>по лимитам бюджетных обязательств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</si>
  <si>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</si>
  <si>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</si>
  <si>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</si>
  <si>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</si>
  <si>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</si>
  <si>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</si>
  <si>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</si>
  <si>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</si>
  <si>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Перечисления другим бюджетам бюджетной системы Российской Федерации</t>
  </si>
  <si>
    <t>ВСЕГО</t>
  </si>
  <si>
    <t xml:space="preserve">Заработная плата </t>
  </si>
  <si>
    <t>на компенсацию расходов по оплате стоимости проезда и провоза багажа к месту использования отпуска и обратно</t>
  </si>
  <si>
    <t>суточные при служебных командировках и командировках на курсы повышения квалификации</t>
  </si>
  <si>
    <t>потребление электроэнергии</t>
  </si>
  <si>
    <t>водоснабжение</t>
  </si>
  <si>
    <t>Увеличение стоимости материальных запасов - ГСМ</t>
  </si>
  <si>
    <t>Коммун. услуги в потребление тепловой энергии</t>
  </si>
  <si>
    <t>код строки</t>
  </si>
  <si>
    <t>2</t>
  </si>
  <si>
    <t>3. Источники финансирования дефицитов бюджетов</t>
  </si>
  <si>
    <t xml:space="preserve"> Наименование показателя</t>
  </si>
  <si>
    <t>Код
стро-
ки</t>
  </si>
  <si>
    <t>Утвержденные бюджетные назначения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</si>
  <si>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</si>
  <si>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</si>
  <si>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</si>
  <si>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</si>
  <si>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</si>
  <si>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3</t>
  </si>
  <si>
    <t>Источники финансирования дефицита бюджетов - всего</t>
  </si>
  <si>
    <t>х</t>
  </si>
  <si>
    <t>-</t>
  </si>
  <si>
    <t>в том числе:</t>
  </si>
  <si>
    <t>Источники внутреннего финансирования бюджетов</t>
  </si>
  <si>
    <t xml:space="preserve">   из них:</t>
  </si>
  <si>
    <t>Источники внешнего финансирования бюджетов</t>
  </si>
  <si>
    <t xml:space="preserve">   из них</t>
  </si>
  <si>
    <t>Изменение остатков средств</t>
  </si>
  <si>
    <t>Изменение остатков по расчетам          (стр.810 + 820)</t>
  </si>
  <si>
    <t>изменение остатков по расчетам с органами, организующими исполнение бюджетов
(стр.811 + 812)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</si>
  <si>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</si>
  <si>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</si>
  <si>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внутренним расчетам (стр.821 + стр. 822)</t>
  </si>
  <si>
    <t xml:space="preserve">  в том числе:</t>
  </si>
  <si>
    <t>увеличение остатков по внутренним расчетам</t>
  </si>
  <si>
    <t xml:space="preserve">уменьшение остатков по внутренним расчетам </t>
  </si>
  <si>
    <t>А.Н. Саенко</t>
  </si>
  <si>
    <t>03145224891500310000</t>
  </si>
  <si>
    <t>03149224801500310000</t>
  </si>
  <si>
    <t>СВОД</t>
  </si>
  <si>
    <t>211010</t>
  </si>
  <si>
    <t>211020</t>
  </si>
  <si>
    <t>212010</t>
  </si>
  <si>
    <t>212020</t>
  </si>
  <si>
    <t>213010</t>
  </si>
  <si>
    <t>213020</t>
  </si>
  <si>
    <t>222000</t>
  </si>
  <si>
    <t>223010</t>
  </si>
  <si>
    <t>223020</t>
  </si>
  <si>
    <t>223030</t>
  </si>
  <si>
    <t>225020</t>
  </si>
  <si>
    <t>290000</t>
  </si>
  <si>
    <t>310000</t>
  </si>
  <si>
    <t>340030</t>
  </si>
  <si>
    <t>340050</t>
  </si>
  <si>
    <t>251000</t>
  </si>
  <si>
    <t>итого 211</t>
  </si>
  <si>
    <t>итого 212</t>
  </si>
  <si>
    <t>итого 223</t>
  </si>
  <si>
    <t>итого 340</t>
  </si>
  <si>
    <t>итого 213</t>
  </si>
  <si>
    <t xml:space="preserve"> - страховые взносы в федеральный бюджет (22%)</t>
  </si>
  <si>
    <t xml:space="preserve"> - страховые взносы в прочие фонды (8,2%)</t>
  </si>
  <si>
    <t>241000</t>
  </si>
  <si>
    <t>225010</t>
  </si>
  <si>
    <t>Прочие расходы (Резервный фонд)</t>
  </si>
  <si>
    <t>04070700400013226000</t>
  </si>
  <si>
    <t>04070700400013340030</t>
  </si>
  <si>
    <t>04070700400013340050</t>
  </si>
  <si>
    <t>ВСЕГО 0407</t>
  </si>
  <si>
    <t>0310</t>
  </si>
  <si>
    <t>01130447514244310000</t>
  </si>
  <si>
    <t xml:space="preserve">Прочие услуги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</si>
  <si>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</si>
  <si>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</si>
  <si>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</si>
  <si>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</si>
  <si>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</si>
  <si>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0409</t>
  </si>
  <si>
    <t>НАЦИОНАЛЬНАЯ БЕЗОПАСНОСТЬ И ПРАВООХРАНИТЕЛЬНАЯ ДЕЯТЕЛЬНОСТЬ</t>
  </si>
  <si>
    <t>Обеспечение пожарной безопасности</t>
  </si>
  <si>
    <t>Оплата работ, услуг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</si>
  <si>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</si>
  <si>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</si>
  <si>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</si>
  <si>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</si>
  <si>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Оплата труда и начисления на выплаты по оплате труда</t>
  </si>
  <si>
    <t>Начисления на выплаты по оплате труда</t>
  </si>
  <si>
    <t>Прочие выплаты</t>
  </si>
  <si>
    <t xml:space="preserve">000 0104 0000000 000 220 </t>
  </si>
  <si>
    <t>Культура</t>
  </si>
  <si>
    <t>0801</t>
  </si>
  <si>
    <t>Резервный фонд</t>
  </si>
  <si>
    <t>0111</t>
  </si>
  <si>
    <t>0113</t>
  </si>
  <si>
    <t>02</t>
  </si>
  <si>
    <t>0203</t>
  </si>
  <si>
    <t>03</t>
  </si>
  <si>
    <t>04</t>
  </si>
  <si>
    <t>Физическая культура и спорт</t>
  </si>
  <si>
    <t>Массовый спорт</t>
  </si>
  <si>
    <t>1102</t>
  </si>
  <si>
    <t>11</t>
  </si>
  <si>
    <t>0104</t>
  </si>
  <si>
    <t>01</t>
  </si>
  <si>
    <t>0104 0344936 244 226010</t>
  </si>
  <si>
    <t>226010</t>
  </si>
  <si>
    <t>221010</t>
  </si>
  <si>
    <t>0104 0410021</t>
  </si>
  <si>
    <t>Функционирование органов местного самоуправления</t>
  </si>
  <si>
    <t>Итого МРОТ</t>
  </si>
  <si>
    <t>0104 0444936 244 226010</t>
  </si>
  <si>
    <t>0104 0447502 244 226010</t>
  </si>
  <si>
    <t>10001050201100000510</t>
  </si>
  <si>
    <t>10001050201100000610</t>
  </si>
  <si>
    <t xml:space="preserve">                        Форма 0503127  с.3</t>
  </si>
  <si>
    <t>0503</t>
  </si>
  <si>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</si>
  <si>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</si>
  <si>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</si>
  <si>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</si>
  <si>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</si>
  <si>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</si>
  <si>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>Финансовое управление администрации Кежемского района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</si>
  <si>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</si>
  <si>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</si>
  <si>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</si>
  <si>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</si>
  <si>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 xml:space="preserve">                                 1. Доходы бюджета</t>
  </si>
  <si>
    <t>Код строки</t>
  </si>
  <si>
    <t>Код дохода по бюджетной классификации</t>
  </si>
  <si>
    <t xml:space="preserve">Утвержденные бюджетные назначения на год </t>
  </si>
  <si>
    <t>Доходы бюджета - всего</t>
  </si>
  <si>
    <t>X</t>
  </si>
  <si>
    <t>НАЛОГОВЫЕ И НЕНАЛОГОВЫЕ ДОХОДЫ</t>
  </si>
  <si>
    <t>000 10000000000000 000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</si>
  <si>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</si>
  <si>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</si>
  <si>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</si>
  <si>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</si>
  <si>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</si>
  <si>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</si>
  <si>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</si>
  <si>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</si>
  <si>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Налог на доходы физических лиц с доходов, полученных физическими лицамив соответствии со статьей 228 Налогового кодекса Российской Федерации (сумма денежныхвзысканий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</si>
  <si>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</si>
  <si>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</si>
  <si>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</si>
  <si>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</si>
  <si>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</si>
  <si>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</si>
  <si>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Налог на имущество физических лиц, взимаемый по ставкам , применяемым к объектам налогообложения, расположенным в границах поселений (прочие поступления)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</si>
  <si>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</si>
  <si>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</si>
  <si>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</si>
  <si>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</si>
  <si>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</si>
  <si>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муниципальной собственности</t>
  </si>
  <si>
    <t>Невыясненные доходы бюджетов поселений</t>
  </si>
  <si>
    <t>Прочие неналоговые доходы бюджетов поселений</t>
  </si>
  <si>
    <t>Средства самообложения граждан, зачисляемые в бюджеты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</si>
  <si>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</si>
  <si>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</si>
  <si>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</si>
  <si>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</si>
  <si>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</si>
  <si>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Межбюджетные трансферты на переселение граждан из аварийного жилищного фонда в муниципальных образованиях Красноярского края на 2013-2015 годы</t>
  </si>
  <si>
    <t>Межбюджетные трансферты на  энергосбережение и повышение энергетической эффективности в Красноярском крае на 2010-2012 г. и на период до 2020 г. в части расходов на реализацию мероприятий по энергосбережению и повышению энергетической эффективности   в связи с достижением наилучших показателей в области энергосбережения</t>
  </si>
  <si>
    <t>Межбюджетные трансферты 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 в рамках подпрограммы "Стимулирование жилищного строительства на территории Красноярского края" государственной программы Красноярского края "Создание условий для обеспечения доступным  и комфортным жильем граждан Красноярского края"</t>
  </si>
  <si>
    <t>Межбюдетные трансферты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</si>
  <si>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0503127</t>
  </si>
  <si>
    <t>900</t>
  </si>
  <si>
    <t>04624407</t>
  </si>
  <si>
    <t>383</t>
  </si>
  <si>
    <t>4</t>
  </si>
  <si>
    <t>5</t>
  </si>
  <si>
    <t>6</t>
  </si>
  <si>
    <t>010</t>
  </si>
  <si>
    <t>182 10100000000000 000</t>
  </si>
  <si>
    <t>182 10102000010000 110</t>
  </si>
  <si>
    <t>182 10102010010000 110</t>
  </si>
  <si>
    <t>182 10102010011000 110</t>
  </si>
  <si>
    <t>182 10102010013000 110</t>
  </si>
  <si>
    <t>182 10102020010000 110</t>
  </si>
  <si>
    <t>182 10102020011000 110</t>
  </si>
  <si>
    <t>182 10102020012000 110</t>
  </si>
  <si>
    <t>182 10102030010000 110</t>
  </si>
  <si>
    <t>182 10102030011000 110</t>
  </si>
  <si>
    <t>182 10102030012000 110</t>
  </si>
  <si>
    <t>182 10102030013000 110</t>
  </si>
  <si>
    <t>100 10300000000000 000</t>
  </si>
  <si>
    <t>100 10302000010000 110</t>
  </si>
  <si>
    <t>100 10302230010000 110</t>
  </si>
  <si>
    <t>100 10302240010000 110</t>
  </si>
  <si>
    <t>100 10302250010000 110</t>
  </si>
  <si>
    <t>100 10302260010000 110</t>
  </si>
  <si>
    <t>182 10600000000000 000</t>
  </si>
  <si>
    <t>182 10601000000000 110</t>
  </si>
  <si>
    <t>182 10601030100000 110</t>
  </si>
  <si>
    <t>182 10601030101000 110</t>
  </si>
  <si>
    <t>182 10601030104000 110</t>
  </si>
  <si>
    <t>182 10606000000000 110</t>
  </si>
  <si>
    <t>182 10606013102000 110</t>
  </si>
  <si>
    <t>807 10800000000000 000</t>
  </si>
  <si>
    <t>807 10804000010000 110</t>
  </si>
  <si>
    <t>807 10804020010000 110</t>
  </si>
  <si>
    <t>807 10804020011000 110</t>
  </si>
  <si>
    <t>903 11105013101000 120</t>
  </si>
  <si>
    <t>807 11701050100000 180</t>
  </si>
  <si>
    <t>807 11705050100000 180</t>
  </si>
  <si>
    <t>807 11714030100000 180</t>
  </si>
  <si>
    <t>807 20000000000000 000</t>
  </si>
  <si>
    <t>807 20200000000000 000</t>
  </si>
  <si>
    <t>807 20204999100039 151</t>
  </si>
  <si>
    <t>807 20204999100040 151</t>
  </si>
  <si>
    <t>807 20204999100045 151</t>
  </si>
  <si>
    <t>807 20204999100046 151</t>
  </si>
  <si>
    <r>
      <rPr>
        <b/>
        <sz val="10"/>
        <rFont val="Times New Roman"/>
        <family val="1"/>
        <charset val="204"/>
      </rPr>
      <t>Непрограмные расходы</t>
    </r>
    <r>
      <rPr>
        <sz val="10"/>
        <rFont val="Times New Roman"/>
        <family val="1"/>
        <charset val="204"/>
      </rPr>
      <t xml:space="preserve">  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"Энергосбережение и повышение энергетической эффективности в Красноярском крае государственной программы Красноярского края "Реформирование и модернизация жилищно коммунального хозяйства и повышение энергетической эффективности"</t>
    </r>
  </si>
  <si>
    <t xml:space="preserve">     Форма 0503127  </t>
  </si>
  <si>
    <t>182 10606033101000 110</t>
  </si>
  <si>
    <t>182 10601030102100 110</t>
  </si>
  <si>
    <t>182 10606043101000 110</t>
  </si>
  <si>
    <t>182 10606043102100 110</t>
  </si>
  <si>
    <t>Невыясненные поступления, зачисляемые в бюджеты поселений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</si>
  <si>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</si>
  <si>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</si>
  <si>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</si>
  <si>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</si>
  <si>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</si>
  <si>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</si>
  <si>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900 11701050100000 180</t>
  </si>
  <si>
    <t>0106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</si>
  <si>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</si>
  <si>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</si>
  <si>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</si>
  <si>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</si>
  <si>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</si>
  <si>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в том числе по отмененному)</t>
  </si>
  <si>
    <t>807 11632000100000 140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</si>
  <si>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</si>
  <si>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Прочие неналоговые доходы бюджетов сельских поселений</t>
  </si>
  <si>
    <t>161 11633050106000 140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</si>
  <si>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</si>
  <si>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</si>
  <si>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</si>
  <si>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</si>
  <si>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</si>
  <si>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Прочие межбюджетные трансферты, передаваемые бюджетам  сельских поселений</t>
  </si>
  <si>
    <t xml:space="preserve">Прочие межбюджетные трансферты, передаваемые бюджетам </t>
  </si>
  <si>
    <t xml:space="preserve">Иные межбюджетные трансферты </t>
  </si>
  <si>
    <t>Коммунальное хозяйство</t>
  </si>
  <si>
    <t>0502</t>
  </si>
  <si>
    <t>Поддержка жилищно-коммунального хозяйства</t>
  </si>
  <si>
    <t xml:space="preserve">000 0502 0000000 000 000 </t>
  </si>
  <si>
    <t>Поддержка коммунального хозяйства</t>
  </si>
  <si>
    <t xml:space="preserve">000 0502 3000000 000 000 </t>
  </si>
  <si>
    <t>Обеспечение функционирования муниципальных органов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</si>
  <si>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 для нужд поселений  (федеральные государственные органы)</t>
  </si>
  <si>
    <t>530000</t>
  </si>
  <si>
    <t>В.И. Качин</t>
  </si>
  <si>
    <t>0102</t>
  </si>
  <si>
    <t>0124536</t>
  </si>
  <si>
    <t>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</si>
  <si>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через банковские счета</t>
  </si>
  <si>
    <t>ИТОГО</t>
  </si>
  <si>
    <t>7</t>
  </si>
  <si>
    <t>8</t>
  </si>
  <si>
    <t>9</t>
  </si>
  <si>
    <t>Бюджет Недокурского сельсовета Кежемского района Красноярского края</t>
  </si>
  <si>
    <t>Расходы бюджета- всего</t>
  </si>
  <si>
    <t>200</t>
  </si>
  <si>
    <t>Код расхода по бюджетной классификации</t>
  </si>
  <si>
    <t>Результат исполнения бюджета                      (дефицит/профицит)</t>
  </si>
  <si>
    <t>Руководитель финансово-</t>
  </si>
  <si>
    <t>экономической службы</t>
  </si>
  <si>
    <t>(подпись)</t>
  </si>
  <si>
    <t>(расшифровка подписи)</t>
  </si>
  <si>
    <t>________________</t>
  </si>
  <si>
    <t>_________________________</t>
  </si>
  <si>
    <t>Глава администрации _____________</t>
  </si>
  <si>
    <t>Главный бухгалтер _______________</t>
  </si>
  <si>
    <t>Код источника финансирования по  бюджетной классификации</t>
  </si>
  <si>
    <t>0102 0410000220 121 211010</t>
  </si>
  <si>
    <t>0102 0410000220 129 213010</t>
  </si>
  <si>
    <t>0102 0410000220 129 213020</t>
  </si>
  <si>
    <t xml:space="preserve"> 0102 0000000000 000 210 </t>
  </si>
  <si>
    <t xml:space="preserve"> 0104 0000000000 000 210 </t>
  </si>
  <si>
    <t>0104 0410000210 121 211010</t>
  </si>
  <si>
    <t>0104 0410000210 121 211020</t>
  </si>
  <si>
    <t>0104 0410000210 122 212010</t>
  </si>
  <si>
    <t>0104 0410000210 122 212020</t>
  </si>
  <si>
    <t>0104 0410000210 244 221010</t>
  </si>
  <si>
    <t>0104 0410000210 244 222000</t>
  </si>
  <si>
    <t>0104 0410000210 244 223010</t>
  </si>
  <si>
    <t>0104 0410000210 244 223020</t>
  </si>
  <si>
    <t>0104 0410000210 244 223030</t>
  </si>
  <si>
    <t>0104 0410000210 244 225020</t>
  </si>
  <si>
    <t>0104 0410000210 244 226010</t>
  </si>
  <si>
    <t>0104 0410000210 244 290000</t>
  </si>
  <si>
    <t>0104 0410000210 244 310000</t>
  </si>
  <si>
    <t>0104 0410000210 244 340030</t>
  </si>
  <si>
    <t>0104 0410000210 244 340050</t>
  </si>
  <si>
    <t>0104 0410000210 852 290000</t>
  </si>
  <si>
    <t>0104 0410010210 121 211020</t>
  </si>
  <si>
    <t>0104 0410010210 129 213010</t>
  </si>
  <si>
    <t>0104 0410010210 129 213020</t>
  </si>
  <si>
    <t>0104 0410000210 129 213010</t>
  </si>
  <si>
    <t>0104 0410000210 129 213020</t>
  </si>
  <si>
    <t>0104 0410000210 122 212040</t>
  </si>
  <si>
    <t>0104 0410000210 122 212050</t>
  </si>
  <si>
    <t>0113 0440075140 244 340050</t>
  </si>
  <si>
    <t>0106 0450048010 540 251000</t>
  </si>
  <si>
    <t>0107 0420049120 880 290000</t>
  </si>
  <si>
    <t>0111 0430010110 870 290000</t>
  </si>
  <si>
    <t>0310 0420049580 244 226010</t>
  </si>
  <si>
    <t>0409 0320049080 244 225020</t>
  </si>
  <si>
    <t>0503 0330049010 244 223020</t>
  </si>
  <si>
    <t>0503 0330049050 244 226010</t>
  </si>
  <si>
    <t>0503 0330049040 244 226010</t>
  </si>
  <si>
    <t xml:space="preserve">000 0503 0000000000 000 220 </t>
  </si>
  <si>
    <t xml:space="preserve">000 0503 0000000000 000 000 </t>
  </si>
  <si>
    <t>1102 0200000610 611 241010</t>
  </si>
  <si>
    <t>1102 0200000610 611 241031</t>
  </si>
  <si>
    <t>1102 0200000610 611 241032</t>
  </si>
  <si>
    <t>1102 0200000610 611 241040</t>
  </si>
  <si>
    <t>1102 0200000610 611 241090</t>
  </si>
  <si>
    <t>1102 0200000610 611 241110</t>
  </si>
  <si>
    <t>1102 0200000610 611 241120</t>
  </si>
  <si>
    <t>1102 0200000610 611 241135</t>
  </si>
  <si>
    <t>оплата труда работников</t>
  </si>
  <si>
    <t>1102 0200000610 611 241000</t>
  </si>
  <si>
    <t xml:space="preserve">оплата труда работников </t>
  </si>
  <si>
    <t>0801 0110000610 611 241010</t>
  </si>
  <si>
    <t>0801 0110000610 611 241021</t>
  </si>
  <si>
    <t>0801 0110000610 611 241022</t>
  </si>
  <si>
    <t>0801 0110000610 611 241031</t>
  </si>
  <si>
    <t>0801 0110000610 611 241032</t>
  </si>
  <si>
    <t>0801 0110000610 611 241040</t>
  </si>
  <si>
    <t>0801 0110000610 611 241050</t>
  </si>
  <si>
    <t>0801 0110000610 611 241061</t>
  </si>
  <si>
    <t>0801 0110000610 611 241062</t>
  </si>
  <si>
    <t>0801 0110000610 611 241063</t>
  </si>
  <si>
    <t>0801 0110000610 611 241082</t>
  </si>
  <si>
    <t>0801 0110000610 611 241090</t>
  </si>
  <si>
    <t>0801 0110000610 611 241110</t>
  </si>
  <si>
    <t>0801 0110000610 611 241120</t>
  </si>
  <si>
    <t>0801 0110000610 611 241135</t>
  </si>
  <si>
    <t>0801 0110010210 611 241010</t>
  </si>
  <si>
    <t>0801 0110010210 611 241031</t>
  </si>
  <si>
    <t>0801 0110010210 611 241032</t>
  </si>
  <si>
    <t>0801 0120000610 611 241010</t>
  </si>
  <si>
    <t>0801 0120000610 611 241022</t>
  </si>
  <si>
    <t>0801 0120000610 611 241031</t>
  </si>
  <si>
    <t>0801 0120000610 611 241032</t>
  </si>
  <si>
    <t>0801 0120000610 611 241040</t>
  </si>
  <si>
    <t>0801 0120000610 611 241050</t>
  </si>
  <si>
    <t>0801 0120000610 611 241082</t>
  </si>
  <si>
    <t>0801 0120000610 611 241090</t>
  </si>
  <si>
    <t>0801 0120000610 611 241110</t>
  </si>
  <si>
    <t>0801 0120000610 611 241120</t>
  </si>
  <si>
    <t>0801 0120000610 611 241135</t>
  </si>
  <si>
    <t>0801 0120051460 612 241040</t>
  </si>
  <si>
    <t>0801 0120051460 612 241120</t>
  </si>
  <si>
    <t>0801 0120045360 611 241040</t>
  </si>
  <si>
    <t>0801 0120045360 611 241090</t>
  </si>
  <si>
    <t>0801 0120045360 611 241120</t>
  </si>
  <si>
    <t>0804 0130044030 111 211020</t>
  </si>
  <si>
    <t>0804 0130044030 112 212010</t>
  </si>
  <si>
    <t>0804 0130044030 112 212020</t>
  </si>
  <si>
    <t>0804 0130044030 244 221010</t>
  </si>
  <si>
    <t>0804 0130044030 244 225020</t>
  </si>
  <si>
    <t>0804 0130044030 244 226010</t>
  </si>
  <si>
    <t>0804 0130044030 244 340050</t>
  </si>
  <si>
    <t xml:space="preserve">000 0804 0000000000 000 210 </t>
  </si>
  <si>
    <t xml:space="preserve">000 0804 0000000000 000 000 </t>
  </si>
  <si>
    <t xml:space="preserve">000 0800 0000000000 000 000 </t>
  </si>
  <si>
    <t>0804 0130044030 112 212050</t>
  </si>
  <si>
    <t>0804 0130044030 119 213010</t>
  </si>
  <si>
    <t>0804 0130044030 119 213020</t>
  </si>
  <si>
    <t xml:space="preserve">Обеспечение деятельности (оказание услуг) подведомственных учреждений в рамках подпрограммы "  "Создание уловий для организации досуга и обеспечение жителей сельсовета услугами организации культуры" муниципальной программы  "Развитие культуры  муниципального образования Недокурский  сельсовет" </t>
  </si>
  <si>
    <t>Обеспечение деятельности (оказание услуг) подведомственных учреждений в рамках подпрограммы    "Организация  и развитие  библиотечного обслуживания населения,  обеспечение  прав граждан на свободный доступ к информации" муниципальной программы"Развитие культуры  муниципального  образования Недокурский сельсовет "</t>
  </si>
  <si>
    <t>0804 0130044030 112 212040</t>
  </si>
  <si>
    <t>Итого начисления на выплаты по оплате труда</t>
  </si>
  <si>
    <t>212040</t>
  </si>
  <si>
    <t>212050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</si>
  <si>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согласно законодательству Российской Федерации)</t>
  </si>
  <si>
    <t>0409 0320074920 244 226010</t>
  </si>
  <si>
    <t>Безвозмездные перечисления государственным и муниципальным организациям</t>
  </si>
  <si>
    <t>Увеличение стоимости акций и иных форм участия в капитале</t>
  </si>
  <si>
    <t>0503 0330049050 244 340050</t>
  </si>
  <si>
    <t>0409 03200S4920 244 226010</t>
  </si>
  <si>
    <t>Заработная плата муниципальных служащих</t>
  </si>
  <si>
    <t>оплата труда работников по  НСОТ</t>
  </si>
  <si>
    <t>182 10606033103000 110</t>
  </si>
  <si>
    <t>0104 0410000210 853 290000</t>
  </si>
  <si>
    <t>807 21805010100000 180</t>
  </si>
  <si>
    <t>Доходы бюджжетов сельских поселений от возврата бюджетными учреждениями остатков субсидий прошлых лет</t>
  </si>
  <si>
    <t>Другие вопросы в области жилищно-коммунального хозяйства</t>
  </si>
  <si>
    <t>0505</t>
  </si>
  <si>
    <t>0503 0460046040 244 226010</t>
  </si>
  <si>
    <t>0801 0110051470 612 241010</t>
  </si>
  <si>
    <t>0801 0110051470 612 241031</t>
  </si>
  <si>
    <t>0801 0110051470 612 241032</t>
  </si>
  <si>
    <t>0801 0110051470 612 241120</t>
  </si>
  <si>
    <t>0051470</t>
  </si>
  <si>
    <t>0051460</t>
  </si>
  <si>
    <t>0502 0420043130 452 530000</t>
  </si>
  <si>
    <t>Прочие межбюджетные трансферты на поддержку муниципальных учреждений культуры в рамках подпрограммы "Обеспечение условий реализациии государственной программы и прочие мероприятия" государственной программы Красноярского края "Развитие культуры и туризма"</t>
  </si>
  <si>
    <t>Увеличение стоимости прочих расходных материалов и предметов снабжения</t>
  </si>
  <si>
    <t>Прочие межбюджетные трансферты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</si>
  <si>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</si>
  <si>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0409 03200S3930 244 226010</t>
  </si>
  <si>
    <t>182 10102010012100 110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</si>
  <si>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</si>
  <si>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0503 0330077410 244 226010</t>
  </si>
  <si>
    <t>182 10606033102100 110</t>
  </si>
  <si>
    <t>0505 0420048110 540 251000</t>
  </si>
  <si>
    <t>0503 03300S7410 244 226010</t>
  </si>
  <si>
    <t>0801 0120010210 611 241010</t>
  </si>
  <si>
    <t>0801 0120010210 611 241031</t>
  </si>
  <si>
    <t>0801 0120010210 611 241032</t>
  </si>
  <si>
    <t>10210</t>
  </si>
  <si>
    <t>0104 0410000210 122 212030</t>
  </si>
  <si>
    <t>182 10904053102100 110</t>
  </si>
  <si>
    <t>212030</t>
  </si>
  <si>
    <t>Обеспечение проведения выборов и референдумов</t>
  </si>
  <si>
    <t>0104 0410000210 122 222000</t>
  </si>
  <si>
    <t>0503 0330049010 244 340050</t>
  </si>
  <si>
    <t>0503 0330049010 244 226010</t>
  </si>
  <si>
    <t>0409 0320049080 244 226010</t>
  </si>
  <si>
    <t>01040410010210000000000</t>
  </si>
  <si>
    <t>Итого поступление нефинансовых активов</t>
  </si>
  <si>
    <t>05</t>
  </si>
  <si>
    <t xml:space="preserve">Иные межбюджетные трансферты на реализацию проекта по благоустройству территории поселения в рамках подпрограммы "Благоустройство муниципального образования «Недокурский сельсовет»" муниципальной программы «Улучшение жизнедеятельности населения муниципального образования Недокурский сельсовет» </t>
  </si>
  <si>
    <t>Мероприятия в области занятости населения в рамках непрограммных расходов</t>
  </si>
  <si>
    <t>Иные межбюджетные трансферты выделяемые из бюджета Недокурского сельсовета в районный бюджет на организацию в границах поселения тепло и водоснабжения в рамках непрограммных расходов</t>
  </si>
  <si>
    <t>Прочие расходы на благоустройство  в рамках подпрограммы "Благоустройство муниципального образования «Недокурский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</si>
  <si>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Уличное освещение, в рамках подпрограммы "Благоустройство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</si>
  <si>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Подпрограмма "Благоустройство муниципального образования «Недокурский сельсовет».</t>
  </si>
  <si>
    <t xml:space="preserve">Культура, кинематография </t>
  </si>
  <si>
    <t>Субсидии на иные цели</t>
  </si>
  <si>
    <t xml:space="preserve">Другие вопросы в области культуры, кинематографии </t>
  </si>
  <si>
    <t xml:space="preserve"> 807 20215001100000 151</t>
  </si>
  <si>
    <t>807 20215001000000 151</t>
  </si>
  <si>
    <t>807 20215000000000 151</t>
  </si>
  <si>
    <t>1102 0200000610 611 241022</t>
  </si>
  <si>
    <t>1102 0200000610 611 241050</t>
  </si>
  <si>
    <t>0203 0440051180 121 17-365</t>
  </si>
  <si>
    <t>0203 0440051180 122 17-365</t>
  </si>
  <si>
    <t>0203 0440051180 129 17-365</t>
  </si>
  <si>
    <t>0203 0440051180 244 17-365</t>
  </si>
  <si>
    <t>17-365</t>
  </si>
  <si>
    <t>0310 0420074120 244 226010</t>
  </si>
  <si>
    <t>0310 04200S4120 244 226010</t>
  </si>
  <si>
    <t>807 20249999100059 151</t>
  </si>
  <si>
    <t>807 20249999100053 151</t>
  </si>
  <si>
    <t>807 20249999100052 151</t>
  </si>
  <si>
    <t>807 20249999100046 151</t>
  </si>
  <si>
    <t>807 20235118100000 151</t>
  </si>
  <si>
    <t>807 20230024107514 151</t>
  </si>
  <si>
    <t>ВУС</t>
  </si>
  <si>
    <t>0409 0320075080 244 225020</t>
  </si>
  <si>
    <t>0409 0320075080 244 226010</t>
  </si>
  <si>
    <t>807 20249999100063 151</t>
  </si>
  <si>
    <t xml:space="preserve">Прочие межбюджетные трансферты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 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</si>
  <si>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</si>
  <si>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Прочие межбюджетные трансферты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</si>
  <si>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Организация и содержание мест захоронения в рамках подпрограммы "Благоустройство муниципального образования «Недокурский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</si>
  <si>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 xml:space="preserve"> </t>
  </si>
  <si>
    <t>807 20249999100000 151</t>
  </si>
  <si>
    <t>807 20249999000000 151</t>
  </si>
  <si>
    <t>807 20240000000000 151</t>
  </si>
  <si>
    <t>807 20230024000000 151</t>
  </si>
  <si>
    <t>807 20235100000000 151</t>
  </si>
  <si>
    <t>807 20230000000000 151</t>
  </si>
  <si>
    <t>0409 03200S5080 244 225020</t>
  </si>
  <si>
    <t>0801 0110000610 611 241024</t>
  </si>
  <si>
    <t>0801 0110000610 611 241025</t>
  </si>
  <si>
    <t>0801 0120000610 611 241024</t>
  </si>
  <si>
    <t>0801 0120000610 611 241025</t>
  </si>
  <si>
    <t>1102 0200000610 611 241024</t>
  </si>
  <si>
    <t>1102 0200000610 611 241025</t>
  </si>
  <si>
    <t>Транспортные услуги при служебных командировках и командировках на курсы повышения квалификации</t>
  </si>
  <si>
    <t>Прочие услуги при служебных командировках и командировках на курсы повышения квалификации</t>
  </si>
  <si>
    <t>Прочие межбюджетные трансферты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</si>
  <si>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807 20249999100068 151</t>
  </si>
  <si>
    <t>Прочие межбюджетные трансферты на реализации проектов по благоустройству территорий поселений, городских округов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</si>
  <si>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807 20249999100021 151</t>
  </si>
  <si>
    <t>Прочие межбюджетные трансферты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</si>
  <si>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на 01 июля 2017 г.</t>
  </si>
  <si>
    <t>807 20249999100064 151</t>
  </si>
  <si>
    <t>Прочие межбюджетные трансферты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</si>
  <si>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0409 0320075090 244 225010</t>
  </si>
  <si>
    <t>0409 03200S5090 244 225010</t>
  </si>
  <si>
    <t>Текущий и капитальный ремонт зданий и сооружений</t>
  </si>
  <si>
    <t>05 июля  2017 г.</t>
  </si>
  <si>
    <t>0409 0320075080 244 340050</t>
  </si>
  <si>
    <t>02280340</t>
  </si>
  <si>
    <t>Дотации бюджетам сельских поселений на выравнивание бюджетной обеспеченности</t>
  </si>
</sst>
</file>

<file path=xl/styles.xml><?xml version="1.0" encoding="utf-8"?>
<styleSheet xmlns="http://schemas.openxmlformats.org/spreadsheetml/2006/main">
  <numFmts count="5">
    <numFmt numFmtId="164" formatCode="_-* #,##0.00_$_-;\-* #,##0.00_$_-;_-* &quot;-&quot;??_$_-;_-@_-"/>
    <numFmt numFmtId="165" formatCode="000"/>
    <numFmt numFmtId="166" formatCode="dd/mm/yyyy\ &quot;г.&quot;"/>
    <numFmt numFmtId="167" formatCode="?"/>
    <numFmt numFmtId="168" formatCode="000000"/>
  </numFmts>
  <fonts count="40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53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Arial Cyr"/>
      <charset val="204"/>
    </font>
    <font>
      <u/>
      <sz val="9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5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5"/>
      <name val="Times New Roman"/>
      <family val="1"/>
      <charset val="204"/>
    </font>
    <font>
      <sz val="15"/>
      <color indexed="53"/>
      <name val="Times New Roman"/>
      <family val="1"/>
      <charset val="204"/>
    </font>
    <font>
      <b/>
      <i/>
      <sz val="15"/>
      <color indexed="53"/>
      <name val="Times New Roman"/>
      <family val="1"/>
      <charset val="204"/>
    </font>
    <font>
      <b/>
      <sz val="15"/>
      <color indexed="53"/>
      <name val="Times New Roman"/>
      <family val="1"/>
      <charset val="204"/>
    </font>
    <font>
      <i/>
      <sz val="15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1">
    <xf numFmtId="0" fontId="0" fillId="0" borderId="0" xfId="0"/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165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Continuous"/>
    </xf>
    <xf numFmtId="2" fontId="0" fillId="0" borderId="0" xfId="0" applyNumberFormat="1"/>
    <xf numFmtId="2" fontId="8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165" fontId="6" fillId="0" borderId="2" xfId="0" applyNumberFormat="1" applyFont="1" applyFill="1" applyBorder="1" applyAlignment="1">
      <alignment horizontal="right" vertical="top"/>
    </xf>
    <xf numFmtId="0" fontId="6" fillId="0" borderId="0" xfId="0" applyFont="1" applyFill="1"/>
    <xf numFmtId="165" fontId="9" fillId="0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justify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right"/>
    </xf>
    <xf numFmtId="49" fontId="9" fillId="0" borderId="5" xfId="0" applyNumberFormat="1" applyFont="1" applyBorder="1" applyAlignment="1">
      <alignment horizontal="centerContinuous"/>
    </xf>
    <xf numFmtId="166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Continuous"/>
    </xf>
    <xf numFmtId="49" fontId="9" fillId="0" borderId="0" xfId="0" applyNumberFormat="1" applyFont="1" applyAlignment="1">
      <alignment horizontal="center" vertical="center"/>
    </xf>
    <xf numFmtId="49" fontId="9" fillId="0" borderId="8" xfId="0" applyNumberFormat="1" applyFont="1" applyBorder="1" applyAlignment="1">
      <alignment horizontal="centerContinuous"/>
    </xf>
    <xf numFmtId="0" fontId="7" fillId="0" borderId="0" xfId="0" applyFont="1" applyBorder="1" applyAlignment="1"/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/>
    <xf numFmtId="0" fontId="9" fillId="0" borderId="2" xfId="0" applyFont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right" vertical="top"/>
    </xf>
    <xf numFmtId="0" fontId="7" fillId="0" borderId="0" xfId="0" applyFont="1" applyFill="1"/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 vertical="top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9" fillId="0" borderId="0" xfId="0" applyFont="1" applyFill="1"/>
    <xf numFmtId="0" fontId="14" fillId="0" borderId="2" xfId="0" applyFont="1" applyFill="1" applyBorder="1" applyAlignment="1">
      <alignment vertical="top" wrapText="1"/>
    </xf>
    <xf numFmtId="165" fontId="6" fillId="0" borderId="2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49" fontId="6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wrapText="1"/>
    </xf>
    <xf numFmtId="0" fontId="14" fillId="0" borderId="9" xfId="0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justify"/>
    </xf>
    <xf numFmtId="49" fontId="7" fillId="0" borderId="2" xfId="0" applyNumberFormat="1" applyFont="1" applyFill="1" applyBorder="1" applyAlignment="1">
      <alignment horizontal="right" wrapText="1"/>
    </xf>
    <xf numFmtId="49" fontId="7" fillId="0" borderId="2" xfId="0" applyNumberFormat="1" applyFont="1" applyFill="1" applyBorder="1" applyAlignment="1">
      <alignment horizontal="left" vertical="top" wrapText="1"/>
    </xf>
    <xf numFmtId="165" fontId="7" fillId="0" borderId="2" xfId="0" applyNumberFormat="1" applyFont="1" applyFill="1" applyBorder="1" applyAlignment="1">
      <alignment horizontal="center" vertical="top"/>
    </xf>
    <xf numFmtId="49" fontId="6" fillId="0" borderId="2" xfId="0" applyNumberFormat="1" applyFont="1" applyBorder="1" applyAlignment="1">
      <alignment horizontal="left" wrapText="1"/>
    </xf>
    <xf numFmtId="49" fontId="9" fillId="0" borderId="10" xfId="0" applyNumberFormat="1" applyFont="1" applyFill="1" applyBorder="1" applyAlignment="1">
      <alignment horizontal="left" vertical="top" wrapText="1"/>
    </xf>
    <xf numFmtId="0" fontId="15" fillId="0" borderId="0" xfId="0" applyFont="1" applyFill="1"/>
    <xf numFmtId="49" fontId="9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left" vertical="top" wrapText="1"/>
    </xf>
    <xf numFmtId="165" fontId="15" fillId="0" borderId="2" xfId="0" applyNumberFormat="1" applyFont="1" applyFill="1" applyBorder="1" applyAlignment="1">
      <alignment horizontal="right" vertical="top"/>
    </xf>
    <xf numFmtId="49" fontId="15" fillId="0" borderId="2" xfId="0" applyNumberFormat="1" applyFont="1" applyFill="1" applyBorder="1" applyAlignment="1">
      <alignment horizontal="left" wrapText="1"/>
    </xf>
    <xf numFmtId="0" fontId="12" fillId="0" borderId="2" xfId="0" applyFont="1" applyFill="1" applyBorder="1" applyAlignment="1">
      <alignment vertical="top" wrapText="1"/>
    </xf>
    <xf numFmtId="0" fontId="13" fillId="0" borderId="0" xfId="0" applyFont="1" applyFill="1"/>
    <xf numFmtId="49" fontId="7" fillId="0" borderId="10" xfId="0" applyNumberFormat="1" applyFont="1" applyFill="1" applyBorder="1" applyAlignment="1">
      <alignment horizontal="center" wrapText="1"/>
    </xf>
    <xf numFmtId="165" fontId="7" fillId="0" borderId="2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49" fontId="6" fillId="0" borderId="10" xfId="0" applyNumberFormat="1" applyFont="1" applyFill="1" applyBorder="1" applyAlignment="1">
      <alignment horizontal="center" vertical="top" wrapText="1"/>
    </xf>
    <xf numFmtId="165" fontId="9" fillId="0" borderId="2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14" fillId="0" borderId="10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left" vertical="top" wrapText="1"/>
    </xf>
    <xf numFmtId="165" fontId="9" fillId="0" borderId="0" xfId="0" applyNumberFormat="1" applyFont="1" applyFill="1" applyAlignment="1">
      <alignment horizontal="right" vertical="top"/>
    </xf>
    <xf numFmtId="0" fontId="7" fillId="0" borderId="0" xfId="0" applyFont="1"/>
    <xf numFmtId="49" fontId="6" fillId="0" borderId="2" xfId="0" applyNumberFormat="1" applyFont="1" applyFill="1" applyBorder="1" applyAlignment="1">
      <alignment horizontal="left" vertical="top" wrapText="1"/>
    </xf>
    <xf numFmtId="165" fontId="13" fillId="0" borderId="2" xfId="0" applyNumberFormat="1" applyFont="1" applyFill="1" applyBorder="1" applyAlignment="1">
      <alignment horizontal="right" vertical="top"/>
    </xf>
    <xf numFmtId="49" fontId="13" fillId="0" borderId="2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Alignment="1">
      <alignment horizontal="left"/>
    </xf>
    <xf numFmtId="4" fontId="9" fillId="0" borderId="0" xfId="0" applyNumberFormat="1" applyFont="1" applyFill="1" applyAlignment="1">
      <alignment horizontal="left" vertical="top"/>
    </xf>
    <xf numFmtId="49" fontId="19" fillId="0" borderId="2" xfId="0" applyNumberFormat="1" applyFont="1" applyFill="1" applyBorder="1" applyAlignment="1">
      <alignment horizontal="center" wrapText="1"/>
    </xf>
    <xf numFmtId="49" fontId="19" fillId="0" borderId="0" xfId="0" applyNumberFormat="1" applyFont="1" applyFill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right" vertical="top" wrapText="1"/>
    </xf>
    <xf numFmtId="165" fontId="10" fillId="0" borderId="2" xfId="0" applyNumberFormat="1" applyFont="1" applyBorder="1" applyAlignment="1">
      <alignment horizontal="right" vertical="top"/>
    </xf>
    <xf numFmtId="49" fontId="10" fillId="0" borderId="2" xfId="0" applyNumberFormat="1" applyFont="1" applyBorder="1" applyAlignment="1">
      <alignment horizontal="left" vertical="top" wrapText="1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49" fontId="18" fillId="0" borderId="2" xfId="0" applyNumberFormat="1" applyFont="1" applyBorder="1" applyAlignment="1">
      <alignment horizontal="left" wrapText="1"/>
    </xf>
    <xf numFmtId="49" fontId="18" fillId="0" borderId="2" xfId="0" applyNumberFormat="1" applyFont="1" applyFill="1" applyBorder="1" applyAlignment="1">
      <alignment horizontal="left" wrapText="1"/>
    </xf>
    <xf numFmtId="49" fontId="7" fillId="0" borderId="10" xfId="0" applyNumberFormat="1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2" xfId="0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 wrapText="1"/>
    </xf>
    <xf numFmtId="167" fontId="9" fillId="0" borderId="2" xfId="0" applyNumberFormat="1" applyFont="1" applyBorder="1" applyAlignment="1">
      <alignment horizontal="left" vertical="top" wrapText="1"/>
    </xf>
    <xf numFmtId="0" fontId="9" fillId="0" borderId="2" xfId="0" applyNumberFormat="1" applyFont="1" applyBorder="1" applyAlignment="1">
      <alignment horizontal="left" vertical="top" wrapText="1"/>
    </xf>
    <xf numFmtId="49" fontId="9" fillId="0" borderId="2" xfId="0" quotePrefix="1" applyNumberFormat="1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49" fontId="12" fillId="0" borderId="2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wrapText="1"/>
    </xf>
    <xf numFmtId="4" fontId="23" fillId="0" borderId="2" xfId="0" applyNumberFormat="1" applyFont="1" applyBorder="1" applyAlignment="1">
      <alignment horizontal="center" vertical="center"/>
    </xf>
    <xf numFmtId="49" fontId="22" fillId="0" borderId="0" xfId="0" applyNumberFormat="1" applyFont="1" applyFill="1" applyAlignment="1">
      <alignment horizontal="left"/>
    </xf>
    <xf numFmtId="49" fontId="22" fillId="0" borderId="0" xfId="0" applyNumberFormat="1" applyFont="1" applyFill="1" applyAlignment="1">
      <alignment horizontal="left" vertical="top"/>
    </xf>
    <xf numFmtId="4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/>
    <xf numFmtId="0" fontId="23" fillId="0" borderId="0" xfId="0" applyFont="1" applyAlignment="1">
      <alignment horizontal="right"/>
    </xf>
    <xf numFmtId="0" fontId="22" fillId="0" borderId="0" xfId="0" applyFont="1" applyBorder="1" applyAlignment="1">
      <alignment horizontal="center"/>
    </xf>
    <xf numFmtId="49" fontId="23" fillId="0" borderId="2" xfId="0" applyNumberFormat="1" applyFont="1" applyBorder="1" applyAlignment="1">
      <alignment horizontal="center" vertical="center"/>
    </xf>
    <xf numFmtId="0" fontId="23" fillId="0" borderId="0" xfId="0" applyFont="1"/>
    <xf numFmtId="49" fontId="17" fillId="0" borderId="0" xfId="0" applyNumberFormat="1" applyFont="1" applyFill="1" applyAlignment="1">
      <alignment horizontal="left" vertical="top"/>
    </xf>
    <xf numFmtId="49" fontId="24" fillId="0" borderId="2" xfId="0" applyNumberFormat="1" applyFont="1" applyFill="1" applyBorder="1" applyAlignment="1">
      <alignment horizontal="left" vertical="top" wrapText="1"/>
    </xf>
    <xf numFmtId="49" fontId="17" fillId="0" borderId="2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left" vertical="top"/>
    </xf>
    <xf numFmtId="49" fontId="24" fillId="0" borderId="0" xfId="0" applyNumberFormat="1" applyFont="1" applyFill="1" applyAlignment="1">
      <alignment horizontal="left" vertical="top"/>
    </xf>
    <xf numFmtId="4" fontId="27" fillId="0" borderId="2" xfId="0" applyNumberFormat="1" applyFont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/>
    </xf>
    <xf numFmtId="49" fontId="29" fillId="0" borderId="2" xfId="0" applyNumberFormat="1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/>
    </xf>
    <xf numFmtId="49" fontId="26" fillId="0" borderId="2" xfId="0" applyNumberFormat="1" applyFont="1" applyBorder="1" applyAlignment="1">
      <alignment horizontal="left" vertical="top"/>
    </xf>
    <xf numFmtId="49" fontId="26" fillId="0" borderId="2" xfId="0" applyNumberFormat="1" applyFont="1" applyFill="1" applyBorder="1" applyAlignment="1">
      <alignment horizontal="left" vertical="top"/>
    </xf>
    <xf numFmtId="49" fontId="31" fillId="0" borderId="2" xfId="0" applyNumberFormat="1" applyFont="1" applyFill="1" applyBorder="1" applyAlignment="1">
      <alignment horizontal="left" vertical="top"/>
    </xf>
    <xf numFmtId="49" fontId="25" fillId="0" borderId="2" xfId="0" applyNumberFormat="1" applyFont="1" applyFill="1" applyBorder="1" applyAlignment="1">
      <alignment horizontal="left" vertical="top"/>
    </xf>
    <xf numFmtId="49" fontId="26" fillId="0" borderId="10" xfId="0" applyNumberFormat="1" applyFont="1" applyBorder="1" applyAlignment="1">
      <alignment horizontal="left" vertical="top"/>
    </xf>
    <xf numFmtId="49" fontId="32" fillId="0" borderId="2" xfId="0" applyNumberFormat="1" applyFont="1" applyFill="1" applyBorder="1" applyAlignment="1">
      <alignment horizontal="left" vertical="top"/>
    </xf>
    <xf numFmtId="49" fontId="33" fillId="0" borderId="2" xfId="0" applyNumberFormat="1" applyFont="1" applyFill="1" applyBorder="1" applyAlignment="1">
      <alignment horizontal="left" vertical="top"/>
    </xf>
    <xf numFmtId="4" fontId="27" fillId="0" borderId="2" xfId="0" applyNumberFormat="1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>
      <alignment horizontal="left" vertical="center" wrapText="1"/>
    </xf>
    <xf numFmtId="4" fontId="28" fillId="0" borderId="2" xfId="0" applyNumberFormat="1" applyFont="1" applyFill="1" applyBorder="1" applyAlignment="1">
      <alignment horizontal="left" vertical="center" wrapText="1"/>
    </xf>
    <xf numFmtId="4" fontId="28" fillId="0" borderId="2" xfId="1" applyNumberFormat="1" applyFont="1" applyFill="1" applyBorder="1" applyAlignment="1">
      <alignment horizontal="left" vertical="top"/>
    </xf>
    <xf numFmtId="4" fontId="28" fillId="0" borderId="2" xfId="0" applyNumberFormat="1" applyFont="1" applyFill="1" applyBorder="1" applyAlignment="1">
      <alignment horizontal="left" vertical="top"/>
    </xf>
    <xf numFmtId="2" fontId="34" fillId="0" borderId="2" xfId="0" applyNumberFormat="1" applyFont="1" applyFill="1" applyBorder="1" applyAlignment="1">
      <alignment horizontal="left" vertical="top"/>
    </xf>
    <xf numFmtId="4" fontId="34" fillId="0" borderId="2" xfId="0" applyNumberFormat="1" applyFont="1" applyFill="1" applyBorder="1" applyAlignment="1">
      <alignment horizontal="left" vertical="top"/>
    </xf>
    <xf numFmtId="4" fontId="27" fillId="0" borderId="2" xfId="0" applyNumberFormat="1" applyFont="1" applyFill="1" applyBorder="1" applyAlignment="1">
      <alignment horizontal="left" vertical="top"/>
    </xf>
    <xf numFmtId="4" fontId="35" fillId="0" borderId="2" xfId="0" applyNumberFormat="1" applyFont="1" applyFill="1" applyBorder="1" applyAlignment="1">
      <alignment horizontal="left" vertical="top"/>
    </xf>
    <xf numFmtId="4" fontId="36" fillId="0" borderId="2" xfId="0" applyNumberFormat="1" applyFont="1" applyFill="1" applyBorder="1" applyAlignment="1">
      <alignment horizontal="left" vertical="top"/>
    </xf>
    <xf numFmtId="4" fontId="37" fillId="0" borderId="2" xfId="0" applyNumberFormat="1" applyFont="1" applyFill="1" applyBorder="1" applyAlignment="1">
      <alignment horizontal="left" vertical="top"/>
    </xf>
    <xf numFmtId="4" fontId="38" fillId="0" borderId="2" xfId="0" applyNumberFormat="1" applyFont="1" applyFill="1" applyBorder="1" applyAlignment="1">
      <alignment horizontal="left" vertical="top"/>
    </xf>
    <xf numFmtId="4" fontId="27" fillId="0" borderId="2" xfId="0" applyNumberFormat="1" applyFont="1" applyFill="1" applyBorder="1" applyAlignment="1">
      <alignment horizontal="left"/>
    </xf>
    <xf numFmtId="49" fontId="19" fillId="0" borderId="2" xfId="0" applyNumberFormat="1" applyFont="1" applyFill="1" applyBorder="1" applyAlignment="1">
      <alignment horizontal="left" vertical="top" wrapText="1"/>
    </xf>
    <xf numFmtId="168" fontId="19" fillId="0" borderId="2" xfId="0" applyNumberFormat="1" applyFont="1" applyFill="1" applyBorder="1" applyAlignment="1">
      <alignment horizontal="left" vertical="top" wrapText="1"/>
    </xf>
    <xf numFmtId="49" fontId="19" fillId="0" borderId="2" xfId="0" applyNumberFormat="1" applyFont="1" applyFill="1" applyBorder="1" applyAlignment="1">
      <alignment horizontal="left" wrapText="1"/>
    </xf>
    <xf numFmtId="0" fontId="39" fillId="0" borderId="2" xfId="0" applyFont="1" applyFill="1" applyBorder="1" applyAlignment="1">
      <alignment vertical="top" wrapText="1"/>
    </xf>
    <xf numFmtId="4" fontId="28" fillId="0" borderId="0" xfId="0" applyNumberFormat="1" applyFont="1" applyFill="1" applyAlignment="1">
      <alignment horizontal="left" vertical="top"/>
    </xf>
    <xf numFmtId="4" fontId="27" fillId="0" borderId="2" xfId="0" applyNumberFormat="1" applyFont="1" applyBorder="1" applyAlignment="1">
      <alignment horizontal="right" vertical="top"/>
    </xf>
    <xf numFmtId="4" fontId="28" fillId="0" borderId="2" xfId="0" applyNumberFormat="1" applyFont="1" applyBorder="1" applyAlignment="1">
      <alignment horizontal="right" vertical="top"/>
    </xf>
    <xf numFmtId="49" fontId="26" fillId="0" borderId="2" xfId="0" applyNumberFormat="1" applyFont="1" applyFill="1" applyBorder="1" applyAlignment="1">
      <alignment horizontal="left" vertical="top" wrapText="1"/>
    </xf>
    <xf numFmtId="49" fontId="30" fillId="0" borderId="2" xfId="0" applyNumberFormat="1" applyFont="1" applyFill="1" applyBorder="1" applyAlignment="1">
      <alignment horizontal="center" vertical="center"/>
    </xf>
    <xf numFmtId="168" fontId="9" fillId="0" borderId="2" xfId="0" applyNumberFormat="1" applyFont="1" applyBorder="1" applyAlignment="1">
      <alignment horizontal="left" vertical="top" wrapText="1"/>
    </xf>
    <xf numFmtId="49" fontId="18" fillId="0" borderId="2" xfId="0" applyNumberFormat="1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left" wrapText="1"/>
    </xf>
    <xf numFmtId="49" fontId="9" fillId="0" borderId="12" xfId="0" applyNumberFormat="1" applyFont="1" applyBorder="1" applyAlignment="1">
      <alignment wrapText="1"/>
    </xf>
    <xf numFmtId="0" fontId="7" fillId="0" borderId="1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49" fontId="9" fillId="0" borderId="0" xfId="0" applyNumberFormat="1" applyFont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20" fillId="0" borderId="12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165" fontId="2" fillId="0" borderId="13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2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tabSelected="1" view="pageBreakPreview" topLeftCell="A66" zoomScale="85" zoomScaleSheetLayoutView="85" workbookViewId="0">
      <selection activeCell="D74" sqref="D74"/>
    </sheetView>
  </sheetViews>
  <sheetFormatPr defaultRowHeight="16.5"/>
  <cols>
    <col min="1" max="1" width="44" style="125" customWidth="1"/>
    <col min="2" max="2" width="9.140625" style="27" customWidth="1"/>
    <col min="3" max="3" width="29.42578125" style="27" customWidth="1"/>
    <col min="4" max="4" width="19.85546875" style="136" customWidth="1"/>
    <col min="5" max="5" width="16.85546875" style="136" customWidth="1"/>
    <col min="6" max="6" width="13.7109375" style="27" customWidth="1"/>
    <col min="7" max="7" width="14" style="27" customWidth="1"/>
    <col min="8" max="8" width="18.5703125" style="27" customWidth="1"/>
    <col min="9" max="9" width="17" style="27" customWidth="1"/>
    <col min="10" max="16384" width="9.140625" style="27"/>
  </cols>
  <sheetData>
    <row r="1" spans="1:9" ht="24" customHeight="1" thickBot="1">
      <c r="A1" s="191" t="s">
        <v>138</v>
      </c>
      <c r="B1" s="191"/>
      <c r="C1" s="191"/>
      <c r="D1" s="191"/>
      <c r="E1" s="191"/>
      <c r="F1" s="191"/>
      <c r="G1" s="191"/>
      <c r="H1" s="192"/>
      <c r="I1" s="29" t="s">
        <v>139</v>
      </c>
    </row>
    <row r="2" spans="1:9" ht="27.75" customHeight="1">
      <c r="A2" s="193" t="s">
        <v>283</v>
      </c>
      <c r="B2" s="193"/>
      <c r="C2" s="193"/>
      <c r="D2" s="193"/>
      <c r="E2" s="193"/>
      <c r="F2" s="193"/>
      <c r="G2" s="193"/>
      <c r="H2" s="32" t="s">
        <v>140</v>
      </c>
      <c r="I2" s="33" t="s">
        <v>191</v>
      </c>
    </row>
    <row r="3" spans="1:9" ht="21" customHeight="1">
      <c r="A3" s="194" t="s">
        <v>510</v>
      </c>
      <c r="B3" s="194"/>
      <c r="C3" s="194"/>
      <c r="D3" s="194"/>
      <c r="E3" s="194"/>
      <c r="F3" s="194"/>
      <c r="G3" s="194"/>
      <c r="H3" s="28" t="s">
        <v>141</v>
      </c>
      <c r="I3" s="34">
        <v>42917</v>
      </c>
    </row>
    <row r="4" spans="1:9">
      <c r="A4" s="118"/>
      <c r="B4" s="30"/>
      <c r="C4" s="31"/>
      <c r="D4" s="132"/>
      <c r="E4" s="133"/>
      <c r="F4" s="28"/>
      <c r="G4" s="28"/>
      <c r="H4" s="28" t="s">
        <v>142</v>
      </c>
      <c r="I4" s="35" t="s">
        <v>518</v>
      </c>
    </row>
    <row r="5" spans="1:9">
      <c r="A5" s="118" t="s">
        <v>143</v>
      </c>
      <c r="B5" s="188" t="s">
        <v>144</v>
      </c>
      <c r="C5" s="189"/>
      <c r="D5" s="189"/>
      <c r="E5" s="133"/>
      <c r="F5" s="28"/>
      <c r="G5" s="28"/>
      <c r="H5" s="28" t="s">
        <v>145</v>
      </c>
      <c r="I5" s="35" t="s">
        <v>192</v>
      </c>
    </row>
    <row r="6" spans="1:9" ht="12.75" customHeight="1">
      <c r="A6" s="118" t="s">
        <v>146</v>
      </c>
      <c r="B6" s="195" t="s">
        <v>289</v>
      </c>
      <c r="C6" s="195"/>
      <c r="D6" s="195"/>
      <c r="E6" s="195"/>
      <c r="F6" s="195"/>
      <c r="G6" s="28"/>
      <c r="H6" s="28" t="s">
        <v>147</v>
      </c>
      <c r="I6" s="36" t="s">
        <v>193</v>
      </c>
    </row>
    <row r="7" spans="1:9">
      <c r="A7" s="118" t="s">
        <v>2</v>
      </c>
      <c r="B7" s="30"/>
      <c r="C7" s="31"/>
      <c r="D7" s="132"/>
      <c r="E7" s="133"/>
      <c r="F7" s="28"/>
      <c r="G7" s="28"/>
      <c r="H7" s="28"/>
      <c r="I7" s="37"/>
    </row>
    <row r="8" spans="1:9" ht="17.25" thickBot="1">
      <c r="A8" s="118" t="s">
        <v>3</v>
      </c>
      <c r="B8" s="30"/>
      <c r="C8" s="38"/>
      <c r="D8" s="132"/>
      <c r="E8" s="133"/>
      <c r="F8" s="28"/>
      <c r="G8" s="28"/>
      <c r="H8" s="28" t="s">
        <v>148</v>
      </c>
      <c r="I8" s="39" t="s">
        <v>194</v>
      </c>
    </row>
    <row r="9" spans="1:9">
      <c r="A9" s="190" t="s">
        <v>149</v>
      </c>
      <c r="B9" s="190"/>
      <c r="C9" s="190"/>
      <c r="D9" s="190"/>
      <c r="E9" s="134"/>
      <c r="F9" s="98"/>
      <c r="G9" s="98"/>
      <c r="H9" s="98"/>
      <c r="I9" s="40"/>
    </row>
    <row r="10" spans="1:9" ht="12.75" customHeight="1">
      <c r="A10" s="180" t="s">
        <v>31</v>
      </c>
      <c r="B10" s="181" t="s">
        <v>150</v>
      </c>
      <c r="C10" s="181" t="s">
        <v>151</v>
      </c>
      <c r="D10" s="179" t="s">
        <v>152</v>
      </c>
      <c r="E10" s="182" t="s">
        <v>5</v>
      </c>
      <c r="F10" s="183"/>
      <c r="G10" s="183"/>
      <c r="H10" s="184"/>
      <c r="I10" s="179" t="s">
        <v>6</v>
      </c>
    </row>
    <row r="11" spans="1:9" ht="12.75" customHeight="1">
      <c r="A11" s="180"/>
      <c r="B11" s="181"/>
      <c r="C11" s="181"/>
      <c r="D11" s="179"/>
      <c r="E11" s="185" t="s">
        <v>34</v>
      </c>
      <c r="F11" s="185" t="s">
        <v>284</v>
      </c>
      <c r="G11" s="185" t="s">
        <v>36</v>
      </c>
      <c r="H11" s="185" t="s">
        <v>285</v>
      </c>
      <c r="I11" s="179"/>
    </row>
    <row r="12" spans="1:9" ht="12.75" customHeight="1">
      <c r="A12" s="180"/>
      <c r="B12" s="181"/>
      <c r="C12" s="181"/>
      <c r="D12" s="179"/>
      <c r="E12" s="186"/>
      <c r="F12" s="186"/>
      <c r="G12" s="186"/>
      <c r="H12" s="186"/>
      <c r="I12" s="179"/>
    </row>
    <row r="13" spans="1:9" ht="12.75" customHeight="1">
      <c r="A13" s="180"/>
      <c r="B13" s="181"/>
      <c r="C13" s="181"/>
      <c r="D13" s="179"/>
      <c r="E13" s="186"/>
      <c r="F13" s="186"/>
      <c r="G13" s="186"/>
      <c r="H13" s="186"/>
      <c r="I13" s="179"/>
    </row>
    <row r="14" spans="1:9" ht="12.75" customHeight="1">
      <c r="A14" s="180"/>
      <c r="B14" s="181"/>
      <c r="C14" s="181"/>
      <c r="D14" s="179"/>
      <c r="E14" s="187"/>
      <c r="F14" s="187"/>
      <c r="G14" s="187"/>
      <c r="H14" s="187"/>
      <c r="I14" s="179"/>
    </row>
    <row r="15" spans="1:9" ht="12.75" customHeight="1">
      <c r="A15" s="119">
        <v>1</v>
      </c>
      <c r="B15" s="41">
        <v>2</v>
      </c>
      <c r="C15" s="41">
        <v>3</v>
      </c>
      <c r="D15" s="135" t="s">
        <v>195</v>
      </c>
      <c r="E15" s="135" t="s">
        <v>196</v>
      </c>
      <c r="F15" s="42" t="s">
        <v>197</v>
      </c>
      <c r="G15" s="42" t="s">
        <v>286</v>
      </c>
      <c r="H15" s="42" t="s">
        <v>287</v>
      </c>
      <c r="I15" s="42" t="s">
        <v>288</v>
      </c>
    </row>
    <row r="16" spans="1:9" ht="27" customHeight="1">
      <c r="A16" s="120" t="s">
        <v>153</v>
      </c>
      <c r="B16" s="44" t="s">
        <v>198</v>
      </c>
      <c r="C16" s="45" t="s">
        <v>154</v>
      </c>
      <c r="D16" s="142">
        <f>D18+D65</f>
        <v>10614944</v>
      </c>
      <c r="E16" s="142">
        <f>E18+E65</f>
        <v>4399930.0199999996</v>
      </c>
      <c r="F16" s="142">
        <f>F18+F65</f>
        <v>0</v>
      </c>
      <c r="G16" s="142">
        <f>G18+G65</f>
        <v>0</v>
      </c>
      <c r="H16" s="142">
        <f>E18+E65</f>
        <v>4399930.0199999996</v>
      </c>
      <c r="I16" s="142">
        <f>IF(OR(D16="-",E16=D16),"-",D16-IF(E16="-",0,E16))</f>
        <v>6215013.9800000004</v>
      </c>
    </row>
    <row r="17" spans="1:9" ht="12.75" customHeight="1">
      <c r="A17" s="121" t="s">
        <v>43</v>
      </c>
      <c r="B17" s="47"/>
      <c r="C17" s="42"/>
      <c r="D17" s="143"/>
      <c r="E17" s="143"/>
      <c r="F17" s="143"/>
      <c r="G17" s="143"/>
      <c r="H17" s="143"/>
      <c r="I17" s="143"/>
    </row>
    <row r="18" spans="1:9" s="94" customFormat="1" ht="21.75" customHeight="1">
      <c r="A18" s="120" t="s">
        <v>155</v>
      </c>
      <c r="B18" s="47" t="s">
        <v>198</v>
      </c>
      <c r="C18" s="144" t="s">
        <v>156</v>
      </c>
      <c r="D18" s="142">
        <f>D25+D19+D38+D52+D61+D64+D63+D56+D57+D58+D59</f>
        <v>1894050</v>
      </c>
      <c r="E18" s="142">
        <f>E25+E19+E38+E52+E61+E64+E63+E56+E57+E58+E59</f>
        <v>609029.0199999999</v>
      </c>
      <c r="F18" s="142">
        <f t="shared" ref="F18:H18" si="0">F25+F19+F38+F52+F61+F64+F63+F56+F57+F58+F59</f>
        <v>0</v>
      </c>
      <c r="G18" s="142">
        <f t="shared" si="0"/>
        <v>0</v>
      </c>
      <c r="H18" s="142">
        <f t="shared" si="0"/>
        <v>609029.0199999999</v>
      </c>
      <c r="I18" s="142">
        <f t="shared" ref="I18:I37" si="1">IF(OR(D18="-",E18=D18),"-",D18-IF(E18="-",0,E18))</f>
        <v>1285020.98</v>
      </c>
    </row>
    <row r="19" spans="1:9" ht="59.25" customHeight="1">
      <c r="A19" s="120" t="s">
        <v>166</v>
      </c>
      <c r="B19" s="47" t="s">
        <v>198</v>
      </c>
      <c r="C19" s="144" t="s">
        <v>211</v>
      </c>
      <c r="D19" s="142">
        <f>D20</f>
        <v>90000</v>
      </c>
      <c r="E19" s="142">
        <f>E20</f>
        <v>37789.47</v>
      </c>
      <c r="F19" s="142">
        <f t="shared" ref="F19:G19" si="2">F20+F21+F22</f>
        <v>0</v>
      </c>
      <c r="G19" s="142">
        <f t="shared" si="2"/>
        <v>0</v>
      </c>
      <c r="H19" s="143">
        <f t="shared" ref="H19:H24" si="3">E19+F19+G19</f>
        <v>37789.47</v>
      </c>
      <c r="I19" s="142">
        <f t="shared" ref="I19:I23" si="4">IF(OR(D19="-",E19=D19),"-",D19-IF(E19="-",0,E19))</f>
        <v>52210.53</v>
      </c>
    </row>
    <row r="20" spans="1:9" ht="47.25" customHeight="1">
      <c r="A20" s="121" t="s">
        <v>167</v>
      </c>
      <c r="B20" s="47" t="s">
        <v>198</v>
      </c>
      <c r="C20" s="145" t="s">
        <v>212</v>
      </c>
      <c r="D20" s="143">
        <f>D21+D22+D23+D24</f>
        <v>90000</v>
      </c>
      <c r="E20" s="143">
        <f>E21+E22+E23+E24</f>
        <v>37789.47</v>
      </c>
      <c r="F20" s="143">
        <f t="shared" ref="F20:H20" si="5">F21+F22+F23+F24</f>
        <v>0</v>
      </c>
      <c r="G20" s="143">
        <f t="shared" si="5"/>
        <v>0</v>
      </c>
      <c r="H20" s="143">
        <f t="shared" si="5"/>
        <v>37789.47</v>
      </c>
      <c r="I20" s="143">
        <f t="shared" si="4"/>
        <v>52210.53</v>
      </c>
    </row>
    <row r="21" spans="1:9" ht="87.75" customHeight="1">
      <c r="A21" s="121" t="s">
        <v>254</v>
      </c>
      <c r="B21" s="47" t="s">
        <v>198</v>
      </c>
      <c r="C21" s="145" t="s">
        <v>213</v>
      </c>
      <c r="D21" s="143">
        <v>35900</v>
      </c>
      <c r="E21" s="143">
        <v>14923.61</v>
      </c>
      <c r="F21" s="143">
        <v>0</v>
      </c>
      <c r="G21" s="143">
        <v>0</v>
      </c>
      <c r="H21" s="143">
        <f t="shared" si="3"/>
        <v>14923.61</v>
      </c>
      <c r="I21" s="143">
        <f t="shared" si="4"/>
        <v>20976.39</v>
      </c>
    </row>
    <row r="22" spans="1:9" ht="100.5" customHeight="1">
      <c r="A22" s="123" t="s">
        <v>255</v>
      </c>
      <c r="B22" s="47" t="s">
        <v>198</v>
      </c>
      <c r="C22" s="145" t="s">
        <v>214</v>
      </c>
      <c r="D22" s="143">
        <v>500</v>
      </c>
      <c r="E22" s="143">
        <v>162.22999999999999</v>
      </c>
      <c r="F22" s="143">
        <v>0</v>
      </c>
      <c r="G22" s="143">
        <v>0</v>
      </c>
      <c r="H22" s="143">
        <f t="shared" si="3"/>
        <v>162.22999999999999</v>
      </c>
      <c r="I22" s="143">
        <f t="shared" si="4"/>
        <v>337.77</v>
      </c>
    </row>
    <row r="23" spans="1:9" ht="81.75" customHeight="1">
      <c r="A23" s="121" t="s">
        <v>256</v>
      </c>
      <c r="B23" s="47" t="s">
        <v>198</v>
      </c>
      <c r="C23" s="145" t="s">
        <v>215</v>
      </c>
      <c r="D23" s="143">
        <v>61300</v>
      </c>
      <c r="E23" s="143">
        <v>25724.3</v>
      </c>
      <c r="F23" s="143">
        <v>0</v>
      </c>
      <c r="G23" s="143">
        <v>0</v>
      </c>
      <c r="H23" s="143">
        <f t="shared" si="3"/>
        <v>25724.3</v>
      </c>
      <c r="I23" s="143">
        <f t="shared" si="4"/>
        <v>35575.699999999997</v>
      </c>
    </row>
    <row r="24" spans="1:9" ht="81.75" customHeight="1">
      <c r="A24" s="121" t="s">
        <v>257</v>
      </c>
      <c r="B24" s="47" t="s">
        <v>198</v>
      </c>
      <c r="C24" s="145" t="s">
        <v>216</v>
      </c>
      <c r="D24" s="143">
        <v>-7700</v>
      </c>
      <c r="E24" s="143">
        <v>-3020.67</v>
      </c>
      <c r="F24" s="143">
        <v>0</v>
      </c>
      <c r="G24" s="143">
        <v>0</v>
      </c>
      <c r="H24" s="143">
        <f t="shared" si="3"/>
        <v>-3020.67</v>
      </c>
      <c r="I24" s="143">
        <f>D24-E24</f>
        <v>-4679.33</v>
      </c>
    </row>
    <row r="25" spans="1:9" ht="21.75" customHeight="1">
      <c r="A25" s="120" t="s">
        <v>157</v>
      </c>
      <c r="B25" s="47" t="s">
        <v>198</v>
      </c>
      <c r="C25" s="144" t="s">
        <v>199</v>
      </c>
      <c r="D25" s="142">
        <f>D26</f>
        <v>1706500</v>
      </c>
      <c r="E25" s="142">
        <f>E26</f>
        <v>535740.1399999999</v>
      </c>
      <c r="F25" s="142">
        <f>F26</f>
        <v>0</v>
      </c>
      <c r="G25" s="142">
        <f>G26</f>
        <v>0</v>
      </c>
      <c r="H25" s="142">
        <f>H26</f>
        <v>535740.1399999999</v>
      </c>
      <c r="I25" s="142">
        <f>IF(OR(D25="-",E25=D25),"-",D25-IF(E25="-",0,E25))</f>
        <v>1170759.8600000001</v>
      </c>
    </row>
    <row r="26" spans="1:9" ht="24" customHeight="1">
      <c r="A26" s="121" t="s">
        <v>158</v>
      </c>
      <c r="B26" s="47" t="s">
        <v>198</v>
      </c>
      <c r="C26" s="145" t="s">
        <v>200</v>
      </c>
      <c r="D26" s="143">
        <f>FIO+D31+D34</f>
        <v>1706500</v>
      </c>
      <c r="E26" s="143">
        <f>E27+E31+E34</f>
        <v>535740.1399999999</v>
      </c>
      <c r="F26" s="143">
        <f t="shared" ref="F26" si="6">F27+F31+F34</f>
        <v>0</v>
      </c>
      <c r="G26" s="143">
        <f>G27+G31+G34</f>
        <v>0</v>
      </c>
      <c r="H26" s="143">
        <f>H27+H31+H34</f>
        <v>535740.1399999999</v>
      </c>
      <c r="I26" s="143">
        <f>IF(OR(D26="-",E26=D26),"-",D26-IF(E26="-",0,E26))</f>
        <v>1170759.8600000001</v>
      </c>
    </row>
    <row r="27" spans="1:9" ht="90" customHeight="1">
      <c r="A27" s="121" t="s">
        <v>159</v>
      </c>
      <c r="B27" s="47" t="s">
        <v>198</v>
      </c>
      <c r="C27" s="145" t="s">
        <v>201</v>
      </c>
      <c r="D27" s="143">
        <f>D28+D29+D30</f>
        <v>725000</v>
      </c>
      <c r="E27" s="143">
        <f>E28+E29+E30</f>
        <v>534765.1399999999</v>
      </c>
      <c r="F27" s="143">
        <f>F28+F29+F30</f>
        <v>0</v>
      </c>
      <c r="G27" s="143">
        <f t="shared" ref="G27" si="7">G28+G29+G30</f>
        <v>0</v>
      </c>
      <c r="H27" s="143">
        <f>E28+E29+E30</f>
        <v>534765.1399999999</v>
      </c>
      <c r="I27" s="143">
        <f t="shared" si="1"/>
        <v>190234.8600000001</v>
      </c>
    </row>
    <row r="28" spans="1:9" ht="127.5" customHeight="1">
      <c r="A28" s="122" t="s">
        <v>160</v>
      </c>
      <c r="B28" s="47" t="s">
        <v>198</v>
      </c>
      <c r="C28" s="145" t="s">
        <v>202</v>
      </c>
      <c r="D28" s="143">
        <v>725000</v>
      </c>
      <c r="E28" s="143">
        <v>526495.22</v>
      </c>
      <c r="F28" s="143">
        <v>0</v>
      </c>
      <c r="G28" s="143">
        <v>0</v>
      </c>
      <c r="H28" s="143">
        <f>E28+F28+G28</f>
        <v>526495.22</v>
      </c>
      <c r="I28" s="143">
        <f t="shared" si="1"/>
        <v>198504.78000000003</v>
      </c>
    </row>
    <row r="29" spans="1:9" ht="94.5" customHeight="1">
      <c r="A29" s="122" t="s">
        <v>434</v>
      </c>
      <c r="B29" s="47" t="s">
        <v>198</v>
      </c>
      <c r="C29" s="145" t="s">
        <v>433</v>
      </c>
      <c r="D29" s="143">
        <v>0</v>
      </c>
      <c r="E29" s="143">
        <v>6932.83</v>
      </c>
      <c r="F29" s="143">
        <f t="shared" ref="D29:F70" si="8">F30+F31+F32</f>
        <v>0</v>
      </c>
      <c r="G29" s="143">
        <f t="shared" ref="G29:G70" si="9">G30+G31+G32</f>
        <v>0</v>
      </c>
      <c r="H29" s="143">
        <f t="shared" ref="H29:H85" si="10">E29+F29+G29</f>
        <v>6932.83</v>
      </c>
      <c r="I29" s="143">
        <f t="shared" si="1"/>
        <v>-6932.83</v>
      </c>
    </row>
    <row r="30" spans="1:9" ht="119.25" customHeight="1">
      <c r="A30" s="122" t="s">
        <v>161</v>
      </c>
      <c r="B30" s="47" t="s">
        <v>198</v>
      </c>
      <c r="C30" s="145" t="s">
        <v>203</v>
      </c>
      <c r="D30" s="143">
        <v>0</v>
      </c>
      <c r="E30" s="143">
        <v>1337.09</v>
      </c>
      <c r="F30" s="143">
        <f t="shared" si="8"/>
        <v>0</v>
      </c>
      <c r="G30" s="143">
        <f t="shared" si="9"/>
        <v>0</v>
      </c>
      <c r="H30" s="143">
        <f t="shared" si="10"/>
        <v>1337.09</v>
      </c>
      <c r="I30" s="143">
        <f t="shared" si="1"/>
        <v>-1337.09</v>
      </c>
    </row>
    <row r="31" spans="1:9" ht="123" customHeight="1">
      <c r="A31" s="122" t="s">
        <v>162</v>
      </c>
      <c r="B31" s="47" t="s">
        <v>198</v>
      </c>
      <c r="C31" s="145" t="s">
        <v>204</v>
      </c>
      <c r="D31" s="143">
        <f>D32+D33</f>
        <v>980000</v>
      </c>
      <c r="E31" s="143">
        <f>E32+E33</f>
        <v>975</v>
      </c>
      <c r="F31" s="143">
        <f t="shared" si="8"/>
        <v>0</v>
      </c>
      <c r="G31" s="143">
        <f t="shared" si="9"/>
        <v>0</v>
      </c>
      <c r="H31" s="143">
        <f t="shared" si="10"/>
        <v>975</v>
      </c>
      <c r="I31" s="143">
        <f t="shared" si="1"/>
        <v>979025</v>
      </c>
    </row>
    <row r="32" spans="1:9" ht="158.25" customHeight="1">
      <c r="A32" s="122" t="s">
        <v>163</v>
      </c>
      <c r="B32" s="47" t="s">
        <v>198</v>
      </c>
      <c r="C32" s="145" t="s">
        <v>205</v>
      </c>
      <c r="D32" s="143">
        <v>980000</v>
      </c>
      <c r="E32" s="143">
        <v>975</v>
      </c>
      <c r="F32" s="143">
        <v>0</v>
      </c>
      <c r="G32" s="143">
        <v>0</v>
      </c>
      <c r="H32" s="143">
        <f t="shared" si="10"/>
        <v>975</v>
      </c>
      <c r="I32" s="143">
        <f t="shared" si="1"/>
        <v>979025</v>
      </c>
    </row>
    <row r="33" spans="1:9" ht="125.25" hidden="1" customHeight="1">
      <c r="A33" s="122" t="s">
        <v>164</v>
      </c>
      <c r="B33" s="47" t="s">
        <v>198</v>
      </c>
      <c r="C33" s="145" t="s">
        <v>206</v>
      </c>
      <c r="D33" s="143"/>
      <c r="E33" s="143"/>
      <c r="F33" s="143">
        <f t="shared" si="8"/>
        <v>0</v>
      </c>
      <c r="G33" s="143">
        <f t="shared" si="9"/>
        <v>0</v>
      </c>
      <c r="H33" s="143">
        <f t="shared" si="10"/>
        <v>0</v>
      </c>
      <c r="I33" s="143" t="str">
        <f t="shared" si="1"/>
        <v>-</v>
      </c>
    </row>
    <row r="34" spans="1:9" ht="93.75" customHeight="1">
      <c r="A34" s="122" t="s">
        <v>406</v>
      </c>
      <c r="B34" s="47" t="s">
        <v>198</v>
      </c>
      <c r="C34" s="145" t="s">
        <v>207</v>
      </c>
      <c r="D34" s="143">
        <f>D35+D37+D36</f>
        <v>1500</v>
      </c>
      <c r="E34" s="143">
        <f>E35+E37+E36</f>
        <v>0</v>
      </c>
      <c r="F34" s="143">
        <f t="shared" si="8"/>
        <v>0</v>
      </c>
      <c r="G34" s="143">
        <f t="shared" si="9"/>
        <v>0</v>
      </c>
      <c r="H34" s="143">
        <f t="shared" si="10"/>
        <v>0</v>
      </c>
      <c r="I34" s="143">
        <f t="shared" si="1"/>
        <v>1500</v>
      </c>
    </row>
    <row r="35" spans="1:9" ht="84" customHeight="1">
      <c r="A35" s="122" t="s">
        <v>258</v>
      </c>
      <c r="B35" s="47" t="s">
        <v>198</v>
      </c>
      <c r="C35" s="145" t="s">
        <v>208</v>
      </c>
      <c r="D35" s="143">
        <v>1500</v>
      </c>
      <c r="E35" s="143">
        <v>0</v>
      </c>
      <c r="F35" s="143">
        <f>F36+F37</f>
        <v>0</v>
      </c>
      <c r="G35" s="143">
        <f>G36+G37</f>
        <v>0</v>
      </c>
      <c r="H35" s="143">
        <f t="shared" si="10"/>
        <v>0</v>
      </c>
      <c r="I35" s="143">
        <f t="shared" si="1"/>
        <v>1500</v>
      </c>
    </row>
    <row r="36" spans="1:9" ht="79.5" hidden="1" customHeight="1">
      <c r="A36" s="122" t="s">
        <v>165</v>
      </c>
      <c r="B36" s="47" t="s">
        <v>198</v>
      </c>
      <c r="C36" s="145" t="s">
        <v>209</v>
      </c>
      <c r="D36" s="143">
        <v>0</v>
      </c>
      <c r="E36" s="143"/>
      <c r="F36" s="143">
        <f>F37</f>
        <v>0</v>
      </c>
      <c r="G36" s="143">
        <f>G37</f>
        <v>0</v>
      </c>
      <c r="H36" s="143">
        <f t="shared" si="10"/>
        <v>0</v>
      </c>
      <c r="I36" s="143" t="str">
        <f t="shared" si="1"/>
        <v>-</v>
      </c>
    </row>
    <row r="37" spans="1:9" ht="84.75" hidden="1" customHeight="1">
      <c r="A37" s="122" t="s">
        <v>165</v>
      </c>
      <c r="B37" s="47" t="s">
        <v>198</v>
      </c>
      <c r="C37" s="145" t="s">
        <v>210</v>
      </c>
      <c r="D37" s="143"/>
      <c r="E37" s="143"/>
      <c r="F37" s="143">
        <v>0</v>
      </c>
      <c r="G37" s="143">
        <v>0</v>
      </c>
      <c r="H37" s="143">
        <f t="shared" si="10"/>
        <v>0</v>
      </c>
      <c r="I37" s="143" t="str">
        <f t="shared" si="1"/>
        <v>-</v>
      </c>
    </row>
    <row r="38" spans="1:9" ht="19.5">
      <c r="A38" s="120" t="s">
        <v>168</v>
      </c>
      <c r="B38" s="47" t="s">
        <v>198</v>
      </c>
      <c r="C38" s="144" t="s">
        <v>217</v>
      </c>
      <c r="D38" s="142">
        <f>D39+D44</f>
        <v>54160</v>
      </c>
      <c r="E38" s="142">
        <f>E39+E44</f>
        <v>7249.41</v>
      </c>
      <c r="F38" s="143">
        <f t="shared" si="8"/>
        <v>0</v>
      </c>
      <c r="G38" s="143">
        <f t="shared" si="9"/>
        <v>0</v>
      </c>
      <c r="H38" s="142">
        <f t="shared" si="10"/>
        <v>7249.41</v>
      </c>
      <c r="I38" s="142">
        <f t="shared" ref="I38:I64" si="11">IF(OR(D38="-",E38=D38),"-",D38-IF(E38="-",0,E38))</f>
        <v>46910.59</v>
      </c>
    </row>
    <row r="39" spans="1:9" ht="19.5">
      <c r="A39" s="120" t="s">
        <v>169</v>
      </c>
      <c r="B39" s="47" t="s">
        <v>198</v>
      </c>
      <c r="C39" s="144" t="s">
        <v>218</v>
      </c>
      <c r="D39" s="142">
        <f>D40</f>
        <v>46450</v>
      </c>
      <c r="E39" s="142">
        <f>E40</f>
        <v>6105.95</v>
      </c>
      <c r="F39" s="143">
        <f t="shared" si="8"/>
        <v>0</v>
      </c>
      <c r="G39" s="143">
        <f t="shared" si="9"/>
        <v>0</v>
      </c>
      <c r="H39" s="142">
        <f t="shared" si="10"/>
        <v>6105.95</v>
      </c>
      <c r="I39" s="142">
        <f t="shared" si="11"/>
        <v>40344.050000000003</v>
      </c>
    </row>
    <row r="40" spans="1:9" ht="54" customHeight="1">
      <c r="A40" s="121" t="s">
        <v>170</v>
      </c>
      <c r="B40" s="47" t="s">
        <v>198</v>
      </c>
      <c r="C40" s="145" t="s">
        <v>219</v>
      </c>
      <c r="D40" s="143">
        <f t="shared" si="8"/>
        <v>46450</v>
      </c>
      <c r="E40" s="143">
        <f t="shared" si="8"/>
        <v>6105.95</v>
      </c>
      <c r="F40" s="143">
        <f t="shared" si="8"/>
        <v>0</v>
      </c>
      <c r="G40" s="143">
        <f t="shared" si="9"/>
        <v>0</v>
      </c>
      <c r="H40" s="143">
        <f t="shared" si="10"/>
        <v>6105.95</v>
      </c>
      <c r="I40" s="143">
        <f t="shared" si="11"/>
        <v>40344.050000000003</v>
      </c>
    </row>
    <row r="41" spans="1:9" ht="86.25" customHeight="1">
      <c r="A41" s="121" t="s">
        <v>248</v>
      </c>
      <c r="B41" s="47" t="s">
        <v>198</v>
      </c>
      <c r="C41" s="145" t="s">
        <v>220</v>
      </c>
      <c r="D41" s="143">
        <v>46450</v>
      </c>
      <c r="E41" s="143">
        <v>5880.34</v>
      </c>
      <c r="F41" s="143">
        <f t="shared" si="8"/>
        <v>0</v>
      </c>
      <c r="G41" s="143">
        <f t="shared" si="9"/>
        <v>0</v>
      </c>
      <c r="H41" s="143">
        <f t="shared" si="10"/>
        <v>5880.34</v>
      </c>
      <c r="I41" s="143">
        <f t="shared" si="11"/>
        <v>40569.660000000003</v>
      </c>
    </row>
    <row r="42" spans="1:9" ht="57.75" customHeight="1">
      <c r="A42" s="121" t="s">
        <v>171</v>
      </c>
      <c r="B42" s="47" t="s">
        <v>198</v>
      </c>
      <c r="C42" s="145" t="s">
        <v>241</v>
      </c>
      <c r="D42" s="143"/>
      <c r="E42" s="143">
        <v>225.61</v>
      </c>
      <c r="F42" s="143">
        <f t="shared" si="8"/>
        <v>0</v>
      </c>
      <c r="G42" s="143">
        <f t="shared" si="9"/>
        <v>0</v>
      </c>
      <c r="H42" s="143">
        <f t="shared" si="10"/>
        <v>225.61</v>
      </c>
      <c r="I42" s="143">
        <f t="shared" si="11"/>
        <v>-225.61</v>
      </c>
    </row>
    <row r="43" spans="1:9" ht="53.25" hidden="1" customHeight="1">
      <c r="A43" s="121" t="s">
        <v>172</v>
      </c>
      <c r="B43" s="47" t="s">
        <v>198</v>
      </c>
      <c r="C43" s="145" t="s">
        <v>221</v>
      </c>
      <c r="D43" s="143"/>
      <c r="E43" s="143">
        <v>0</v>
      </c>
      <c r="F43" s="143">
        <f t="shared" si="8"/>
        <v>0</v>
      </c>
      <c r="G43" s="143">
        <f t="shared" si="9"/>
        <v>0</v>
      </c>
      <c r="H43" s="143">
        <f t="shared" si="10"/>
        <v>0</v>
      </c>
      <c r="I43" s="143" t="str">
        <f t="shared" si="11"/>
        <v>-</v>
      </c>
    </row>
    <row r="44" spans="1:9" ht="18.75" customHeight="1">
      <c r="A44" s="120" t="s">
        <v>173</v>
      </c>
      <c r="B44" s="47" t="s">
        <v>198</v>
      </c>
      <c r="C44" s="144" t="s">
        <v>222</v>
      </c>
      <c r="D44" s="142">
        <f>D46+D49+D48+D50+D51+D47</f>
        <v>7710</v>
      </c>
      <c r="E44" s="142">
        <f>E46+E49+E47+E48+E50+E51</f>
        <v>1143.46</v>
      </c>
      <c r="F44" s="142">
        <f>F45+F46+F48</f>
        <v>0</v>
      </c>
      <c r="G44" s="142">
        <f>G45+G46+G48</f>
        <v>0</v>
      </c>
      <c r="H44" s="142">
        <f t="shared" si="10"/>
        <v>1143.46</v>
      </c>
      <c r="I44" s="142">
        <f t="shared" si="11"/>
        <v>6566.54</v>
      </c>
    </row>
    <row r="45" spans="1:9" ht="78" hidden="1" customHeight="1">
      <c r="A45" s="121" t="s">
        <v>174</v>
      </c>
      <c r="B45" s="47" t="s">
        <v>198</v>
      </c>
      <c r="C45" s="145" t="s">
        <v>223</v>
      </c>
      <c r="D45" s="143"/>
      <c r="E45" s="143"/>
      <c r="F45" s="143">
        <f>F46+F48+F49</f>
        <v>0</v>
      </c>
      <c r="G45" s="143">
        <f>G46+G48+G49</f>
        <v>0</v>
      </c>
      <c r="H45" s="143">
        <f t="shared" si="10"/>
        <v>0</v>
      </c>
      <c r="I45" s="143" t="str">
        <f t="shared" si="11"/>
        <v>-</v>
      </c>
    </row>
    <row r="46" spans="1:9" ht="85.5" customHeight="1">
      <c r="A46" s="123" t="s">
        <v>249</v>
      </c>
      <c r="B46" s="47" t="s">
        <v>198</v>
      </c>
      <c r="C46" s="145" t="s">
        <v>240</v>
      </c>
      <c r="D46" s="143">
        <v>420</v>
      </c>
      <c r="E46" s="143">
        <v>430.92</v>
      </c>
      <c r="F46" s="143">
        <f>F48+F49+F50</f>
        <v>0</v>
      </c>
      <c r="G46" s="143">
        <f>G48+G49+G50</f>
        <v>0</v>
      </c>
      <c r="H46" s="143">
        <f t="shared" si="10"/>
        <v>430.92</v>
      </c>
      <c r="I46" s="143">
        <f t="shared" si="11"/>
        <v>-10.920000000000016</v>
      </c>
    </row>
    <row r="47" spans="1:9" ht="60" customHeight="1">
      <c r="A47" s="123" t="s">
        <v>250</v>
      </c>
      <c r="B47" s="47" t="s">
        <v>198</v>
      </c>
      <c r="C47" s="145" t="s">
        <v>436</v>
      </c>
      <c r="D47" s="143"/>
      <c r="E47" s="143">
        <v>-6.12</v>
      </c>
      <c r="F47" s="143">
        <f t="shared" si="8"/>
        <v>0</v>
      </c>
      <c r="G47" s="143">
        <f t="shared" si="9"/>
        <v>0</v>
      </c>
      <c r="H47" s="143">
        <f t="shared" ref="H47" si="12">E47+F47+G47</f>
        <v>-6.12</v>
      </c>
      <c r="I47" s="143">
        <f t="shared" ref="I47" si="13">IF(OR(D47="-",E47=D47),"-",D47-IF(E47="-",0,E47))</f>
        <v>6.12</v>
      </c>
    </row>
    <row r="48" spans="1:9" ht="60" customHeight="1">
      <c r="A48" s="123" t="s">
        <v>250</v>
      </c>
      <c r="B48" s="47" t="s">
        <v>198</v>
      </c>
      <c r="C48" s="145" t="s">
        <v>414</v>
      </c>
      <c r="D48" s="143"/>
      <c r="E48" s="143">
        <v>500</v>
      </c>
      <c r="F48" s="143">
        <f t="shared" si="8"/>
        <v>0</v>
      </c>
      <c r="G48" s="143">
        <f t="shared" si="9"/>
        <v>0</v>
      </c>
      <c r="H48" s="143">
        <f t="shared" si="10"/>
        <v>500</v>
      </c>
      <c r="I48" s="143">
        <f t="shared" si="11"/>
        <v>-500</v>
      </c>
    </row>
    <row r="49" spans="1:9" ht="82.5" customHeight="1">
      <c r="A49" s="123" t="s">
        <v>246</v>
      </c>
      <c r="B49" s="47" t="s">
        <v>198</v>
      </c>
      <c r="C49" s="145" t="s">
        <v>242</v>
      </c>
      <c r="D49" s="143">
        <v>7290</v>
      </c>
      <c r="E49" s="143">
        <v>153.04</v>
      </c>
      <c r="F49" s="143">
        <f t="shared" si="8"/>
        <v>0</v>
      </c>
      <c r="G49" s="143">
        <f t="shared" si="9"/>
        <v>0</v>
      </c>
      <c r="H49" s="143">
        <f t="shared" si="10"/>
        <v>153.04</v>
      </c>
      <c r="I49" s="143">
        <f t="shared" si="11"/>
        <v>7136.96</v>
      </c>
    </row>
    <row r="50" spans="1:9" ht="60" customHeight="1">
      <c r="A50" s="123" t="s">
        <v>247</v>
      </c>
      <c r="B50" s="47" t="s">
        <v>198</v>
      </c>
      <c r="C50" s="145" t="s">
        <v>243</v>
      </c>
      <c r="D50" s="143"/>
      <c r="E50" s="143">
        <v>65.62</v>
      </c>
      <c r="F50" s="143">
        <f t="shared" si="8"/>
        <v>0</v>
      </c>
      <c r="G50" s="143">
        <f t="shared" si="9"/>
        <v>0</v>
      </c>
      <c r="H50" s="143">
        <f t="shared" si="10"/>
        <v>65.62</v>
      </c>
      <c r="I50" s="143">
        <f t="shared" si="11"/>
        <v>-65.62</v>
      </c>
    </row>
    <row r="51" spans="1:9" ht="49.5" hidden="1" customHeight="1">
      <c r="A51" s="123" t="s">
        <v>263</v>
      </c>
      <c r="B51" s="47" t="s">
        <v>198</v>
      </c>
      <c r="C51" s="145" t="s">
        <v>264</v>
      </c>
      <c r="D51" s="143"/>
      <c r="E51" s="143">
        <v>0</v>
      </c>
      <c r="F51" s="143">
        <f t="shared" si="8"/>
        <v>0</v>
      </c>
      <c r="G51" s="143">
        <f t="shared" si="9"/>
        <v>0</v>
      </c>
      <c r="H51" s="143">
        <f t="shared" si="10"/>
        <v>0</v>
      </c>
      <c r="I51" s="143" t="str">
        <f t="shared" si="11"/>
        <v>-</v>
      </c>
    </row>
    <row r="52" spans="1:9" ht="19.5">
      <c r="A52" s="120" t="s">
        <v>175</v>
      </c>
      <c r="B52" s="47" t="s">
        <v>198</v>
      </c>
      <c r="C52" s="144" t="s">
        <v>224</v>
      </c>
      <c r="D52" s="142">
        <f t="shared" ref="D52:E54" si="14">D53</f>
        <v>23000</v>
      </c>
      <c r="E52" s="142">
        <f t="shared" si="14"/>
        <v>6700</v>
      </c>
      <c r="F52" s="142">
        <f t="shared" si="8"/>
        <v>0</v>
      </c>
      <c r="G52" s="142">
        <f t="shared" si="9"/>
        <v>0</v>
      </c>
      <c r="H52" s="142">
        <f t="shared" si="10"/>
        <v>6700</v>
      </c>
      <c r="I52" s="142">
        <f t="shared" si="11"/>
        <v>16300</v>
      </c>
    </row>
    <row r="53" spans="1:9" ht="60" customHeight="1">
      <c r="A53" s="121" t="s">
        <v>176</v>
      </c>
      <c r="B53" s="47" t="s">
        <v>198</v>
      </c>
      <c r="C53" s="145" t="s">
        <v>225</v>
      </c>
      <c r="D53" s="143">
        <f t="shared" si="14"/>
        <v>23000</v>
      </c>
      <c r="E53" s="143">
        <f t="shared" si="14"/>
        <v>6700</v>
      </c>
      <c r="F53" s="143">
        <f t="shared" si="8"/>
        <v>0</v>
      </c>
      <c r="G53" s="143">
        <f t="shared" si="9"/>
        <v>0</v>
      </c>
      <c r="H53" s="143">
        <f t="shared" si="10"/>
        <v>6700</v>
      </c>
      <c r="I53" s="143">
        <f t="shared" si="11"/>
        <v>16300</v>
      </c>
    </row>
    <row r="54" spans="1:9" ht="81" customHeight="1">
      <c r="A54" s="121" t="s">
        <v>177</v>
      </c>
      <c r="B54" s="47" t="s">
        <v>198</v>
      </c>
      <c r="C54" s="145" t="s">
        <v>226</v>
      </c>
      <c r="D54" s="143">
        <f t="shared" si="14"/>
        <v>23000</v>
      </c>
      <c r="E54" s="143">
        <f t="shared" si="14"/>
        <v>6700</v>
      </c>
      <c r="F54" s="143">
        <f t="shared" si="8"/>
        <v>0</v>
      </c>
      <c r="G54" s="143">
        <f t="shared" si="9"/>
        <v>0</v>
      </c>
      <c r="H54" s="143">
        <f t="shared" si="10"/>
        <v>6700</v>
      </c>
      <c r="I54" s="143">
        <f t="shared" si="11"/>
        <v>16300</v>
      </c>
    </row>
    <row r="55" spans="1:9" ht="87" customHeight="1">
      <c r="A55" s="121" t="s">
        <v>431</v>
      </c>
      <c r="B55" s="47" t="s">
        <v>198</v>
      </c>
      <c r="C55" s="145" t="s">
        <v>227</v>
      </c>
      <c r="D55" s="143">
        <v>23000</v>
      </c>
      <c r="E55" s="143">
        <v>6700</v>
      </c>
      <c r="F55" s="143">
        <f t="shared" si="8"/>
        <v>0</v>
      </c>
      <c r="G55" s="143">
        <f t="shared" si="9"/>
        <v>0</v>
      </c>
      <c r="H55" s="143">
        <f t="shared" si="10"/>
        <v>6700</v>
      </c>
      <c r="I55" s="143">
        <f t="shared" si="11"/>
        <v>16300</v>
      </c>
    </row>
    <row r="56" spans="1:9" ht="57.75" hidden="1" customHeight="1">
      <c r="A56" s="121" t="s">
        <v>245</v>
      </c>
      <c r="B56" s="47" t="s">
        <v>198</v>
      </c>
      <c r="C56" s="145" t="s">
        <v>444</v>
      </c>
      <c r="D56" s="143"/>
      <c r="E56" s="143"/>
      <c r="F56" s="143">
        <f t="shared" si="8"/>
        <v>0</v>
      </c>
      <c r="G56" s="143">
        <f t="shared" si="9"/>
        <v>0</v>
      </c>
      <c r="H56" s="143">
        <f t="shared" si="10"/>
        <v>0</v>
      </c>
      <c r="I56" s="143" t="str">
        <f t="shared" si="11"/>
        <v>-</v>
      </c>
    </row>
    <row r="57" spans="1:9" ht="50.25" hidden="1" customHeight="1">
      <c r="A57" s="121" t="s">
        <v>260</v>
      </c>
      <c r="B57" s="47" t="s">
        <v>198</v>
      </c>
      <c r="C57" s="145" t="s">
        <v>259</v>
      </c>
      <c r="D57" s="143"/>
      <c r="E57" s="143"/>
      <c r="F57" s="143">
        <f t="shared" si="8"/>
        <v>0</v>
      </c>
      <c r="G57" s="143">
        <f t="shared" si="9"/>
        <v>0</v>
      </c>
      <c r="H57" s="143">
        <f t="shared" si="10"/>
        <v>0</v>
      </c>
      <c r="I57" s="143">
        <f>D57-E57</f>
        <v>0</v>
      </c>
    </row>
    <row r="58" spans="1:9" ht="86.25" hidden="1" customHeight="1">
      <c r="A58" s="121" t="s">
        <v>278</v>
      </c>
      <c r="B58" s="47" t="s">
        <v>198</v>
      </c>
      <c r="C58" s="145" t="s">
        <v>262</v>
      </c>
      <c r="D58" s="143"/>
      <c r="E58" s="143"/>
      <c r="F58" s="143">
        <f t="shared" si="8"/>
        <v>0</v>
      </c>
      <c r="G58" s="143">
        <f t="shared" si="9"/>
        <v>0</v>
      </c>
      <c r="H58" s="143">
        <f t="shared" si="10"/>
        <v>0</v>
      </c>
      <c r="I58" s="143" t="str">
        <f t="shared" si="11"/>
        <v>-</v>
      </c>
    </row>
    <row r="59" spans="1:9" ht="33" hidden="1" customHeight="1">
      <c r="A59" s="121" t="s">
        <v>261</v>
      </c>
      <c r="B59" s="47" t="s">
        <v>198</v>
      </c>
      <c r="C59" s="145" t="s">
        <v>230</v>
      </c>
      <c r="D59" s="143"/>
      <c r="E59" s="143"/>
      <c r="F59" s="143">
        <f t="shared" si="8"/>
        <v>0</v>
      </c>
      <c r="G59" s="143">
        <f t="shared" si="9"/>
        <v>0</v>
      </c>
      <c r="H59" s="143">
        <f t="shared" si="10"/>
        <v>0</v>
      </c>
      <c r="I59" s="143" t="str">
        <f t="shared" si="11"/>
        <v>-</v>
      </c>
    </row>
    <row r="60" spans="1:9" ht="33" hidden="1" customHeight="1">
      <c r="A60" s="124" t="s">
        <v>244</v>
      </c>
      <c r="B60" s="47" t="s">
        <v>198</v>
      </c>
      <c r="C60" s="145" t="s">
        <v>251</v>
      </c>
      <c r="D60" s="143">
        <v>0</v>
      </c>
      <c r="E60" s="143">
        <v>0</v>
      </c>
      <c r="F60" s="143">
        <f t="shared" si="8"/>
        <v>0</v>
      </c>
      <c r="G60" s="143">
        <f t="shared" si="9"/>
        <v>0</v>
      </c>
      <c r="H60" s="143">
        <f t="shared" si="10"/>
        <v>0</v>
      </c>
      <c r="I60" s="143" t="str">
        <f t="shared" si="11"/>
        <v>-</v>
      </c>
    </row>
    <row r="61" spans="1:9" ht="44.25" hidden="1" customHeight="1">
      <c r="A61" s="120" t="s">
        <v>178</v>
      </c>
      <c r="B61" s="47" t="s">
        <v>198</v>
      </c>
      <c r="C61" s="144" t="s">
        <v>228</v>
      </c>
      <c r="D61" s="142">
        <f>5800-5800</f>
        <v>0</v>
      </c>
      <c r="E61" s="142">
        <v>0</v>
      </c>
      <c r="F61" s="142">
        <f t="shared" si="8"/>
        <v>0</v>
      </c>
      <c r="G61" s="142">
        <f t="shared" si="9"/>
        <v>0</v>
      </c>
      <c r="H61" s="142">
        <f t="shared" si="10"/>
        <v>0</v>
      </c>
      <c r="I61" s="142" t="str">
        <f t="shared" si="11"/>
        <v>-</v>
      </c>
    </row>
    <row r="62" spans="1:9" ht="27" customHeight="1">
      <c r="A62" s="121" t="s">
        <v>179</v>
      </c>
      <c r="B62" s="47" t="s">
        <v>198</v>
      </c>
      <c r="C62" s="145" t="s">
        <v>229</v>
      </c>
      <c r="D62" s="143"/>
      <c r="E62" s="143"/>
      <c r="F62" s="143">
        <f t="shared" si="8"/>
        <v>0</v>
      </c>
      <c r="G62" s="143">
        <f t="shared" si="9"/>
        <v>0</v>
      </c>
      <c r="H62" s="143">
        <f t="shared" si="10"/>
        <v>0</v>
      </c>
      <c r="I62" s="143" t="str">
        <f t="shared" si="11"/>
        <v>-</v>
      </c>
    </row>
    <row r="63" spans="1:9" ht="27.75" customHeight="1">
      <c r="A63" s="121" t="s">
        <v>180</v>
      </c>
      <c r="B63" s="47" t="s">
        <v>198</v>
      </c>
      <c r="C63" s="145" t="s">
        <v>230</v>
      </c>
      <c r="D63" s="143"/>
      <c r="E63" s="143"/>
      <c r="F63" s="143">
        <f t="shared" si="8"/>
        <v>0</v>
      </c>
      <c r="G63" s="143">
        <f t="shared" si="9"/>
        <v>0</v>
      </c>
      <c r="H63" s="143">
        <f t="shared" si="10"/>
        <v>0</v>
      </c>
      <c r="I63" s="143" t="str">
        <f t="shared" si="11"/>
        <v>-</v>
      </c>
    </row>
    <row r="64" spans="1:9" ht="30" customHeight="1">
      <c r="A64" s="121" t="s">
        <v>181</v>
      </c>
      <c r="B64" s="47" t="s">
        <v>198</v>
      </c>
      <c r="C64" s="145" t="s">
        <v>231</v>
      </c>
      <c r="D64" s="143">
        <v>20390</v>
      </c>
      <c r="E64" s="143">
        <v>21550</v>
      </c>
      <c r="F64" s="143">
        <f t="shared" si="8"/>
        <v>0</v>
      </c>
      <c r="G64" s="143">
        <f t="shared" si="9"/>
        <v>0</v>
      </c>
      <c r="H64" s="143">
        <f t="shared" si="10"/>
        <v>21550</v>
      </c>
      <c r="I64" s="143">
        <f t="shared" si="11"/>
        <v>-1160</v>
      </c>
    </row>
    <row r="65" spans="1:9" ht="27" customHeight="1">
      <c r="A65" s="120" t="s">
        <v>182</v>
      </c>
      <c r="B65" s="47" t="s">
        <v>198</v>
      </c>
      <c r="C65" s="144" t="s">
        <v>232</v>
      </c>
      <c r="D65" s="142">
        <f>D66</f>
        <v>8720894</v>
      </c>
      <c r="E65" s="142">
        <f t="shared" ref="E65" si="15">E66</f>
        <v>3790901</v>
      </c>
      <c r="F65" s="142">
        <f t="shared" si="8"/>
        <v>0</v>
      </c>
      <c r="G65" s="142">
        <f t="shared" si="9"/>
        <v>0</v>
      </c>
      <c r="H65" s="142">
        <f t="shared" si="10"/>
        <v>3790901</v>
      </c>
      <c r="I65" s="142">
        <f t="shared" ref="I65:I66" si="16">IF(OR(D65="-",E65=D65),"-",D65-IF(E65="-",0,E65))</f>
        <v>4929993</v>
      </c>
    </row>
    <row r="66" spans="1:9" ht="47.25" customHeight="1">
      <c r="A66" s="121" t="s">
        <v>183</v>
      </c>
      <c r="B66" s="47" t="s">
        <v>198</v>
      </c>
      <c r="C66" s="145" t="s">
        <v>233</v>
      </c>
      <c r="D66" s="143">
        <f>D67+D70+D81+D86</f>
        <v>8720894</v>
      </c>
      <c r="E66" s="143">
        <f>E67+E70+E81+E86</f>
        <v>3790901</v>
      </c>
      <c r="F66" s="143">
        <f t="shared" si="8"/>
        <v>0</v>
      </c>
      <c r="G66" s="143">
        <f t="shared" si="9"/>
        <v>0</v>
      </c>
      <c r="H66" s="143">
        <f t="shared" si="10"/>
        <v>3790901</v>
      </c>
      <c r="I66" s="143">
        <f t="shared" si="16"/>
        <v>4929993</v>
      </c>
    </row>
    <row r="67" spans="1:9" ht="39.75" customHeight="1">
      <c r="A67" s="121" t="s">
        <v>184</v>
      </c>
      <c r="B67" s="47" t="s">
        <v>198</v>
      </c>
      <c r="C67" s="145" t="s">
        <v>465</v>
      </c>
      <c r="D67" s="143">
        <f>D68</f>
        <v>3923129</v>
      </c>
      <c r="E67" s="143">
        <f t="shared" ref="E67:I67" si="17">E68</f>
        <v>1998190</v>
      </c>
      <c r="F67" s="143">
        <f t="shared" si="8"/>
        <v>0</v>
      </c>
      <c r="G67" s="143">
        <f t="shared" si="9"/>
        <v>0</v>
      </c>
      <c r="H67" s="143">
        <f t="shared" si="10"/>
        <v>1998190</v>
      </c>
      <c r="I67" s="143">
        <f t="shared" si="17"/>
        <v>1924939</v>
      </c>
    </row>
    <row r="68" spans="1:9" ht="36.75" customHeight="1">
      <c r="A68" s="121" t="s">
        <v>185</v>
      </c>
      <c r="B68" s="47" t="s">
        <v>198</v>
      </c>
      <c r="C68" s="145" t="s">
        <v>464</v>
      </c>
      <c r="D68" s="143">
        <f>D69</f>
        <v>3923129</v>
      </c>
      <c r="E68" s="143">
        <f>E69</f>
        <v>1998190</v>
      </c>
      <c r="F68" s="143">
        <f t="shared" si="8"/>
        <v>0</v>
      </c>
      <c r="G68" s="143">
        <f t="shared" si="9"/>
        <v>0</v>
      </c>
      <c r="H68" s="143">
        <f t="shared" si="10"/>
        <v>1998190</v>
      </c>
      <c r="I68" s="143">
        <f t="shared" ref="I68:I90" si="18">IF(OR(D68="-",E68=D68),"-",D68-IF(E68="-",0,E68))</f>
        <v>1924939</v>
      </c>
    </row>
    <row r="69" spans="1:9" ht="36.75" customHeight="1">
      <c r="A69" s="177" t="s">
        <v>519</v>
      </c>
      <c r="B69" s="47" t="s">
        <v>198</v>
      </c>
      <c r="C69" s="145" t="s">
        <v>463</v>
      </c>
      <c r="D69" s="143">
        <v>3923129</v>
      </c>
      <c r="E69" s="143">
        <v>1998190</v>
      </c>
      <c r="F69" s="143">
        <f t="shared" si="8"/>
        <v>0</v>
      </c>
      <c r="G69" s="143">
        <f t="shared" si="9"/>
        <v>0</v>
      </c>
      <c r="H69" s="143">
        <f t="shared" si="10"/>
        <v>1998190</v>
      </c>
      <c r="I69" s="143">
        <f t="shared" si="18"/>
        <v>1924939</v>
      </c>
    </row>
    <row r="70" spans="1:9" ht="22.5" customHeight="1">
      <c r="A70" s="121" t="s">
        <v>270</v>
      </c>
      <c r="B70" s="47" t="s">
        <v>198</v>
      </c>
      <c r="C70" s="145" t="s">
        <v>492</v>
      </c>
      <c r="D70" s="143">
        <f>D71</f>
        <v>4687222</v>
      </c>
      <c r="E70" s="143">
        <f t="shared" ref="E70:E71" si="19">E71</f>
        <v>1733164</v>
      </c>
      <c r="F70" s="143">
        <f t="shared" si="8"/>
        <v>0</v>
      </c>
      <c r="G70" s="143">
        <f t="shared" si="9"/>
        <v>0</v>
      </c>
      <c r="H70" s="143">
        <f t="shared" si="10"/>
        <v>1733164</v>
      </c>
      <c r="I70" s="143">
        <f t="shared" si="18"/>
        <v>2954058</v>
      </c>
    </row>
    <row r="71" spans="1:9" ht="32.25" customHeight="1">
      <c r="A71" s="121" t="s">
        <v>269</v>
      </c>
      <c r="B71" s="47" t="s">
        <v>198</v>
      </c>
      <c r="C71" s="145" t="s">
        <v>491</v>
      </c>
      <c r="D71" s="143">
        <f>D72</f>
        <v>4687222</v>
      </c>
      <c r="E71" s="143">
        <f t="shared" si="19"/>
        <v>1733164</v>
      </c>
      <c r="F71" s="143">
        <f>F72+F73+F75</f>
        <v>0</v>
      </c>
      <c r="G71" s="143">
        <f>G72+G73+G75</f>
        <v>0</v>
      </c>
      <c r="H71" s="143">
        <f t="shared" si="10"/>
        <v>1733164</v>
      </c>
      <c r="I71" s="143">
        <f t="shared" si="18"/>
        <v>2954058</v>
      </c>
    </row>
    <row r="72" spans="1:9" ht="33.75" customHeight="1">
      <c r="A72" s="121" t="s">
        <v>268</v>
      </c>
      <c r="B72" s="47" t="s">
        <v>198</v>
      </c>
      <c r="C72" s="145" t="s">
        <v>490</v>
      </c>
      <c r="D72" s="143">
        <f>D73+D75+D76+D74+D77+D80+D78+D79</f>
        <v>4687222</v>
      </c>
      <c r="E72" s="143">
        <f>E73+E75+E76+E74+E77+E80+E78</f>
        <v>1733164</v>
      </c>
      <c r="F72" s="143">
        <f t="shared" ref="F72:H72" si="20">F73+F75+F76+F74+F77+F80+F78</f>
        <v>0</v>
      </c>
      <c r="G72" s="143">
        <f t="shared" si="20"/>
        <v>0</v>
      </c>
      <c r="H72" s="143">
        <f t="shared" si="20"/>
        <v>1624756</v>
      </c>
      <c r="I72" s="143">
        <f t="shared" si="18"/>
        <v>2954058</v>
      </c>
    </row>
    <row r="73" spans="1:9" ht="119.25" customHeight="1">
      <c r="A73" s="117" t="s">
        <v>487</v>
      </c>
      <c r="B73" s="47" t="s">
        <v>198</v>
      </c>
      <c r="C73" s="145" t="s">
        <v>476</v>
      </c>
      <c r="D73" s="143">
        <f>3184285+82191-20000</f>
        <v>3246476</v>
      </c>
      <c r="E73" s="143">
        <v>1539756</v>
      </c>
      <c r="F73" s="143">
        <f>F75+F76+F81</f>
        <v>0</v>
      </c>
      <c r="G73" s="143">
        <f>G75+G76+G81</f>
        <v>0</v>
      </c>
      <c r="H73" s="143">
        <f t="shared" si="10"/>
        <v>1539756</v>
      </c>
      <c r="I73" s="143">
        <f t="shared" si="18"/>
        <v>1706720</v>
      </c>
    </row>
    <row r="74" spans="1:9" ht="95.25" customHeight="1">
      <c r="A74" s="117" t="s">
        <v>505</v>
      </c>
      <c r="B74" s="47" t="s">
        <v>198</v>
      </c>
      <c r="C74" s="145" t="s">
        <v>506</v>
      </c>
      <c r="D74" s="143">
        <v>44300</v>
      </c>
      <c r="E74" s="143">
        <v>0</v>
      </c>
      <c r="F74" s="143">
        <v>0</v>
      </c>
      <c r="G74" s="143">
        <v>0</v>
      </c>
      <c r="H74" s="143">
        <f t="shared" si="10"/>
        <v>0</v>
      </c>
      <c r="I74" s="143">
        <f t="shared" ref="I74" si="21">IF(OR(D74="-",E74=D74),"-",D74-IF(E74="-",0,E74))</f>
        <v>44300</v>
      </c>
    </row>
    <row r="75" spans="1:9" ht="93" customHeight="1">
      <c r="A75" s="117" t="s">
        <v>485</v>
      </c>
      <c r="B75" s="47" t="s">
        <v>198</v>
      </c>
      <c r="C75" s="176" t="s">
        <v>484</v>
      </c>
      <c r="D75" s="143">
        <f>515808-263582+263582</f>
        <v>515808</v>
      </c>
      <c r="E75" s="143">
        <v>85000</v>
      </c>
      <c r="F75" s="143">
        <v>0</v>
      </c>
      <c r="G75" s="143">
        <v>0</v>
      </c>
      <c r="H75" s="143">
        <f t="shared" si="10"/>
        <v>85000</v>
      </c>
      <c r="I75" s="143">
        <f t="shared" si="18"/>
        <v>430808</v>
      </c>
    </row>
    <row r="76" spans="1:9" ht="78.75" customHeight="1">
      <c r="A76" s="117" t="s">
        <v>509</v>
      </c>
      <c r="B76" s="47" t="s">
        <v>198</v>
      </c>
      <c r="C76" s="145" t="s">
        <v>508</v>
      </c>
      <c r="D76" s="143">
        <v>95600</v>
      </c>
      <c r="E76" s="143">
        <f>58095+37505</f>
        <v>95600</v>
      </c>
      <c r="F76" s="143">
        <v>0</v>
      </c>
      <c r="G76" s="143">
        <v>0</v>
      </c>
      <c r="H76" s="143">
        <v>0</v>
      </c>
      <c r="I76" s="143" t="str">
        <f t="shared" si="18"/>
        <v>-</v>
      </c>
    </row>
    <row r="77" spans="1:9" ht="99" hidden="1" customHeight="1">
      <c r="A77" s="117" t="s">
        <v>428</v>
      </c>
      <c r="B77" s="47" t="s">
        <v>198</v>
      </c>
      <c r="C77" s="145" t="s">
        <v>477</v>
      </c>
      <c r="D77" s="143"/>
      <c r="E77" s="143"/>
      <c r="F77" s="143">
        <v>0</v>
      </c>
      <c r="G77" s="143">
        <v>0</v>
      </c>
      <c r="H77" s="143">
        <v>0</v>
      </c>
      <c r="I77" s="143" t="str">
        <f t="shared" si="18"/>
        <v>-</v>
      </c>
    </row>
    <row r="78" spans="1:9" ht="121.5" customHeight="1">
      <c r="A78" s="117" t="s">
        <v>507</v>
      </c>
      <c r="B78" s="47" t="s">
        <v>198</v>
      </c>
      <c r="C78" s="145" t="s">
        <v>478</v>
      </c>
      <c r="D78" s="143">
        <v>394430</v>
      </c>
      <c r="E78" s="143"/>
      <c r="F78" s="143">
        <v>0</v>
      </c>
      <c r="G78" s="143">
        <v>0</v>
      </c>
      <c r="H78" s="143">
        <v>0</v>
      </c>
      <c r="I78" s="143">
        <f t="shared" ref="I78:I79" si="22">IF(OR(D78="-",E78=D78),"-",D78-IF(E78="-",0,E78))</f>
        <v>394430</v>
      </c>
    </row>
    <row r="79" spans="1:9" ht="105" customHeight="1">
      <c r="A79" s="117" t="s">
        <v>512</v>
      </c>
      <c r="B79" s="47" t="s">
        <v>198</v>
      </c>
      <c r="C79" s="176" t="s">
        <v>511</v>
      </c>
      <c r="D79" s="143">
        <v>377800</v>
      </c>
      <c r="E79" s="143">
        <v>0</v>
      </c>
      <c r="F79" s="143">
        <v>0</v>
      </c>
      <c r="G79" s="143">
        <v>0</v>
      </c>
      <c r="H79" s="143">
        <f t="shared" ref="H79" si="23">E79+F79+G79</f>
        <v>0</v>
      </c>
      <c r="I79" s="143">
        <f t="shared" si="22"/>
        <v>377800</v>
      </c>
    </row>
    <row r="80" spans="1:9" ht="108.75" customHeight="1">
      <c r="A80" s="117" t="s">
        <v>430</v>
      </c>
      <c r="B80" s="47" t="s">
        <v>198</v>
      </c>
      <c r="C80" s="176" t="s">
        <v>475</v>
      </c>
      <c r="D80" s="143">
        <v>12808</v>
      </c>
      <c r="E80" s="143">
        <v>12808</v>
      </c>
      <c r="F80" s="143">
        <v>0</v>
      </c>
      <c r="G80" s="143">
        <v>0</v>
      </c>
      <c r="H80" s="143">
        <v>0</v>
      </c>
      <c r="I80" s="143" t="str">
        <f t="shared" ref="I80" si="24">IF(OR(D80="-",E80=D80),"-",D80-IF(E80="-",0,E80))</f>
        <v>-</v>
      </c>
    </row>
    <row r="81" spans="1:9" ht="34.5" customHeight="1">
      <c r="A81" s="117" t="s">
        <v>186</v>
      </c>
      <c r="B81" s="47" t="s">
        <v>198</v>
      </c>
      <c r="C81" s="145" t="s">
        <v>495</v>
      </c>
      <c r="D81" s="143">
        <f>D82+D85</f>
        <v>110543</v>
      </c>
      <c r="E81" s="143">
        <f t="shared" ref="E81:H81" si="25">E82+E85</f>
        <v>59547</v>
      </c>
      <c r="F81" s="143">
        <f t="shared" si="25"/>
        <v>0</v>
      </c>
      <c r="G81" s="143">
        <f t="shared" si="25"/>
        <v>0</v>
      </c>
      <c r="H81" s="143">
        <f t="shared" si="25"/>
        <v>59547</v>
      </c>
      <c r="I81" s="143">
        <f t="shared" si="18"/>
        <v>50996</v>
      </c>
    </row>
    <row r="82" spans="1:9" ht="45" customHeight="1">
      <c r="A82" s="117" t="s">
        <v>265</v>
      </c>
      <c r="B82" s="47" t="s">
        <v>198</v>
      </c>
      <c r="C82" s="145" t="s">
        <v>494</v>
      </c>
      <c r="D82" s="143">
        <f t="shared" ref="D82:H83" si="26">D83</f>
        <v>108900</v>
      </c>
      <c r="E82" s="143">
        <f t="shared" si="26"/>
        <v>58725</v>
      </c>
      <c r="F82" s="143">
        <f t="shared" si="26"/>
        <v>0</v>
      </c>
      <c r="G82" s="143">
        <f t="shared" si="26"/>
        <v>0</v>
      </c>
      <c r="H82" s="143">
        <f t="shared" si="26"/>
        <v>58725</v>
      </c>
      <c r="I82" s="143">
        <f t="shared" si="18"/>
        <v>50175</v>
      </c>
    </row>
    <row r="83" spans="1:9" ht="57.75" customHeight="1">
      <c r="A83" s="117" t="s">
        <v>266</v>
      </c>
      <c r="B83" s="47" t="s">
        <v>198</v>
      </c>
      <c r="C83" s="145" t="s">
        <v>479</v>
      </c>
      <c r="D83" s="143">
        <f>107700+1200</f>
        <v>108900</v>
      </c>
      <c r="E83" s="143">
        <v>58725</v>
      </c>
      <c r="F83" s="143">
        <f t="shared" si="26"/>
        <v>0</v>
      </c>
      <c r="G83" s="143">
        <f t="shared" si="26"/>
        <v>0</v>
      </c>
      <c r="H83" s="143">
        <f t="shared" si="10"/>
        <v>58725</v>
      </c>
      <c r="I83" s="143">
        <f t="shared" si="18"/>
        <v>50175</v>
      </c>
    </row>
    <row r="84" spans="1:9" ht="44.25" customHeight="1">
      <c r="A84" s="117" t="s">
        <v>267</v>
      </c>
      <c r="B84" s="47" t="s">
        <v>198</v>
      </c>
      <c r="C84" s="145" t="s">
        <v>493</v>
      </c>
      <c r="D84" s="143">
        <f>D85</f>
        <v>1643</v>
      </c>
      <c r="E84" s="143">
        <f>E85</f>
        <v>822</v>
      </c>
      <c r="F84" s="143">
        <f>F85+F86+F87</f>
        <v>0</v>
      </c>
      <c r="G84" s="143">
        <f>G85+G86+G87</f>
        <v>0</v>
      </c>
      <c r="H84" s="143">
        <f t="shared" si="10"/>
        <v>822</v>
      </c>
      <c r="I84" s="143">
        <f t="shared" si="18"/>
        <v>821</v>
      </c>
    </row>
    <row r="85" spans="1:9" ht="69.75" customHeight="1">
      <c r="A85" s="117" t="s">
        <v>486</v>
      </c>
      <c r="B85" s="47" t="s">
        <v>198</v>
      </c>
      <c r="C85" s="145" t="s">
        <v>480</v>
      </c>
      <c r="D85" s="143">
        <v>1643</v>
      </c>
      <c r="E85" s="143">
        <v>822</v>
      </c>
      <c r="F85" s="143">
        <f>F86+F87+F88</f>
        <v>0</v>
      </c>
      <c r="G85" s="143">
        <f>G86+G87+G88</f>
        <v>0</v>
      </c>
      <c r="H85" s="143">
        <f t="shared" si="10"/>
        <v>822</v>
      </c>
      <c r="I85" s="143">
        <f t="shared" si="18"/>
        <v>821</v>
      </c>
    </row>
    <row r="86" spans="1:9" ht="54" hidden="1" customHeight="1">
      <c r="A86" s="50" t="s">
        <v>417</v>
      </c>
      <c r="B86" s="47" t="s">
        <v>198</v>
      </c>
      <c r="C86" s="145" t="s">
        <v>416</v>
      </c>
      <c r="D86" s="143"/>
      <c r="E86" s="143">
        <v>0</v>
      </c>
      <c r="F86" s="143"/>
      <c r="G86" s="143"/>
      <c r="H86" s="143"/>
      <c r="I86" s="143" t="str">
        <f t="shared" si="18"/>
        <v>-</v>
      </c>
    </row>
    <row r="87" spans="1:9" ht="62.25" hidden="1" customHeight="1">
      <c r="A87" s="50" t="s">
        <v>187</v>
      </c>
      <c r="B87" s="49"/>
      <c r="C87" s="42" t="s">
        <v>234</v>
      </c>
      <c r="D87" s="128"/>
      <c r="E87" s="128"/>
      <c r="F87" s="48"/>
      <c r="G87" s="48"/>
      <c r="H87" s="48"/>
      <c r="I87" s="48" t="str">
        <f t="shared" si="18"/>
        <v>-</v>
      </c>
    </row>
    <row r="88" spans="1:9" ht="114" hidden="1" customHeight="1">
      <c r="A88" s="117" t="s">
        <v>188</v>
      </c>
      <c r="B88" s="49"/>
      <c r="C88" s="42" t="s">
        <v>235</v>
      </c>
      <c r="D88" s="128"/>
      <c r="E88" s="128"/>
      <c r="F88" s="48"/>
      <c r="G88" s="48"/>
      <c r="H88" s="48"/>
      <c r="I88" s="48" t="str">
        <f t="shared" si="18"/>
        <v>-</v>
      </c>
    </row>
    <row r="89" spans="1:9" ht="144.75" hidden="1" customHeight="1">
      <c r="A89" s="117" t="s">
        <v>189</v>
      </c>
      <c r="B89" s="49"/>
      <c r="C89" s="42" t="s">
        <v>236</v>
      </c>
      <c r="D89" s="128"/>
      <c r="E89" s="128"/>
      <c r="F89" s="48"/>
      <c r="G89" s="48"/>
      <c r="H89" s="48"/>
      <c r="I89" s="48" t="str">
        <f t="shared" si="18"/>
        <v>-</v>
      </c>
    </row>
    <row r="90" spans="1:9" ht="9.75" hidden="1" customHeight="1">
      <c r="A90" s="117" t="s">
        <v>190</v>
      </c>
      <c r="B90" s="49"/>
      <c r="C90" s="42" t="s">
        <v>237</v>
      </c>
      <c r="D90" s="128"/>
      <c r="E90" s="128"/>
      <c r="F90" s="48"/>
      <c r="G90" s="48"/>
      <c r="H90" s="48"/>
      <c r="I90" s="48" t="str">
        <f t="shared" si="18"/>
        <v>-</v>
      </c>
    </row>
  </sheetData>
  <mergeCells count="16">
    <mergeCell ref="B5:D5"/>
    <mergeCell ref="A9:D9"/>
    <mergeCell ref="A1:H1"/>
    <mergeCell ref="A2:G2"/>
    <mergeCell ref="A3:G3"/>
    <mergeCell ref="B6:F6"/>
    <mergeCell ref="I10:I14"/>
    <mergeCell ref="A10:A14"/>
    <mergeCell ref="B10:B14"/>
    <mergeCell ref="C10:C14"/>
    <mergeCell ref="D10:D14"/>
    <mergeCell ref="E10:H10"/>
    <mergeCell ref="E11:E14"/>
    <mergeCell ref="F11:F14"/>
    <mergeCell ref="G11:G14"/>
    <mergeCell ref="H11:H14"/>
  </mergeCells>
  <conditionalFormatting sqref="I81:I90 I16:I66 I68:I79">
    <cfRule type="cellIs" dxfId="1" priority="2" stopIfTrue="1" operator="equal">
      <formula>0</formula>
    </cfRule>
  </conditionalFormatting>
  <conditionalFormatting sqref="I80">
    <cfRule type="cellIs" dxfId="0" priority="1" stopIfTrue="1" operator="equal">
      <formula>0</formula>
    </cfRule>
  </conditionalFormatting>
  <pageMargins left="0.78740157480314965" right="0" top="0.74803149606299213" bottom="0.74803149606299213" header="0.31496062992125984" footer="0.31496062992125984"/>
  <pageSetup paperSize="9" scale="46" orientation="portrait" verticalDpi="4294967293" r:id="rId1"/>
  <rowBreaks count="2" manualBreakCount="2">
    <brk id="32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80"/>
  <sheetViews>
    <sheetView view="pageBreakPreview" topLeftCell="A99" zoomScale="78" zoomScaleSheetLayoutView="78" workbookViewId="0">
      <selection activeCell="C112" sqref="C112"/>
    </sheetView>
  </sheetViews>
  <sheetFormatPr defaultRowHeight="16.5"/>
  <cols>
    <col min="1" max="1" width="41" style="92" customWidth="1"/>
    <col min="2" max="2" width="4.7109375" style="93" customWidth="1"/>
    <col min="3" max="3" width="28.85546875" style="141" customWidth="1"/>
    <col min="4" max="4" width="22" style="131" customWidth="1"/>
    <col min="5" max="5" width="17.85546875" style="131" customWidth="1"/>
    <col min="6" max="6" width="17.42578125" style="131" customWidth="1"/>
    <col min="7" max="7" width="7.5703125" style="105" customWidth="1"/>
    <col min="8" max="8" width="7.85546875" style="105" customWidth="1"/>
    <col min="9" max="9" width="18" style="105" customWidth="1"/>
    <col min="10" max="11" width="17.7109375" style="105" customWidth="1"/>
    <col min="12" max="16384" width="9.140625" style="60"/>
  </cols>
  <sheetData>
    <row r="1" spans="1:11" s="53" customFormat="1" ht="30" hidden="1" customHeight="1">
      <c r="C1" s="137" t="s">
        <v>0</v>
      </c>
      <c r="D1" s="129"/>
      <c r="E1" s="129"/>
      <c r="F1" s="129"/>
    </row>
    <row r="2" spans="1:11" s="53" customFormat="1" ht="12.75" hidden="1" customHeight="1">
      <c r="A2" s="54"/>
      <c r="B2" s="54"/>
      <c r="C2" s="137"/>
      <c r="D2" s="130"/>
      <c r="E2" s="130"/>
      <c r="F2" s="130"/>
      <c r="G2" s="54"/>
      <c r="H2" s="54"/>
      <c r="I2" s="54"/>
      <c r="J2" s="54"/>
      <c r="K2" s="54"/>
    </row>
    <row r="3" spans="1:11" s="53" customFormat="1" ht="12.75" hidden="1" customHeight="1">
      <c r="A3" s="54"/>
      <c r="B3" s="54"/>
      <c r="C3" s="137" t="s">
        <v>1</v>
      </c>
      <c r="D3" s="130"/>
      <c r="E3" s="130"/>
      <c r="F3" s="130"/>
      <c r="G3" s="54"/>
      <c r="H3" s="54"/>
      <c r="I3" s="54"/>
      <c r="J3" s="54"/>
      <c r="K3" s="54"/>
    </row>
    <row r="4" spans="1:11" s="53" customFormat="1" ht="12.75" hidden="1" customHeight="1">
      <c r="A4" s="54"/>
      <c r="B4" s="54"/>
      <c r="C4" s="137"/>
      <c r="D4" s="130"/>
      <c r="E4" s="130"/>
      <c r="F4" s="130"/>
      <c r="G4" s="54"/>
      <c r="H4" s="54"/>
      <c r="I4" s="54"/>
      <c r="J4" s="54"/>
      <c r="K4" s="54"/>
    </row>
    <row r="5" spans="1:11" s="53" customFormat="1" ht="12.75" hidden="1" customHeight="1">
      <c r="A5" s="54"/>
      <c r="B5" s="54"/>
      <c r="C5" s="137"/>
      <c r="D5" s="130"/>
      <c r="E5" s="130"/>
      <c r="F5" s="130"/>
      <c r="G5" s="54"/>
      <c r="H5" s="54"/>
      <c r="I5" s="54"/>
      <c r="J5" s="54"/>
      <c r="K5" s="54"/>
    </row>
    <row r="6" spans="1:11" s="53" customFormat="1" ht="12.75" hidden="1" customHeight="1">
      <c r="A6" s="54" t="s">
        <v>2</v>
      </c>
      <c r="B6" s="54"/>
      <c r="C6" s="137"/>
      <c r="D6" s="130"/>
      <c r="E6" s="130"/>
      <c r="F6" s="130"/>
      <c r="G6" s="54"/>
      <c r="H6" s="54"/>
      <c r="I6" s="54"/>
      <c r="J6" s="54"/>
      <c r="K6" s="54"/>
    </row>
    <row r="7" spans="1:11" s="53" customFormat="1" ht="12.75" hidden="1" customHeight="1">
      <c r="A7" s="54" t="s">
        <v>3</v>
      </c>
      <c r="B7" s="54"/>
      <c r="C7" s="137"/>
      <c r="D7" s="130"/>
      <c r="E7" s="130"/>
      <c r="F7" s="130"/>
      <c r="G7" s="54"/>
      <c r="H7" s="54"/>
      <c r="I7" s="54"/>
      <c r="J7" s="54"/>
      <c r="K7" s="54"/>
    </row>
    <row r="8" spans="1:11" s="53" customFormat="1">
      <c r="A8" s="54"/>
      <c r="B8" s="54"/>
      <c r="C8" s="137" t="s">
        <v>7</v>
      </c>
      <c r="D8" s="130"/>
      <c r="E8" s="130"/>
      <c r="F8" s="130"/>
      <c r="G8" s="54"/>
      <c r="H8" s="54"/>
      <c r="I8" s="54"/>
      <c r="J8" s="104" t="s">
        <v>239</v>
      </c>
    </row>
    <row r="9" spans="1:11" s="56" customFormat="1" ht="25.5" customHeight="1">
      <c r="A9" s="196" t="s">
        <v>4</v>
      </c>
      <c r="B9" s="196" t="s">
        <v>28</v>
      </c>
      <c r="C9" s="199" t="s">
        <v>292</v>
      </c>
      <c r="D9" s="196" t="s">
        <v>33</v>
      </c>
      <c r="E9" s="196" t="s">
        <v>8</v>
      </c>
      <c r="F9" s="197" t="s">
        <v>5</v>
      </c>
      <c r="G9" s="201"/>
      <c r="H9" s="201"/>
      <c r="I9" s="198"/>
      <c r="J9" s="197" t="s">
        <v>6</v>
      </c>
      <c r="K9" s="198"/>
    </row>
    <row r="10" spans="1:11" s="56" customFormat="1" ht="49.5" customHeight="1">
      <c r="A10" s="196"/>
      <c r="B10" s="196"/>
      <c r="C10" s="200"/>
      <c r="D10" s="196"/>
      <c r="E10" s="196"/>
      <c r="F10" s="102" t="s">
        <v>34</v>
      </c>
      <c r="G10" s="102" t="s">
        <v>284</v>
      </c>
      <c r="H10" s="102" t="s">
        <v>36</v>
      </c>
      <c r="I10" s="102" t="s">
        <v>285</v>
      </c>
      <c r="J10" s="101" t="s">
        <v>9</v>
      </c>
      <c r="K10" s="101" t="s">
        <v>10</v>
      </c>
    </row>
    <row r="11" spans="1:11" s="107" customFormat="1" ht="11.25">
      <c r="A11" s="106">
        <v>1</v>
      </c>
      <c r="B11" s="106" t="s">
        <v>29</v>
      </c>
      <c r="C11" s="106">
        <v>3</v>
      </c>
      <c r="D11" s="106">
        <v>4</v>
      </c>
      <c r="E11" s="106">
        <v>5</v>
      </c>
      <c r="F11" s="106">
        <v>6</v>
      </c>
      <c r="G11" s="106">
        <v>7</v>
      </c>
      <c r="H11" s="106">
        <v>8</v>
      </c>
      <c r="I11" s="106">
        <v>9</v>
      </c>
      <c r="J11" s="106">
        <v>10</v>
      </c>
      <c r="K11" s="106">
        <v>11</v>
      </c>
    </row>
    <row r="12" spans="1:11" s="56" customFormat="1" ht="20.100000000000001" customHeight="1">
      <c r="A12" s="108" t="s">
        <v>290</v>
      </c>
      <c r="B12" s="57" t="s">
        <v>291</v>
      </c>
      <c r="C12" s="138"/>
      <c r="D12" s="155">
        <f>D277</f>
        <v>10842091.310000001</v>
      </c>
      <c r="E12" s="155">
        <f t="shared" ref="E12:K12" si="0">E277</f>
        <v>10842091.310000001</v>
      </c>
      <c r="F12" s="155">
        <f t="shared" si="0"/>
        <v>4117350.5</v>
      </c>
      <c r="G12" s="155">
        <f t="shared" si="0"/>
        <v>0</v>
      </c>
      <c r="H12" s="155">
        <f t="shared" si="0"/>
        <v>0</v>
      </c>
      <c r="I12" s="155">
        <f t="shared" si="0"/>
        <v>4117350.5</v>
      </c>
      <c r="J12" s="155">
        <f t="shared" si="0"/>
        <v>6724740.8100000005</v>
      </c>
      <c r="K12" s="155">
        <f t="shared" si="0"/>
        <v>6724740.8100000005</v>
      </c>
    </row>
    <row r="13" spans="1:11" s="56" customFormat="1" ht="20.100000000000001" customHeight="1">
      <c r="A13" s="99" t="s">
        <v>43</v>
      </c>
      <c r="B13" s="99"/>
      <c r="C13" s="138"/>
      <c r="D13" s="156"/>
      <c r="E13" s="156"/>
      <c r="F13" s="157"/>
      <c r="G13" s="156"/>
      <c r="H13" s="156"/>
      <c r="I13" s="156"/>
      <c r="J13" s="156"/>
      <c r="K13" s="156"/>
    </row>
    <row r="14" spans="1:11" s="56" customFormat="1" ht="20.100000000000001" customHeight="1">
      <c r="A14" s="43" t="s">
        <v>94</v>
      </c>
      <c r="B14" s="55"/>
      <c r="C14" s="139" t="s">
        <v>125</v>
      </c>
      <c r="D14" s="155">
        <f>D15+D71+D74+D66+D69+D22</f>
        <v>4875710.5600000005</v>
      </c>
      <c r="E14" s="155">
        <f t="shared" ref="E14:I14" si="1">E15+E71+E74+E66+E69+E22</f>
        <v>4875710.5600000005</v>
      </c>
      <c r="F14" s="155">
        <f t="shared" si="1"/>
        <v>2221033.54</v>
      </c>
      <c r="G14" s="155">
        <f t="shared" si="1"/>
        <v>0</v>
      </c>
      <c r="H14" s="155">
        <f t="shared" si="1"/>
        <v>0</v>
      </c>
      <c r="I14" s="155">
        <f t="shared" si="1"/>
        <v>2221033.54</v>
      </c>
      <c r="J14" s="155">
        <f>J15+J71+J74+J66+J69+J22</f>
        <v>2654677.0200000005</v>
      </c>
      <c r="K14" s="155">
        <f t="shared" ref="K14" si="2">K15+K71+K74+K66+K69+K22</f>
        <v>2654677.0200000005</v>
      </c>
    </row>
    <row r="15" spans="1:11" s="58" customFormat="1" ht="42.75" customHeight="1">
      <c r="A15" s="178" t="s">
        <v>95</v>
      </c>
      <c r="B15" s="57"/>
      <c r="C15" s="139" t="s">
        <v>281</v>
      </c>
      <c r="D15" s="155">
        <f>D16</f>
        <v>766844</v>
      </c>
      <c r="E15" s="155">
        <f t="shared" ref="E15:K15" si="3">E16</f>
        <v>766844</v>
      </c>
      <c r="F15" s="155">
        <f t="shared" si="3"/>
        <v>358850.97</v>
      </c>
      <c r="G15" s="155">
        <f t="shared" si="3"/>
        <v>0</v>
      </c>
      <c r="H15" s="155">
        <f t="shared" si="3"/>
        <v>0</v>
      </c>
      <c r="I15" s="155">
        <f>I16</f>
        <v>358850.97</v>
      </c>
      <c r="J15" s="155">
        <f t="shared" si="3"/>
        <v>407993.03</v>
      </c>
      <c r="K15" s="155">
        <f t="shared" si="3"/>
        <v>407993.03</v>
      </c>
    </row>
    <row r="16" spans="1:11" s="56" customFormat="1" ht="29.25" customHeight="1">
      <c r="A16" s="46" t="s">
        <v>107</v>
      </c>
      <c r="B16" s="55"/>
      <c r="C16" s="148" t="s">
        <v>306</v>
      </c>
      <c r="D16" s="157">
        <f t="shared" ref="D16:K16" si="4">D17+D20</f>
        <v>766844</v>
      </c>
      <c r="E16" s="157">
        <f>E17+E20</f>
        <v>766844</v>
      </c>
      <c r="F16" s="157">
        <f t="shared" ref="F16" si="5">F17+F20</f>
        <v>358850.97</v>
      </c>
      <c r="G16" s="157">
        <f t="shared" si="4"/>
        <v>0</v>
      </c>
      <c r="H16" s="157">
        <f>H17+H20</f>
        <v>0</v>
      </c>
      <c r="I16" s="157">
        <f>I17+I20</f>
        <v>358850.97</v>
      </c>
      <c r="J16" s="157">
        <f>J17+J20</f>
        <v>407993.03</v>
      </c>
      <c r="K16" s="157">
        <f t="shared" si="4"/>
        <v>407993.03</v>
      </c>
    </row>
    <row r="17" spans="1:11" ht="20.100000000000001" customHeight="1">
      <c r="A17" s="59" t="s">
        <v>21</v>
      </c>
      <c r="B17" s="25"/>
      <c r="C17" s="149" t="s">
        <v>303</v>
      </c>
      <c r="D17" s="158">
        <v>588974</v>
      </c>
      <c r="E17" s="158">
        <f>D17</f>
        <v>588974</v>
      </c>
      <c r="F17" s="159">
        <v>275134.3</v>
      </c>
      <c r="G17" s="159">
        <v>0</v>
      </c>
      <c r="H17" s="159">
        <v>0</v>
      </c>
      <c r="I17" s="159">
        <f>F17+G17+H17</f>
        <v>275134.3</v>
      </c>
      <c r="J17" s="159">
        <f>D17-I17</f>
        <v>313839.7</v>
      </c>
      <c r="K17" s="159">
        <f>E17-I17</f>
        <v>313839.7</v>
      </c>
    </row>
    <row r="18" spans="1:11" ht="20.100000000000001" customHeight="1">
      <c r="A18" s="61" t="s">
        <v>82</v>
      </c>
      <c r="B18" s="25"/>
      <c r="C18" s="149" t="s">
        <v>304</v>
      </c>
      <c r="D18" s="159">
        <v>129574</v>
      </c>
      <c r="E18" s="158">
        <f>D18</f>
        <v>129574</v>
      </c>
      <c r="F18" s="159">
        <v>61058.8</v>
      </c>
      <c r="G18" s="159">
        <v>0</v>
      </c>
      <c r="H18" s="159">
        <v>0</v>
      </c>
      <c r="I18" s="159">
        <f t="shared" ref="I18:I62" si="6">F18+G18+H18</f>
        <v>61058.8</v>
      </c>
      <c r="J18" s="159">
        <f t="shared" ref="J18:J62" si="7">D18-I18</f>
        <v>68515.199999999997</v>
      </c>
      <c r="K18" s="159">
        <f t="shared" ref="K18:K62" si="8">E18-I18</f>
        <v>68515.199999999997</v>
      </c>
    </row>
    <row r="19" spans="1:11" ht="20.100000000000001" customHeight="1">
      <c r="A19" s="61" t="s">
        <v>83</v>
      </c>
      <c r="B19" s="25"/>
      <c r="C19" s="149" t="s">
        <v>305</v>
      </c>
      <c r="D19" s="159">
        <v>48296</v>
      </c>
      <c r="E19" s="158">
        <f>D19</f>
        <v>48296</v>
      </c>
      <c r="F19" s="159">
        <v>22657.87</v>
      </c>
      <c r="G19" s="159">
        <v>0</v>
      </c>
      <c r="H19" s="159">
        <v>0</v>
      </c>
      <c r="I19" s="159">
        <f t="shared" si="6"/>
        <v>22657.87</v>
      </c>
      <c r="J19" s="159">
        <f t="shared" si="7"/>
        <v>25638.13</v>
      </c>
      <c r="K19" s="159">
        <f t="shared" si="8"/>
        <v>25638.13</v>
      </c>
    </row>
    <row r="20" spans="1:11" s="63" customFormat="1" ht="20.100000000000001" customHeight="1">
      <c r="A20" s="46" t="s">
        <v>108</v>
      </c>
      <c r="B20" s="62"/>
      <c r="C20" s="150"/>
      <c r="D20" s="160">
        <f t="shared" ref="D20:H20" si="9">SUM(D18:D19)</f>
        <v>177870</v>
      </c>
      <c r="E20" s="161">
        <f t="shared" si="9"/>
        <v>177870</v>
      </c>
      <c r="F20" s="161">
        <f t="shared" ref="F20" si="10">SUM(F18:F19)</f>
        <v>83716.67</v>
      </c>
      <c r="G20" s="161">
        <f t="shared" si="9"/>
        <v>0</v>
      </c>
      <c r="H20" s="161">
        <f t="shared" si="9"/>
        <v>0</v>
      </c>
      <c r="I20" s="159">
        <f t="shared" si="6"/>
        <v>83716.67</v>
      </c>
      <c r="J20" s="159">
        <f t="shared" si="7"/>
        <v>94153.33</v>
      </c>
      <c r="K20" s="159">
        <f t="shared" si="8"/>
        <v>94153.33</v>
      </c>
    </row>
    <row r="21" spans="1:11" s="63" customFormat="1" ht="20.100000000000001" customHeight="1">
      <c r="A21" s="46"/>
      <c r="B21" s="62"/>
      <c r="C21" s="150"/>
      <c r="D21" s="160"/>
      <c r="E21" s="161"/>
      <c r="F21" s="161"/>
      <c r="G21" s="161"/>
      <c r="H21" s="161"/>
      <c r="I21" s="159"/>
      <c r="J21" s="159"/>
      <c r="K21" s="159"/>
    </row>
    <row r="22" spans="1:11" s="63" customFormat="1" ht="50.25" customHeight="1">
      <c r="A22" s="114" t="s">
        <v>96</v>
      </c>
      <c r="B22" s="62"/>
      <c r="C22" s="150" t="s">
        <v>124</v>
      </c>
      <c r="D22" s="161">
        <f>D23</f>
        <v>3942720.56</v>
      </c>
      <c r="E22" s="161">
        <f t="shared" ref="E22:K22" si="11">E23</f>
        <v>3942720.56</v>
      </c>
      <c r="F22" s="161">
        <f t="shared" si="11"/>
        <v>1716416.5699999998</v>
      </c>
      <c r="G22" s="161">
        <f t="shared" si="11"/>
        <v>0</v>
      </c>
      <c r="H22" s="161">
        <f t="shared" si="11"/>
        <v>0</v>
      </c>
      <c r="I22" s="161">
        <f t="shared" si="11"/>
        <v>1716416.5699999998</v>
      </c>
      <c r="J22" s="161">
        <f t="shared" si="11"/>
        <v>2226303.9900000002</v>
      </c>
      <c r="K22" s="161">
        <f t="shared" si="11"/>
        <v>2226303.9900000002</v>
      </c>
    </row>
    <row r="23" spans="1:11" s="52" customFormat="1" ht="50.25" customHeight="1">
      <c r="A23" s="64" t="s">
        <v>130</v>
      </c>
      <c r="B23" s="51"/>
      <c r="C23" s="151" t="s">
        <v>129</v>
      </c>
      <c r="D23" s="162">
        <f>D24+D38+D52+D53+D54+D56+D47</f>
        <v>3942720.56</v>
      </c>
      <c r="E23" s="162">
        <f t="shared" ref="E23:K23" si="12">E24+E38+E52+E53+E54+E56+E47</f>
        <v>3942720.56</v>
      </c>
      <c r="F23" s="162">
        <f t="shared" si="12"/>
        <v>1716416.5699999998</v>
      </c>
      <c r="G23" s="162">
        <f t="shared" si="12"/>
        <v>0</v>
      </c>
      <c r="H23" s="162">
        <f t="shared" si="12"/>
        <v>0</v>
      </c>
      <c r="I23" s="162">
        <f t="shared" si="12"/>
        <v>1716416.5699999998</v>
      </c>
      <c r="J23" s="162">
        <f t="shared" si="12"/>
        <v>2226303.9900000002</v>
      </c>
      <c r="K23" s="162">
        <f t="shared" si="12"/>
        <v>2226303.9900000002</v>
      </c>
    </row>
    <row r="24" spans="1:11" s="52" customFormat="1" ht="30.75" customHeight="1">
      <c r="A24" s="46" t="s">
        <v>107</v>
      </c>
      <c r="B24" s="51"/>
      <c r="C24" s="148" t="s">
        <v>307</v>
      </c>
      <c r="D24" s="162">
        <f>D27+D34+D37</f>
        <v>2532774.33</v>
      </c>
      <c r="E24" s="162">
        <f t="shared" ref="E24:H24" si="13">E27+E34+E37</f>
        <v>2532774.33</v>
      </c>
      <c r="F24" s="162">
        <f t="shared" ref="F24" si="14">F27+F34+F37</f>
        <v>1020504.0299999998</v>
      </c>
      <c r="G24" s="162">
        <f t="shared" si="13"/>
        <v>0</v>
      </c>
      <c r="H24" s="162">
        <f t="shared" si="13"/>
        <v>0</v>
      </c>
      <c r="I24" s="162">
        <f t="shared" si="6"/>
        <v>1020504.0299999998</v>
      </c>
      <c r="J24" s="162">
        <f t="shared" si="7"/>
        <v>1512270.3000000003</v>
      </c>
      <c r="K24" s="162">
        <f t="shared" si="8"/>
        <v>1512270.3000000003</v>
      </c>
    </row>
    <row r="25" spans="1:11" ht="20.100000000000001" customHeight="1">
      <c r="A25" s="59" t="s">
        <v>412</v>
      </c>
      <c r="B25" s="25"/>
      <c r="C25" s="149" t="s">
        <v>308</v>
      </c>
      <c r="D25" s="159">
        <f>1033473-50000</f>
        <v>983473</v>
      </c>
      <c r="E25" s="159">
        <f>D25</f>
        <v>983473</v>
      </c>
      <c r="F25" s="159">
        <v>327244.78999999998</v>
      </c>
      <c r="G25" s="159">
        <v>0</v>
      </c>
      <c r="H25" s="159">
        <v>0</v>
      </c>
      <c r="I25" s="159">
        <f t="shared" si="6"/>
        <v>327244.78999999998</v>
      </c>
      <c r="J25" s="159">
        <f>D25-I25</f>
        <v>656228.21</v>
      </c>
      <c r="K25" s="159">
        <f t="shared" si="8"/>
        <v>656228.21</v>
      </c>
    </row>
    <row r="26" spans="1:11" ht="20.100000000000001" customHeight="1">
      <c r="A26" s="59" t="s">
        <v>413</v>
      </c>
      <c r="B26" s="25"/>
      <c r="C26" s="149" t="s">
        <v>309</v>
      </c>
      <c r="D26" s="159">
        <v>947496</v>
      </c>
      <c r="E26" s="159">
        <f>D26</f>
        <v>947496</v>
      </c>
      <c r="F26" s="159">
        <v>453613.35</v>
      </c>
      <c r="G26" s="159">
        <v>0</v>
      </c>
      <c r="H26" s="159">
        <v>0</v>
      </c>
      <c r="I26" s="159">
        <f t="shared" si="6"/>
        <v>453613.35</v>
      </c>
      <c r="J26" s="159">
        <f t="shared" si="7"/>
        <v>493882.65</v>
      </c>
      <c r="K26" s="159">
        <f t="shared" si="8"/>
        <v>493882.65</v>
      </c>
    </row>
    <row r="27" spans="1:11" s="63" customFormat="1" ht="20.100000000000001" customHeight="1">
      <c r="A27" s="64" t="s">
        <v>77</v>
      </c>
      <c r="B27" s="62"/>
      <c r="C27" s="150"/>
      <c r="D27" s="161">
        <f t="shared" ref="D27:H27" si="15">SUM(D25:D26)</f>
        <v>1930969</v>
      </c>
      <c r="E27" s="161">
        <f t="shared" si="15"/>
        <v>1930969</v>
      </c>
      <c r="F27" s="161">
        <f t="shared" ref="F27" si="16">SUM(F25:F26)</f>
        <v>780858.1399999999</v>
      </c>
      <c r="G27" s="161">
        <f t="shared" si="15"/>
        <v>0</v>
      </c>
      <c r="H27" s="161">
        <f t="shared" si="15"/>
        <v>0</v>
      </c>
      <c r="I27" s="161">
        <f t="shared" si="6"/>
        <v>780858.1399999999</v>
      </c>
      <c r="J27" s="161">
        <f t="shared" si="7"/>
        <v>1150110.8600000001</v>
      </c>
      <c r="K27" s="161">
        <f t="shared" si="8"/>
        <v>1150110.8600000001</v>
      </c>
    </row>
    <row r="28" spans="1:11" ht="42.75" customHeight="1">
      <c r="A28" s="59" t="s">
        <v>22</v>
      </c>
      <c r="B28" s="25"/>
      <c r="C28" s="149" t="s">
        <v>310</v>
      </c>
      <c r="D28" s="159">
        <v>22701</v>
      </c>
      <c r="E28" s="159">
        <f>D28</f>
        <v>22701</v>
      </c>
      <c r="F28" s="159">
        <v>0</v>
      </c>
      <c r="G28" s="159">
        <v>0</v>
      </c>
      <c r="H28" s="159">
        <v>0</v>
      </c>
      <c r="I28" s="159">
        <f t="shared" si="6"/>
        <v>0</v>
      </c>
      <c r="J28" s="159">
        <f t="shared" si="7"/>
        <v>22701</v>
      </c>
      <c r="K28" s="159">
        <f t="shared" si="8"/>
        <v>22701</v>
      </c>
    </row>
    <row r="29" spans="1:11" ht="42.75" customHeight="1">
      <c r="A29" s="59" t="s">
        <v>23</v>
      </c>
      <c r="B29" s="25"/>
      <c r="C29" s="149" t="s">
        <v>311</v>
      </c>
      <c r="D29" s="159">
        <v>17000</v>
      </c>
      <c r="E29" s="159">
        <f>D29</f>
        <v>17000</v>
      </c>
      <c r="F29" s="159">
        <v>3250</v>
      </c>
      <c r="G29" s="159">
        <v>0</v>
      </c>
      <c r="H29" s="159">
        <v>0</v>
      </c>
      <c r="I29" s="159">
        <f t="shared" si="6"/>
        <v>3250</v>
      </c>
      <c r="J29" s="159">
        <f t="shared" si="7"/>
        <v>13750</v>
      </c>
      <c r="K29" s="159">
        <f t="shared" si="8"/>
        <v>13750</v>
      </c>
    </row>
    <row r="30" spans="1:11" ht="20.100000000000001" customHeight="1">
      <c r="A30" s="59" t="s">
        <v>16</v>
      </c>
      <c r="B30" s="25"/>
      <c r="C30" s="149" t="s">
        <v>443</v>
      </c>
      <c r="D30" s="159">
        <v>0</v>
      </c>
      <c r="E30" s="159">
        <f t="shared" ref="E30:E36" si="17">D30</f>
        <v>0</v>
      </c>
      <c r="F30" s="159"/>
      <c r="G30" s="159">
        <v>0</v>
      </c>
      <c r="H30" s="159">
        <v>0</v>
      </c>
      <c r="I30" s="159">
        <f t="shared" ref="I30" si="18">F30+G30+H30</f>
        <v>0</v>
      </c>
      <c r="J30" s="159">
        <f t="shared" ref="J30" si="19">D30-I30</f>
        <v>0</v>
      </c>
      <c r="K30" s="159">
        <f t="shared" ref="K30" si="20">E30-I30</f>
        <v>0</v>
      </c>
    </row>
    <row r="31" spans="1:11" ht="43.5" customHeight="1">
      <c r="A31" s="59" t="s">
        <v>503</v>
      </c>
      <c r="B31" s="25"/>
      <c r="C31" s="149" t="s">
        <v>329</v>
      </c>
      <c r="D31" s="159">
        <v>22170</v>
      </c>
      <c r="E31" s="159">
        <f t="shared" si="17"/>
        <v>22170</v>
      </c>
      <c r="F31" s="159">
        <v>7351.6</v>
      </c>
      <c r="G31" s="159">
        <v>0</v>
      </c>
      <c r="H31" s="159">
        <v>0</v>
      </c>
      <c r="I31" s="159">
        <f t="shared" si="6"/>
        <v>7351.6</v>
      </c>
      <c r="J31" s="159">
        <f t="shared" si="7"/>
        <v>14818.4</v>
      </c>
      <c r="K31" s="159">
        <f t="shared" si="8"/>
        <v>14818.4</v>
      </c>
    </row>
    <row r="32" spans="1:11" ht="37.5" customHeight="1">
      <c r="A32" s="59" t="s">
        <v>504</v>
      </c>
      <c r="B32" s="25"/>
      <c r="C32" s="149" t="s">
        <v>330</v>
      </c>
      <c r="D32" s="159">
        <v>5500</v>
      </c>
      <c r="E32" s="159">
        <f t="shared" si="17"/>
        <v>5500</v>
      </c>
      <c r="F32" s="159">
        <v>865</v>
      </c>
      <c r="G32" s="159">
        <v>0</v>
      </c>
      <c r="H32" s="159">
        <v>0</v>
      </c>
      <c r="I32" s="159">
        <f t="shared" ref="I32" si="21">F32+G32+H32</f>
        <v>865</v>
      </c>
      <c r="J32" s="159">
        <f t="shared" ref="J32" si="22">D32-I32</f>
        <v>4635</v>
      </c>
      <c r="K32" s="159">
        <f t="shared" ref="K32" si="23">E32-I32</f>
        <v>4635</v>
      </c>
    </row>
    <row r="33" spans="1:11" ht="20.100000000000001" customHeight="1">
      <c r="A33" s="59" t="s">
        <v>13</v>
      </c>
      <c r="B33" s="25"/>
      <c r="C33" s="149" t="s">
        <v>447</v>
      </c>
      <c r="D33" s="159">
        <v>1300</v>
      </c>
      <c r="E33" s="159">
        <f t="shared" si="17"/>
        <v>1300</v>
      </c>
      <c r="F33" s="159"/>
      <c r="G33" s="159">
        <v>0</v>
      </c>
      <c r="H33" s="159">
        <v>0</v>
      </c>
      <c r="I33" s="159">
        <f t="shared" si="6"/>
        <v>0</v>
      </c>
      <c r="J33" s="159">
        <f t="shared" si="7"/>
        <v>1300</v>
      </c>
      <c r="K33" s="159">
        <f t="shared" si="8"/>
        <v>1300</v>
      </c>
    </row>
    <row r="34" spans="1:11" s="63" customFormat="1" ht="20.100000000000001" customHeight="1">
      <c r="A34" s="64" t="s">
        <v>109</v>
      </c>
      <c r="B34" s="62"/>
      <c r="C34" s="150"/>
      <c r="D34" s="161">
        <f>SUM(D28:D33)</f>
        <v>68671</v>
      </c>
      <c r="E34" s="161">
        <f t="shared" ref="E34:H34" si="24">SUM(E28:E33)</f>
        <v>68671</v>
      </c>
      <c r="F34" s="161">
        <f t="shared" ref="F34" si="25">SUM(F28:F33)</f>
        <v>11466.6</v>
      </c>
      <c r="G34" s="161">
        <f t="shared" si="24"/>
        <v>0</v>
      </c>
      <c r="H34" s="161">
        <f t="shared" si="24"/>
        <v>0</v>
      </c>
      <c r="I34" s="159">
        <f t="shared" si="6"/>
        <v>11466.6</v>
      </c>
      <c r="J34" s="159">
        <f t="shared" si="7"/>
        <v>57204.4</v>
      </c>
      <c r="K34" s="159">
        <f t="shared" si="8"/>
        <v>57204.4</v>
      </c>
    </row>
    <row r="35" spans="1:11" ht="20.100000000000001" customHeight="1">
      <c r="A35" s="68" t="s">
        <v>82</v>
      </c>
      <c r="B35" s="25"/>
      <c r="C35" s="149" t="s">
        <v>327</v>
      </c>
      <c r="D35" s="159">
        <f>435813-11950.35-46867.32</f>
        <v>376995.33</v>
      </c>
      <c r="E35" s="159">
        <f t="shared" si="17"/>
        <v>376995.33</v>
      </c>
      <c r="F35" s="159">
        <v>172279.83</v>
      </c>
      <c r="G35" s="159">
        <v>0</v>
      </c>
      <c r="H35" s="159">
        <v>0</v>
      </c>
      <c r="I35" s="159">
        <f t="shared" si="6"/>
        <v>172279.83</v>
      </c>
      <c r="J35" s="159">
        <f t="shared" si="7"/>
        <v>204715.50000000003</v>
      </c>
      <c r="K35" s="159">
        <f t="shared" si="8"/>
        <v>204715.50000000003</v>
      </c>
    </row>
    <row r="36" spans="1:11" ht="20.100000000000001" customHeight="1">
      <c r="A36" s="68" t="s">
        <v>83</v>
      </c>
      <c r="B36" s="25"/>
      <c r="C36" s="149" t="s">
        <v>328</v>
      </c>
      <c r="D36" s="159">
        <f>162439-2500-3800</f>
        <v>156139</v>
      </c>
      <c r="E36" s="159">
        <f t="shared" si="17"/>
        <v>156139</v>
      </c>
      <c r="F36" s="159">
        <v>55899.46</v>
      </c>
      <c r="G36" s="159">
        <v>0</v>
      </c>
      <c r="H36" s="159">
        <v>0</v>
      </c>
      <c r="I36" s="159">
        <f t="shared" si="6"/>
        <v>55899.46</v>
      </c>
      <c r="J36" s="159">
        <f t="shared" si="7"/>
        <v>100239.54000000001</v>
      </c>
      <c r="K36" s="159">
        <f t="shared" si="8"/>
        <v>100239.54000000001</v>
      </c>
    </row>
    <row r="37" spans="1:11" s="63" customFormat="1" ht="20.100000000000001" customHeight="1">
      <c r="A37" s="46" t="s">
        <v>108</v>
      </c>
      <c r="B37" s="62"/>
      <c r="C37" s="150"/>
      <c r="D37" s="161">
        <f t="shared" ref="D37:H37" si="26">SUM(D35:D36)</f>
        <v>533134.33000000007</v>
      </c>
      <c r="E37" s="161">
        <f t="shared" si="26"/>
        <v>533134.33000000007</v>
      </c>
      <c r="F37" s="161">
        <f t="shared" ref="F37" si="27">SUM(F35:F36)</f>
        <v>228179.28999999998</v>
      </c>
      <c r="G37" s="161">
        <f t="shared" si="26"/>
        <v>0</v>
      </c>
      <c r="H37" s="161">
        <f t="shared" si="26"/>
        <v>0</v>
      </c>
      <c r="I37" s="161">
        <f t="shared" si="6"/>
        <v>228179.28999999998</v>
      </c>
      <c r="J37" s="161">
        <f t="shared" si="7"/>
        <v>304955.0400000001</v>
      </c>
      <c r="K37" s="161">
        <f t="shared" si="8"/>
        <v>304955.0400000001</v>
      </c>
    </row>
    <row r="38" spans="1:11" ht="20.100000000000001" customHeight="1">
      <c r="A38" s="46" t="s">
        <v>102</v>
      </c>
      <c r="B38" s="25"/>
      <c r="C38" s="152" t="s">
        <v>110</v>
      </c>
      <c r="D38" s="159">
        <f>D39+D40+D44+D45+D46</f>
        <v>1218779.1400000001</v>
      </c>
      <c r="E38" s="159">
        <f>E39+E40+E44+E45+E46</f>
        <v>1218779.1400000001</v>
      </c>
      <c r="F38" s="159">
        <f t="shared" ref="F38" si="28">F39+F40+F44+F45+F46</f>
        <v>612941.06000000006</v>
      </c>
      <c r="G38" s="159">
        <f t="shared" ref="G38:H38" si="29">G39+G40+G44+G45+G46</f>
        <v>0</v>
      </c>
      <c r="H38" s="159">
        <f t="shared" si="29"/>
        <v>0</v>
      </c>
      <c r="I38" s="159">
        <f t="shared" si="6"/>
        <v>612941.06000000006</v>
      </c>
      <c r="J38" s="159">
        <f t="shared" si="7"/>
        <v>605838.08000000007</v>
      </c>
      <c r="K38" s="159">
        <f t="shared" si="8"/>
        <v>605838.08000000007</v>
      </c>
    </row>
    <row r="39" spans="1:11" ht="20.100000000000001" customHeight="1">
      <c r="A39" s="59" t="s">
        <v>12</v>
      </c>
      <c r="B39" s="25"/>
      <c r="C39" s="149" t="s">
        <v>312</v>
      </c>
      <c r="D39" s="159">
        <v>29039</v>
      </c>
      <c r="E39" s="159">
        <f t="shared" ref="E39:E54" si="30">D39</f>
        <v>29039</v>
      </c>
      <c r="F39" s="159">
        <v>12852.35</v>
      </c>
      <c r="G39" s="159">
        <v>0</v>
      </c>
      <c r="H39" s="159">
        <v>0</v>
      </c>
      <c r="I39" s="159">
        <f t="shared" si="6"/>
        <v>12852.35</v>
      </c>
      <c r="J39" s="159">
        <f t="shared" si="7"/>
        <v>16186.65</v>
      </c>
      <c r="K39" s="159">
        <f t="shared" si="8"/>
        <v>16186.65</v>
      </c>
    </row>
    <row r="40" spans="1:11" ht="20.100000000000001" hidden="1" customHeight="1">
      <c r="A40" s="59" t="s">
        <v>13</v>
      </c>
      <c r="B40" s="25"/>
      <c r="C40" s="149" t="s">
        <v>313</v>
      </c>
      <c r="D40" s="159"/>
      <c r="E40" s="159">
        <f t="shared" si="30"/>
        <v>0</v>
      </c>
      <c r="F40" s="159"/>
      <c r="G40" s="159">
        <v>0</v>
      </c>
      <c r="H40" s="159">
        <v>0</v>
      </c>
      <c r="I40" s="159">
        <f t="shared" si="6"/>
        <v>0</v>
      </c>
      <c r="J40" s="159">
        <f t="shared" si="7"/>
        <v>0</v>
      </c>
      <c r="K40" s="159">
        <f t="shared" si="8"/>
        <v>0</v>
      </c>
    </row>
    <row r="41" spans="1:11" ht="20.100000000000001" customHeight="1">
      <c r="A41" s="59" t="s">
        <v>27</v>
      </c>
      <c r="B41" s="25"/>
      <c r="C41" s="149" t="s">
        <v>314</v>
      </c>
      <c r="D41" s="159">
        <v>852311</v>
      </c>
      <c r="E41" s="159">
        <f t="shared" si="30"/>
        <v>852311</v>
      </c>
      <c r="F41" s="159">
        <v>491979.74</v>
      </c>
      <c r="G41" s="159">
        <v>0</v>
      </c>
      <c r="H41" s="159">
        <v>0</v>
      </c>
      <c r="I41" s="159">
        <f t="shared" si="6"/>
        <v>491979.74</v>
      </c>
      <c r="J41" s="159">
        <f t="shared" si="7"/>
        <v>360331.26</v>
      </c>
      <c r="K41" s="159">
        <f t="shared" si="8"/>
        <v>360331.26</v>
      </c>
    </row>
    <row r="42" spans="1:11" ht="20.100000000000001" customHeight="1">
      <c r="A42" s="59" t="s">
        <v>24</v>
      </c>
      <c r="B42" s="25"/>
      <c r="C42" s="149" t="s">
        <v>315</v>
      </c>
      <c r="D42" s="159">
        <v>103810</v>
      </c>
      <c r="E42" s="159">
        <f t="shared" si="30"/>
        <v>103810</v>
      </c>
      <c r="F42" s="159">
        <v>26549.25</v>
      </c>
      <c r="G42" s="159">
        <v>0</v>
      </c>
      <c r="H42" s="159">
        <v>0</v>
      </c>
      <c r="I42" s="159">
        <f t="shared" si="6"/>
        <v>26549.25</v>
      </c>
      <c r="J42" s="159">
        <f t="shared" si="7"/>
        <v>77260.75</v>
      </c>
      <c r="K42" s="159">
        <f t="shared" si="8"/>
        <v>77260.75</v>
      </c>
    </row>
    <row r="43" spans="1:11" ht="20.100000000000001" customHeight="1">
      <c r="A43" s="59" t="s">
        <v>25</v>
      </c>
      <c r="B43" s="25"/>
      <c r="C43" s="149" t="s">
        <v>316</v>
      </c>
      <c r="D43" s="159">
        <v>12809</v>
      </c>
      <c r="E43" s="159">
        <f t="shared" si="30"/>
        <v>12809</v>
      </c>
      <c r="F43" s="159">
        <v>4227.4399999999996</v>
      </c>
      <c r="G43" s="159">
        <v>0</v>
      </c>
      <c r="H43" s="159">
        <v>0</v>
      </c>
      <c r="I43" s="159">
        <f t="shared" si="6"/>
        <v>4227.4399999999996</v>
      </c>
      <c r="J43" s="159">
        <f t="shared" si="7"/>
        <v>8581.5600000000013</v>
      </c>
      <c r="K43" s="159">
        <f t="shared" si="8"/>
        <v>8581.5600000000013</v>
      </c>
    </row>
    <row r="44" spans="1:11" s="63" customFormat="1" ht="20.100000000000001" customHeight="1">
      <c r="A44" s="74" t="s">
        <v>14</v>
      </c>
      <c r="B44" s="62"/>
      <c r="C44" s="150"/>
      <c r="D44" s="161">
        <f>SUM(D41:D43)</f>
        <v>968930</v>
      </c>
      <c r="E44" s="161">
        <f t="shared" ref="E44:H44" si="31">SUM(E41:E43)</f>
        <v>968930</v>
      </c>
      <c r="F44" s="161">
        <f t="shared" ref="F44" si="32">SUM(F41:F43)</f>
        <v>522756.43</v>
      </c>
      <c r="G44" s="161">
        <f t="shared" si="31"/>
        <v>0</v>
      </c>
      <c r="H44" s="161">
        <f t="shared" si="31"/>
        <v>0</v>
      </c>
      <c r="I44" s="162">
        <f t="shared" si="6"/>
        <v>522756.43</v>
      </c>
      <c r="J44" s="162">
        <f t="shared" si="7"/>
        <v>446173.57</v>
      </c>
      <c r="K44" s="162">
        <f t="shared" si="8"/>
        <v>446173.57</v>
      </c>
    </row>
    <row r="45" spans="1:11" ht="20.100000000000001" customHeight="1">
      <c r="A45" s="59" t="s">
        <v>15</v>
      </c>
      <c r="B45" s="25"/>
      <c r="C45" s="149" t="s">
        <v>317</v>
      </c>
      <c r="D45" s="159">
        <v>63400</v>
      </c>
      <c r="E45" s="159">
        <f t="shared" si="30"/>
        <v>63400</v>
      </c>
      <c r="F45" s="159">
        <v>14680</v>
      </c>
      <c r="G45" s="159">
        <v>0</v>
      </c>
      <c r="H45" s="159">
        <v>0</v>
      </c>
      <c r="I45" s="159">
        <f t="shared" si="6"/>
        <v>14680</v>
      </c>
      <c r="J45" s="159">
        <f t="shared" si="7"/>
        <v>48720</v>
      </c>
      <c r="K45" s="159">
        <f t="shared" si="8"/>
        <v>48720</v>
      </c>
    </row>
    <row r="46" spans="1:11" ht="20.100000000000001" customHeight="1">
      <c r="A46" s="59" t="s">
        <v>16</v>
      </c>
      <c r="B46" s="25"/>
      <c r="C46" s="149" t="s">
        <v>318</v>
      </c>
      <c r="D46" s="159">
        <v>157410.14000000001</v>
      </c>
      <c r="E46" s="159">
        <f t="shared" si="30"/>
        <v>157410.14000000001</v>
      </c>
      <c r="F46" s="159">
        <v>62652.28</v>
      </c>
      <c r="G46" s="159">
        <v>0</v>
      </c>
      <c r="H46" s="159">
        <v>0</v>
      </c>
      <c r="I46" s="159">
        <f t="shared" si="6"/>
        <v>62652.28</v>
      </c>
      <c r="J46" s="159">
        <f t="shared" si="7"/>
        <v>94757.860000000015</v>
      </c>
      <c r="K46" s="159">
        <f t="shared" si="8"/>
        <v>94757.860000000015</v>
      </c>
    </row>
    <row r="47" spans="1:11" ht="20.100000000000001" customHeight="1">
      <c r="A47" s="59" t="s">
        <v>17</v>
      </c>
      <c r="B47" s="25"/>
      <c r="C47" s="149" t="s">
        <v>319</v>
      </c>
      <c r="D47" s="159">
        <v>2500</v>
      </c>
      <c r="E47" s="159">
        <f t="shared" si="30"/>
        <v>2500</v>
      </c>
      <c r="F47" s="159">
        <v>70</v>
      </c>
      <c r="G47" s="159">
        <v>0</v>
      </c>
      <c r="H47" s="159">
        <v>0</v>
      </c>
      <c r="I47" s="159">
        <f t="shared" si="6"/>
        <v>70</v>
      </c>
      <c r="J47" s="159">
        <f t="shared" si="7"/>
        <v>2430</v>
      </c>
      <c r="K47" s="159">
        <f t="shared" si="8"/>
        <v>2430</v>
      </c>
    </row>
    <row r="48" spans="1:11" ht="20.100000000000001" customHeight="1">
      <c r="A48" s="59"/>
      <c r="B48" s="25"/>
      <c r="C48" s="149"/>
      <c r="D48" s="159"/>
      <c r="E48" s="159"/>
      <c r="F48" s="159"/>
      <c r="G48" s="159"/>
      <c r="H48" s="159"/>
      <c r="I48" s="159"/>
      <c r="J48" s="159"/>
      <c r="K48" s="159"/>
    </row>
    <row r="49" spans="1:11" ht="20.100000000000001" hidden="1" customHeight="1">
      <c r="A49" s="59" t="s">
        <v>18</v>
      </c>
      <c r="B49" s="25"/>
      <c r="C49" s="149" t="s">
        <v>320</v>
      </c>
      <c r="D49" s="159">
        <v>0</v>
      </c>
      <c r="E49" s="159">
        <f t="shared" si="30"/>
        <v>0</v>
      </c>
      <c r="F49" s="159">
        <v>0</v>
      </c>
      <c r="G49" s="159">
        <v>0</v>
      </c>
      <c r="H49" s="159">
        <v>0</v>
      </c>
      <c r="I49" s="159">
        <f t="shared" si="6"/>
        <v>0</v>
      </c>
      <c r="J49" s="159">
        <f t="shared" si="7"/>
        <v>0</v>
      </c>
      <c r="K49" s="159">
        <f t="shared" si="8"/>
        <v>0</v>
      </c>
    </row>
    <row r="50" spans="1:11" ht="32.25" customHeight="1">
      <c r="A50" s="59" t="s">
        <v>26</v>
      </c>
      <c r="B50" s="25"/>
      <c r="C50" s="149" t="s">
        <v>321</v>
      </c>
      <c r="D50" s="159">
        <v>106822</v>
      </c>
      <c r="E50" s="159">
        <f t="shared" si="30"/>
        <v>106822</v>
      </c>
      <c r="F50" s="159">
        <v>79600</v>
      </c>
      <c r="G50" s="159">
        <v>0</v>
      </c>
      <c r="H50" s="159">
        <v>0</v>
      </c>
      <c r="I50" s="159">
        <f t="shared" si="6"/>
        <v>79600</v>
      </c>
      <c r="J50" s="159">
        <f t="shared" si="7"/>
        <v>27222</v>
      </c>
      <c r="K50" s="159">
        <f t="shared" si="8"/>
        <v>27222</v>
      </c>
    </row>
    <row r="51" spans="1:11" ht="29.25" customHeight="1">
      <c r="A51" s="61" t="s">
        <v>429</v>
      </c>
      <c r="B51" s="25"/>
      <c r="C51" s="149" t="s">
        <v>322</v>
      </c>
      <c r="D51" s="159">
        <v>11470</v>
      </c>
      <c r="E51" s="159">
        <f t="shared" si="30"/>
        <v>11470</v>
      </c>
      <c r="F51" s="159">
        <v>825</v>
      </c>
      <c r="G51" s="159">
        <v>0</v>
      </c>
      <c r="H51" s="159">
        <v>0</v>
      </c>
      <c r="I51" s="159">
        <f t="shared" si="6"/>
        <v>825</v>
      </c>
      <c r="J51" s="159">
        <f t="shared" si="7"/>
        <v>10645</v>
      </c>
      <c r="K51" s="159">
        <f t="shared" si="8"/>
        <v>10645</v>
      </c>
    </row>
    <row r="52" spans="1:11" s="63" customFormat="1" ht="20.100000000000001" customHeight="1">
      <c r="A52" s="77" t="s">
        <v>452</v>
      </c>
      <c r="B52" s="62"/>
      <c r="C52" s="150"/>
      <c r="D52" s="161">
        <f>SUM(D50:D51)</f>
        <v>118292</v>
      </c>
      <c r="E52" s="161">
        <f t="shared" ref="E52:H52" si="33">SUM(E50:E51)</f>
        <v>118292</v>
      </c>
      <c r="F52" s="161">
        <f t="shared" ref="F52" si="34">SUM(F50:F51)</f>
        <v>80425</v>
      </c>
      <c r="G52" s="161">
        <f t="shared" si="33"/>
        <v>0</v>
      </c>
      <c r="H52" s="161">
        <f t="shared" si="33"/>
        <v>0</v>
      </c>
      <c r="I52" s="161">
        <f t="shared" si="6"/>
        <v>80425</v>
      </c>
      <c r="J52" s="161">
        <f t="shared" si="7"/>
        <v>37867</v>
      </c>
      <c r="K52" s="161">
        <f t="shared" si="8"/>
        <v>37867</v>
      </c>
    </row>
    <row r="53" spans="1:11" ht="20.100000000000001" customHeight="1">
      <c r="A53" s="59" t="s">
        <v>17</v>
      </c>
      <c r="B53" s="25"/>
      <c r="C53" s="149" t="s">
        <v>323</v>
      </c>
      <c r="D53" s="159">
        <v>9280.09</v>
      </c>
      <c r="E53" s="159">
        <f t="shared" si="30"/>
        <v>9280.09</v>
      </c>
      <c r="F53" s="159"/>
      <c r="G53" s="159">
        <v>0</v>
      </c>
      <c r="H53" s="159">
        <v>0</v>
      </c>
      <c r="I53" s="159">
        <f t="shared" ref="I53" si="35">F53+G53+H53</f>
        <v>0</v>
      </c>
      <c r="J53" s="159">
        <f t="shared" ref="J53" si="36">D53-I53</f>
        <v>9280.09</v>
      </c>
      <c r="K53" s="159">
        <f t="shared" ref="K53" si="37">E53-I53</f>
        <v>9280.09</v>
      </c>
    </row>
    <row r="54" spans="1:11" ht="20.100000000000001" customHeight="1">
      <c r="A54" s="59" t="s">
        <v>17</v>
      </c>
      <c r="B54" s="25"/>
      <c r="C54" s="149" t="s">
        <v>415</v>
      </c>
      <c r="D54" s="159">
        <f>500+2500</f>
        <v>3000</v>
      </c>
      <c r="E54" s="159">
        <f t="shared" si="30"/>
        <v>3000</v>
      </c>
      <c r="F54" s="159">
        <v>2476.48</v>
      </c>
      <c r="G54" s="159">
        <v>0</v>
      </c>
      <c r="H54" s="159">
        <v>0</v>
      </c>
      <c r="I54" s="159">
        <f t="shared" si="6"/>
        <v>2476.48</v>
      </c>
      <c r="J54" s="159">
        <f t="shared" si="7"/>
        <v>523.52</v>
      </c>
      <c r="K54" s="159">
        <f t="shared" si="8"/>
        <v>523.52</v>
      </c>
    </row>
    <row r="55" spans="1:11" ht="20.100000000000001" customHeight="1">
      <c r="A55" s="59"/>
      <c r="B55" s="25"/>
      <c r="C55" s="149"/>
      <c r="D55" s="159"/>
      <c r="E55" s="159"/>
      <c r="F55" s="159"/>
      <c r="G55" s="159"/>
      <c r="H55" s="159"/>
      <c r="I55" s="159"/>
      <c r="J55" s="159"/>
      <c r="K55" s="159"/>
    </row>
    <row r="56" spans="1:11" s="24" customFormat="1" ht="20.100000000000001" customHeight="1">
      <c r="A56" s="95" t="s">
        <v>131</v>
      </c>
      <c r="B56" s="23"/>
      <c r="C56" s="146" t="s">
        <v>451</v>
      </c>
      <c r="D56" s="161">
        <f>D57+D60</f>
        <v>58095</v>
      </c>
      <c r="E56" s="161">
        <f t="shared" ref="E56:K56" si="38">E57+E60</f>
        <v>58095</v>
      </c>
      <c r="F56" s="161">
        <f t="shared" si="38"/>
        <v>0</v>
      </c>
      <c r="G56" s="161">
        <f t="shared" si="38"/>
        <v>0</v>
      </c>
      <c r="H56" s="161">
        <f t="shared" si="38"/>
        <v>0</v>
      </c>
      <c r="I56" s="161">
        <f t="shared" si="38"/>
        <v>0</v>
      </c>
      <c r="J56" s="161">
        <f t="shared" si="38"/>
        <v>58095</v>
      </c>
      <c r="K56" s="161">
        <f t="shared" si="38"/>
        <v>58095</v>
      </c>
    </row>
    <row r="57" spans="1:11" ht="20.100000000000001" customHeight="1">
      <c r="A57" s="59" t="s">
        <v>350</v>
      </c>
      <c r="B57" s="25"/>
      <c r="C57" s="149" t="s">
        <v>324</v>
      </c>
      <c r="D57" s="159">
        <v>44620</v>
      </c>
      <c r="E57" s="159">
        <f t="shared" ref="E57:E59" si="39">D57</f>
        <v>44620</v>
      </c>
      <c r="F57" s="159"/>
      <c r="G57" s="159">
        <v>0</v>
      </c>
      <c r="H57" s="159">
        <v>0</v>
      </c>
      <c r="I57" s="159">
        <f t="shared" si="6"/>
        <v>0</v>
      </c>
      <c r="J57" s="159">
        <f t="shared" si="7"/>
        <v>44620</v>
      </c>
      <c r="K57" s="159">
        <f t="shared" si="8"/>
        <v>44620</v>
      </c>
    </row>
    <row r="58" spans="1:11" ht="20.100000000000001" customHeight="1">
      <c r="A58" s="68" t="s">
        <v>82</v>
      </c>
      <c r="B58" s="25"/>
      <c r="C58" s="149" t="s">
        <v>325</v>
      </c>
      <c r="D58" s="159">
        <v>9816</v>
      </c>
      <c r="E58" s="159">
        <f t="shared" si="39"/>
        <v>9816</v>
      </c>
      <c r="F58" s="159"/>
      <c r="G58" s="159">
        <v>0</v>
      </c>
      <c r="H58" s="159">
        <v>0</v>
      </c>
      <c r="I58" s="159">
        <f t="shared" si="6"/>
        <v>0</v>
      </c>
      <c r="J58" s="159">
        <f t="shared" si="7"/>
        <v>9816</v>
      </c>
      <c r="K58" s="159">
        <f t="shared" si="8"/>
        <v>9816</v>
      </c>
    </row>
    <row r="59" spans="1:11" ht="20.100000000000001" customHeight="1">
      <c r="A59" s="68" t="s">
        <v>83</v>
      </c>
      <c r="B59" s="25"/>
      <c r="C59" s="149" t="s">
        <v>326</v>
      </c>
      <c r="D59" s="159">
        <v>3659</v>
      </c>
      <c r="E59" s="159">
        <f t="shared" si="39"/>
        <v>3659</v>
      </c>
      <c r="F59" s="159"/>
      <c r="G59" s="159">
        <v>0</v>
      </c>
      <c r="H59" s="159">
        <v>0</v>
      </c>
      <c r="I59" s="159">
        <f t="shared" si="6"/>
        <v>0</v>
      </c>
      <c r="J59" s="159">
        <f t="shared" si="7"/>
        <v>3659</v>
      </c>
      <c r="K59" s="159">
        <f t="shared" si="8"/>
        <v>3659</v>
      </c>
    </row>
    <row r="60" spans="1:11" s="63" customFormat="1" ht="20.100000000000001" customHeight="1">
      <c r="A60" s="46" t="s">
        <v>108</v>
      </c>
      <c r="B60" s="62"/>
      <c r="C60" s="150"/>
      <c r="D60" s="161">
        <f t="shared" ref="D60:H60" si="40">SUM(D58:D59)</f>
        <v>13475</v>
      </c>
      <c r="E60" s="161">
        <f t="shared" si="40"/>
        <v>13475</v>
      </c>
      <c r="F60" s="161">
        <f t="shared" ref="F60" si="41">SUM(F58:F59)</f>
        <v>0</v>
      </c>
      <c r="G60" s="161">
        <f t="shared" si="40"/>
        <v>0</v>
      </c>
      <c r="H60" s="161">
        <f t="shared" si="40"/>
        <v>0</v>
      </c>
      <c r="I60" s="161">
        <f t="shared" si="6"/>
        <v>0</v>
      </c>
      <c r="J60" s="161">
        <f t="shared" si="7"/>
        <v>13475</v>
      </c>
      <c r="K60" s="161">
        <f t="shared" si="8"/>
        <v>13475</v>
      </c>
    </row>
    <row r="61" spans="1:11" ht="69" hidden="1" customHeight="1">
      <c r="A61" s="69" t="s">
        <v>238</v>
      </c>
      <c r="B61" s="25"/>
      <c r="C61" s="149"/>
      <c r="D61" s="159">
        <f>D62+D63</f>
        <v>0</v>
      </c>
      <c r="E61" s="159">
        <f>E62+E63</f>
        <v>0</v>
      </c>
      <c r="F61" s="159">
        <v>0</v>
      </c>
      <c r="G61" s="159">
        <f t="shared" ref="G61:H61" si="42">G62+G63</f>
        <v>0</v>
      </c>
      <c r="H61" s="159">
        <f t="shared" si="42"/>
        <v>0</v>
      </c>
      <c r="I61" s="159">
        <f t="shared" si="6"/>
        <v>0</v>
      </c>
      <c r="J61" s="159">
        <f t="shared" si="7"/>
        <v>0</v>
      </c>
      <c r="K61" s="159">
        <f t="shared" si="8"/>
        <v>0</v>
      </c>
    </row>
    <row r="62" spans="1:11" ht="20.100000000000001" hidden="1" customHeight="1">
      <c r="A62" s="59" t="s">
        <v>16</v>
      </c>
      <c r="B62" s="25"/>
      <c r="C62" s="149" t="s">
        <v>132</v>
      </c>
      <c r="D62" s="159">
        <v>0</v>
      </c>
      <c r="E62" s="159">
        <v>0</v>
      </c>
      <c r="F62" s="159">
        <v>0</v>
      </c>
      <c r="G62" s="159"/>
      <c r="H62" s="159"/>
      <c r="I62" s="159">
        <f t="shared" si="6"/>
        <v>0</v>
      </c>
      <c r="J62" s="159">
        <f t="shared" si="7"/>
        <v>0</v>
      </c>
      <c r="K62" s="159">
        <f t="shared" si="8"/>
        <v>0</v>
      </c>
    </row>
    <row r="63" spans="1:11" ht="20.100000000000001" hidden="1" customHeight="1">
      <c r="A63" s="59" t="s">
        <v>16</v>
      </c>
      <c r="B63" s="25"/>
      <c r="C63" s="149" t="s">
        <v>133</v>
      </c>
      <c r="D63" s="159">
        <v>0</v>
      </c>
      <c r="E63" s="159">
        <v>0</v>
      </c>
      <c r="F63" s="159">
        <v>0</v>
      </c>
      <c r="G63" s="159"/>
      <c r="H63" s="159"/>
      <c r="I63" s="159">
        <f t="shared" ref="I63:I107" si="43">F63+G63+H63</f>
        <v>0</v>
      </c>
      <c r="J63" s="159">
        <f t="shared" ref="J63:J107" si="44">D63-I63</f>
        <v>0</v>
      </c>
      <c r="K63" s="159">
        <f t="shared" ref="K63:K107" si="45">E63-I63</f>
        <v>0</v>
      </c>
    </row>
    <row r="64" spans="1:11" ht="20.100000000000001" hidden="1" customHeight="1">
      <c r="A64" s="59" t="s">
        <v>16</v>
      </c>
      <c r="B64" s="25"/>
      <c r="C64" s="149" t="s">
        <v>126</v>
      </c>
      <c r="D64" s="159">
        <f>1000-1000</f>
        <v>0</v>
      </c>
      <c r="E64" s="159">
        <f>1000-1000</f>
        <v>0</v>
      </c>
      <c r="F64" s="159">
        <v>0</v>
      </c>
      <c r="G64" s="159"/>
      <c r="H64" s="159"/>
      <c r="I64" s="159">
        <f t="shared" si="43"/>
        <v>0</v>
      </c>
      <c r="J64" s="159">
        <f t="shared" si="44"/>
        <v>0</v>
      </c>
      <c r="K64" s="159">
        <f t="shared" si="45"/>
        <v>0</v>
      </c>
    </row>
    <row r="65" spans="1:12" ht="20.100000000000001" customHeight="1">
      <c r="A65" s="59"/>
      <c r="B65" s="25"/>
      <c r="C65" s="149"/>
      <c r="D65" s="159"/>
      <c r="E65" s="159"/>
      <c r="F65" s="159"/>
      <c r="G65" s="159"/>
      <c r="H65" s="159"/>
      <c r="I65" s="159"/>
      <c r="J65" s="159"/>
      <c r="K65" s="159"/>
    </row>
    <row r="66" spans="1:12" ht="35.25" customHeight="1">
      <c r="A66" s="103" t="s">
        <v>253</v>
      </c>
      <c r="B66" s="25"/>
      <c r="C66" s="151" t="s">
        <v>252</v>
      </c>
      <c r="D66" s="162">
        <f>D67</f>
        <v>145766</v>
      </c>
      <c r="E66" s="162">
        <f>E67</f>
        <v>145766</v>
      </c>
      <c r="F66" s="162">
        <f t="shared" ref="F66:H66" si="46">F67</f>
        <v>145766</v>
      </c>
      <c r="G66" s="162">
        <f t="shared" si="46"/>
        <v>0</v>
      </c>
      <c r="H66" s="162">
        <f t="shared" si="46"/>
        <v>0</v>
      </c>
      <c r="I66" s="162">
        <f t="shared" si="43"/>
        <v>145766</v>
      </c>
      <c r="J66" s="162">
        <f t="shared" si="44"/>
        <v>0</v>
      </c>
      <c r="K66" s="162">
        <f t="shared" si="45"/>
        <v>0</v>
      </c>
    </row>
    <row r="67" spans="1:12" s="52" customFormat="1" ht="43.5" customHeight="1">
      <c r="A67" s="59" t="s">
        <v>19</v>
      </c>
      <c r="B67" s="51"/>
      <c r="C67" s="147" t="s">
        <v>332</v>
      </c>
      <c r="D67" s="159">
        <v>145766</v>
      </c>
      <c r="E67" s="159">
        <f t="shared" ref="E67" si="47">D67</f>
        <v>145766</v>
      </c>
      <c r="F67" s="159">
        <v>145766</v>
      </c>
      <c r="G67" s="159">
        <v>0</v>
      </c>
      <c r="H67" s="159">
        <v>0</v>
      </c>
      <c r="I67" s="159">
        <f t="shared" si="43"/>
        <v>145766</v>
      </c>
      <c r="J67" s="159">
        <f t="shared" si="44"/>
        <v>0</v>
      </c>
      <c r="K67" s="159">
        <f t="shared" si="45"/>
        <v>0</v>
      </c>
    </row>
    <row r="68" spans="1:12" s="52" customFormat="1" ht="35.25" hidden="1" customHeight="1">
      <c r="A68" s="72" t="s">
        <v>446</v>
      </c>
      <c r="B68" s="51"/>
      <c r="C68" s="151"/>
      <c r="D68" s="162"/>
      <c r="E68" s="162"/>
      <c r="F68" s="162"/>
      <c r="G68" s="162"/>
      <c r="H68" s="162"/>
      <c r="I68" s="159"/>
      <c r="J68" s="159"/>
      <c r="K68" s="159"/>
    </row>
    <row r="69" spans="1:12" ht="20.100000000000001" hidden="1" customHeight="1">
      <c r="A69" s="59" t="s">
        <v>17</v>
      </c>
      <c r="B69" s="25"/>
      <c r="C69" s="151" t="s">
        <v>333</v>
      </c>
      <c r="D69" s="159">
        <v>0</v>
      </c>
      <c r="E69" s="159">
        <f t="shared" ref="E69" si="48">D69</f>
        <v>0</v>
      </c>
      <c r="F69" s="159">
        <v>0</v>
      </c>
      <c r="G69" s="159">
        <v>0</v>
      </c>
      <c r="H69" s="159">
        <v>0</v>
      </c>
      <c r="I69" s="159">
        <f t="shared" si="43"/>
        <v>0</v>
      </c>
      <c r="J69" s="159">
        <f t="shared" si="44"/>
        <v>0</v>
      </c>
      <c r="K69" s="159">
        <f t="shared" si="45"/>
        <v>0</v>
      </c>
    </row>
    <row r="70" spans="1:12" s="52" customFormat="1" ht="20.100000000000001" customHeight="1">
      <c r="A70" s="65"/>
      <c r="B70" s="51"/>
      <c r="C70" s="151"/>
      <c r="D70" s="162"/>
      <c r="E70" s="162"/>
      <c r="F70" s="162"/>
      <c r="G70" s="162"/>
      <c r="H70" s="162"/>
      <c r="I70" s="159"/>
      <c r="J70" s="159"/>
      <c r="K70" s="159"/>
    </row>
    <row r="71" spans="1:12" s="52" customFormat="1" ht="20.100000000000001" customHeight="1">
      <c r="A71" s="70" t="s">
        <v>113</v>
      </c>
      <c r="B71" s="51"/>
      <c r="C71" s="151" t="s">
        <v>114</v>
      </c>
      <c r="D71" s="162">
        <f>D72</f>
        <v>18737</v>
      </c>
      <c r="E71" s="162">
        <f>E72</f>
        <v>18737</v>
      </c>
      <c r="F71" s="162">
        <f t="shared" ref="F71" si="49">F72</f>
        <v>0</v>
      </c>
      <c r="G71" s="162">
        <f t="shared" ref="G71:H71" si="50">G72</f>
        <v>0</v>
      </c>
      <c r="H71" s="162">
        <f t="shared" si="50"/>
        <v>0</v>
      </c>
      <c r="I71" s="162">
        <f t="shared" si="43"/>
        <v>0</v>
      </c>
      <c r="J71" s="162">
        <f t="shared" si="44"/>
        <v>18737</v>
      </c>
      <c r="K71" s="162">
        <f t="shared" si="45"/>
        <v>18737</v>
      </c>
      <c r="L71" s="60"/>
    </row>
    <row r="72" spans="1:12" s="52" customFormat="1" ht="20.100000000000001" customHeight="1">
      <c r="A72" s="59" t="s">
        <v>17</v>
      </c>
      <c r="B72" s="51"/>
      <c r="C72" s="151" t="s">
        <v>334</v>
      </c>
      <c r="D72" s="159">
        <v>18737</v>
      </c>
      <c r="E72" s="159">
        <f t="shared" ref="E72" si="51">D72</f>
        <v>18737</v>
      </c>
      <c r="F72" s="159">
        <v>0</v>
      </c>
      <c r="G72" s="159">
        <v>0</v>
      </c>
      <c r="H72" s="159">
        <v>0</v>
      </c>
      <c r="I72" s="159">
        <f t="shared" si="43"/>
        <v>0</v>
      </c>
      <c r="J72" s="159">
        <f t="shared" si="44"/>
        <v>18737</v>
      </c>
      <c r="K72" s="159">
        <f t="shared" si="45"/>
        <v>18737</v>
      </c>
    </row>
    <row r="73" spans="1:12" s="52" customFormat="1" ht="20.100000000000001" customHeight="1">
      <c r="A73" s="72"/>
      <c r="B73" s="51"/>
      <c r="C73" s="151"/>
      <c r="D73" s="162"/>
      <c r="E73" s="162"/>
      <c r="F73" s="162"/>
      <c r="G73" s="162"/>
      <c r="H73" s="162"/>
      <c r="I73" s="159"/>
      <c r="J73" s="159"/>
      <c r="K73" s="159"/>
    </row>
    <row r="74" spans="1:12" s="52" customFormat="1" ht="20.100000000000001" customHeight="1">
      <c r="A74" s="43" t="s">
        <v>97</v>
      </c>
      <c r="B74" s="73"/>
      <c r="C74" s="151" t="s">
        <v>115</v>
      </c>
      <c r="D74" s="162">
        <f>D76</f>
        <v>1643</v>
      </c>
      <c r="E74" s="162">
        <f>E76</f>
        <v>1643</v>
      </c>
      <c r="F74" s="162">
        <f t="shared" ref="F74" si="52">F76</f>
        <v>0</v>
      </c>
      <c r="G74" s="162">
        <f t="shared" ref="G74:H74" si="53">G76</f>
        <v>0</v>
      </c>
      <c r="H74" s="162">
        <f t="shared" si="53"/>
        <v>0</v>
      </c>
      <c r="I74" s="162">
        <f t="shared" si="43"/>
        <v>0</v>
      </c>
      <c r="J74" s="162">
        <f t="shared" si="44"/>
        <v>1643</v>
      </c>
      <c r="K74" s="162">
        <f t="shared" si="45"/>
        <v>1643</v>
      </c>
    </row>
    <row r="75" spans="1:12" s="52" customFormat="1" ht="20.100000000000001" hidden="1" customHeight="1">
      <c r="A75" s="59" t="s">
        <v>18</v>
      </c>
      <c r="B75" s="73"/>
      <c r="C75" s="149" t="s">
        <v>92</v>
      </c>
      <c r="D75" s="159">
        <v>0</v>
      </c>
      <c r="E75" s="159">
        <v>0</v>
      </c>
      <c r="F75" s="159">
        <v>0</v>
      </c>
      <c r="G75" s="159"/>
      <c r="H75" s="159"/>
      <c r="I75" s="159">
        <f t="shared" si="43"/>
        <v>0</v>
      </c>
      <c r="J75" s="159">
        <f t="shared" si="44"/>
        <v>0</v>
      </c>
      <c r="K75" s="159">
        <f t="shared" si="45"/>
        <v>0</v>
      </c>
    </row>
    <row r="76" spans="1:12" s="52" customFormat="1" ht="35.25" customHeight="1">
      <c r="A76" s="61" t="s">
        <v>429</v>
      </c>
      <c r="B76" s="73"/>
      <c r="C76" s="149" t="s">
        <v>331</v>
      </c>
      <c r="D76" s="159">
        <v>1643</v>
      </c>
      <c r="E76" s="159">
        <f t="shared" ref="E76" si="54">D76</f>
        <v>1643</v>
      </c>
      <c r="F76" s="159"/>
      <c r="G76" s="159">
        <v>0</v>
      </c>
      <c r="H76" s="159">
        <v>0</v>
      </c>
      <c r="I76" s="159">
        <f t="shared" si="43"/>
        <v>0</v>
      </c>
      <c r="J76" s="159">
        <f t="shared" si="44"/>
        <v>1643</v>
      </c>
      <c r="K76" s="159">
        <f t="shared" si="45"/>
        <v>1643</v>
      </c>
    </row>
    <row r="77" spans="1:12" s="52" customFormat="1" ht="20.100000000000001" customHeight="1">
      <c r="A77" s="67"/>
      <c r="B77" s="73"/>
      <c r="C77" s="151"/>
      <c r="D77" s="162"/>
      <c r="E77" s="162"/>
      <c r="F77" s="162"/>
      <c r="G77" s="162"/>
      <c r="H77" s="162"/>
      <c r="I77" s="159"/>
      <c r="J77" s="159"/>
      <c r="K77" s="159"/>
    </row>
    <row r="78" spans="1:12" s="52" customFormat="1" ht="20.100000000000001" customHeight="1">
      <c r="A78" s="43" t="s">
        <v>98</v>
      </c>
      <c r="B78" s="73"/>
      <c r="C78" s="151" t="s">
        <v>116</v>
      </c>
      <c r="D78" s="162">
        <f t="shared" ref="D78:I78" si="55">D79</f>
        <v>108900</v>
      </c>
      <c r="E78" s="162">
        <f t="shared" si="55"/>
        <v>108900</v>
      </c>
      <c r="F78" s="162">
        <f t="shared" si="55"/>
        <v>27384.39</v>
      </c>
      <c r="G78" s="162">
        <f t="shared" si="55"/>
        <v>0</v>
      </c>
      <c r="H78" s="162">
        <f t="shared" si="55"/>
        <v>0</v>
      </c>
      <c r="I78" s="162">
        <f t="shared" si="55"/>
        <v>27384.39</v>
      </c>
      <c r="J78" s="162">
        <f t="shared" si="44"/>
        <v>81515.61</v>
      </c>
      <c r="K78" s="162">
        <f t="shared" si="45"/>
        <v>81515.61</v>
      </c>
    </row>
    <row r="79" spans="1:12" s="52" customFormat="1" ht="20.100000000000001" customHeight="1">
      <c r="A79" s="43" t="s">
        <v>489</v>
      </c>
      <c r="B79" s="73"/>
      <c r="C79" s="151" t="s">
        <v>117</v>
      </c>
      <c r="D79" s="162">
        <f>D80+D84</f>
        <v>108900</v>
      </c>
      <c r="E79" s="162">
        <f t="shared" ref="E79:I79" si="56">E80+E84</f>
        <v>108900</v>
      </c>
      <c r="F79" s="162">
        <f t="shared" si="56"/>
        <v>27384.39</v>
      </c>
      <c r="G79" s="162">
        <f t="shared" si="56"/>
        <v>0</v>
      </c>
      <c r="H79" s="162">
        <f t="shared" si="56"/>
        <v>0</v>
      </c>
      <c r="I79" s="162">
        <f t="shared" si="56"/>
        <v>27384.39</v>
      </c>
      <c r="J79" s="162">
        <f t="shared" si="44"/>
        <v>81515.61</v>
      </c>
      <c r="K79" s="162">
        <f t="shared" si="45"/>
        <v>81515.61</v>
      </c>
    </row>
    <row r="80" spans="1:12" s="52" customFormat="1" ht="36.75" customHeight="1">
      <c r="A80" s="46" t="s">
        <v>107</v>
      </c>
      <c r="B80" s="73"/>
      <c r="C80" s="151"/>
      <c r="D80" s="162">
        <f>D81+D82+D83</f>
        <v>72423</v>
      </c>
      <c r="E80" s="162">
        <f t="shared" ref="E80:I80" si="57">E81+E82+E83</f>
        <v>72423</v>
      </c>
      <c r="F80" s="162">
        <f t="shared" si="57"/>
        <v>26264.39</v>
      </c>
      <c r="G80" s="162">
        <f t="shared" si="57"/>
        <v>0</v>
      </c>
      <c r="H80" s="162">
        <f t="shared" si="57"/>
        <v>0</v>
      </c>
      <c r="I80" s="162">
        <f t="shared" si="57"/>
        <v>26264.39</v>
      </c>
      <c r="J80" s="162">
        <f t="shared" si="44"/>
        <v>46158.61</v>
      </c>
      <c r="K80" s="162">
        <f t="shared" si="45"/>
        <v>46158.61</v>
      </c>
    </row>
    <row r="81" spans="1:11" ht="20.100000000000001" customHeight="1">
      <c r="A81" s="59" t="s">
        <v>11</v>
      </c>
      <c r="B81" s="25"/>
      <c r="C81" s="149" t="s">
        <v>468</v>
      </c>
      <c r="D81" s="159">
        <v>46308</v>
      </c>
      <c r="E81" s="159">
        <f t="shared" ref="E81:E84" si="58">D81</f>
        <v>46308</v>
      </c>
      <c r="F81" s="159">
        <v>20285.8</v>
      </c>
      <c r="G81" s="159">
        <v>0</v>
      </c>
      <c r="H81" s="159">
        <v>0</v>
      </c>
      <c r="I81" s="159">
        <f t="shared" si="43"/>
        <v>20285.8</v>
      </c>
      <c r="J81" s="159">
        <f t="shared" si="44"/>
        <v>26022.2</v>
      </c>
      <c r="K81" s="159">
        <f t="shared" si="45"/>
        <v>26022.2</v>
      </c>
    </row>
    <row r="82" spans="1:11" ht="20.100000000000001" customHeight="1">
      <c r="A82" s="59" t="s">
        <v>16</v>
      </c>
      <c r="B82" s="25"/>
      <c r="C82" s="149" t="s">
        <v>469</v>
      </c>
      <c r="D82" s="159">
        <v>12130</v>
      </c>
      <c r="E82" s="159">
        <f t="shared" si="58"/>
        <v>12130</v>
      </c>
      <c r="F82" s="159"/>
      <c r="G82" s="159">
        <v>0</v>
      </c>
      <c r="H82" s="159">
        <v>0</v>
      </c>
      <c r="I82" s="159">
        <f t="shared" si="43"/>
        <v>0</v>
      </c>
      <c r="J82" s="159">
        <f t="shared" si="44"/>
        <v>12130</v>
      </c>
      <c r="K82" s="159">
        <f t="shared" si="45"/>
        <v>12130</v>
      </c>
    </row>
    <row r="83" spans="1:11" s="88" customFormat="1" ht="20.100000000000001" customHeight="1">
      <c r="A83" s="46" t="s">
        <v>108</v>
      </c>
      <c r="B83" s="87"/>
      <c r="C83" s="149" t="s">
        <v>470</v>
      </c>
      <c r="D83" s="159">
        <v>13985</v>
      </c>
      <c r="E83" s="159">
        <f t="shared" si="58"/>
        <v>13985</v>
      </c>
      <c r="F83" s="159">
        <v>5978.59</v>
      </c>
      <c r="G83" s="159">
        <v>0</v>
      </c>
      <c r="H83" s="159">
        <v>0</v>
      </c>
      <c r="I83" s="159">
        <f t="shared" ref="I83:I84" si="59">F83+G83+H83</f>
        <v>5978.59</v>
      </c>
      <c r="J83" s="159">
        <f t="shared" si="44"/>
        <v>8006.41</v>
      </c>
      <c r="K83" s="159">
        <f t="shared" si="45"/>
        <v>8006.41</v>
      </c>
    </row>
    <row r="84" spans="1:11" ht="20.100000000000001" customHeight="1">
      <c r="A84" s="46" t="s">
        <v>102</v>
      </c>
      <c r="B84" s="25"/>
      <c r="C84" s="149" t="s">
        <v>471</v>
      </c>
      <c r="D84" s="159">
        <v>36477</v>
      </c>
      <c r="E84" s="159">
        <f t="shared" si="58"/>
        <v>36477</v>
      </c>
      <c r="F84" s="159">
        <v>1120</v>
      </c>
      <c r="G84" s="159">
        <v>0</v>
      </c>
      <c r="H84" s="159">
        <v>0</v>
      </c>
      <c r="I84" s="159">
        <f t="shared" si="59"/>
        <v>1120</v>
      </c>
      <c r="J84" s="159">
        <f t="shared" si="44"/>
        <v>35357</v>
      </c>
      <c r="K84" s="159">
        <f t="shared" si="45"/>
        <v>35357</v>
      </c>
    </row>
    <row r="85" spans="1:11" s="52" customFormat="1" ht="20.100000000000001" customHeight="1">
      <c r="A85" s="71"/>
      <c r="B85" s="51"/>
      <c r="C85" s="151"/>
      <c r="D85" s="162"/>
      <c r="E85" s="162"/>
      <c r="F85" s="162"/>
      <c r="G85" s="162"/>
      <c r="H85" s="162"/>
      <c r="I85" s="159"/>
      <c r="J85" s="159"/>
      <c r="K85" s="159"/>
    </row>
    <row r="86" spans="1:11" s="52" customFormat="1" ht="46.5" customHeight="1">
      <c r="A86" s="114" t="s">
        <v>100</v>
      </c>
      <c r="B86" s="51"/>
      <c r="C86" s="151" t="s">
        <v>118</v>
      </c>
      <c r="D86" s="162">
        <f>D87</f>
        <v>14985.24</v>
      </c>
      <c r="E86" s="162">
        <f>E87</f>
        <v>14985.24</v>
      </c>
      <c r="F86" s="162">
        <f t="shared" ref="F86:H86" si="60">F87</f>
        <v>14485.24</v>
      </c>
      <c r="G86" s="162">
        <f t="shared" si="60"/>
        <v>0</v>
      </c>
      <c r="H86" s="162">
        <f t="shared" si="60"/>
        <v>0</v>
      </c>
      <c r="I86" s="162">
        <f t="shared" si="43"/>
        <v>14485.24</v>
      </c>
      <c r="J86" s="162">
        <f t="shared" si="44"/>
        <v>500</v>
      </c>
      <c r="K86" s="162">
        <f t="shared" si="45"/>
        <v>500</v>
      </c>
    </row>
    <row r="87" spans="1:11" s="52" customFormat="1" ht="20.100000000000001" customHeight="1">
      <c r="A87" s="43" t="s">
        <v>101</v>
      </c>
      <c r="B87" s="51"/>
      <c r="C87" s="151" t="s">
        <v>91</v>
      </c>
      <c r="D87" s="162">
        <f>D90+D91+D92</f>
        <v>14985.24</v>
      </c>
      <c r="E87" s="162">
        <f t="shared" ref="E87:I87" si="61">E90+E91+E92</f>
        <v>14985.24</v>
      </c>
      <c r="F87" s="162">
        <f t="shared" si="61"/>
        <v>14485.24</v>
      </c>
      <c r="G87" s="162">
        <f t="shared" si="61"/>
        <v>0</v>
      </c>
      <c r="H87" s="162">
        <f t="shared" si="61"/>
        <v>0</v>
      </c>
      <c r="I87" s="162">
        <f t="shared" si="61"/>
        <v>14485.24</v>
      </c>
      <c r="J87" s="162">
        <f>D87-I87</f>
        <v>500</v>
      </c>
      <c r="K87" s="162">
        <f t="shared" si="45"/>
        <v>500</v>
      </c>
    </row>
    <row r="88" spans="1:11" s="52" customFormat="1" ht="20.100000000000001" hidden="1" customHeight="1">
      <c r="A88" s="59" t="s">
        <v>18</v>
      </c>
      <c r="B88" s="51"/>
      <c r="C88" s="149" t="s">
        <v>58</v>
      </c>
      <c r="D88" s="159"/>
      <c r="E88" s="159"/>
      <c r="F88" s="159"/>
      <c r="G88" s="159"/>
      <c r="H88" s="159"/>
      <c r="I88" s="159">
        <f t="shared" si="43"/>
        <v>0</v>
      </c>
      <c r="J88" s="159">
        <f t="shared" si="44"/>
        <v>0</v>
      </c>
      <c r="K88" s="159">
        <f t="shared" si="45"/>
        <v>0</v>
      </c>
    </row>
    <row r="89" spans="1:11" s="52" customFormat="1" ht="20.100000000000001" hidden="1" customHeight="1">
      <c r="A89" s="59" t="s">
        <v>18</v>
      </c>
      <c r="B89" s="51"/>
      <c r="C89" s="149" t="s">
        <v>59</v>
      </c>
      <c r="D89" s="159"/>
      <c r="E89" s="159"/>
      <c r="F89" s="159"/>
      <c r="G89" s="159"/>
      <c r="H89" s="159"/>
      <c r="I89" s="159">
        <f t="shared" si="43"/>
        <v>0</v>
      </c>
      <c r="J89" s="159">
        <f t="shared" si="44"/>
        <v>0</v>
      </c>
      <c r="K89" s="159">
        <f t="shared" si="45"/>
        <v>0</v>
      </c>
    </row>
    <row r="90" spans="1:11" s="52" customFormat="1" ht="20.100000000000001" customHeight="1">
      <c r="A90" s="77" t="s">
        <v>93</v>
      </c>
      <c r="B90" s="51"/>
      <c r="C90" s="149" t="s">
        <v>335</v>
      </c>
      <c r="D90" s="159">
        <v>500</v>
      </c>
      <c r="E90" s="159">
        <f t="shared" ref="E90:E92" si="62">D90</f>
        <v>500</v>
      </c>
      <c r="F90" s="159"/>
      <c r="G90" s="159">
        <v>0</v>
      </c>
      <c r="H90" s="159">
        <v>0</v>
      </c>
      <c r="I90" s="159">
        <f t="shared" si="43"/>
        <v>0</v>
      </c>
      <c r="J90" s="159">
        <f t="shared" si="44"/>
        <v>500</v>
      </c>
      <c r="K90" s="159">
        <f t="shared" si="45"/>
        <v>500</v>
      </c>
    </row>
    <row r="91" spans="1:11" s="52" customFormat="1" ht="20.100000000000001" customHeight="1">
      <c r="A91" s="77" t="s">
        <v>93</v>
      </c>
      <c r="B91" s="51"/>
      <c r="C91" s="149" t="s">
        <v>473</v>
      </c>
      <c r="D91" s="159">
        <v>12808</v>
      </c>
      <c r="E91" s="159">
        <f t="shared" si="62"/>
        <v>12808</v>
      </c>
      <c r="F91" s="159">
        <v>12808</v>
      </c>
      <c r="G91" s="159">
        <v>0</v>
      </c>
      <c r="H91" s="159">
        <v>0</v>
      </c>
      <c r="I91" s="159">
        <f t="shared" ref="I91:I92" si="63">F91+G91+H91</f>
        <v>12808</v>
      </c>
      <c r="J91" s="159">
        <f t="shared" ref="J91:J92" si="64">D91-I91</f>
        <v>0</v>
      </c>
      <c r="K91" s="159">
        <f t="shared" ref="K91:K92" si="65">E91-I91</f>
        <v>0</v>
      </c>
    </row>
    <row r="92" spans="1:11" s="52" customFormat="1" ht="20.100000000000001" customHeight="1">
      <c r="A92" s="77" t="s">
        <v>93</v>
      </c>
      <c r="B92" s="51"/>
      <c r="C92" s="149" t="s">
        <v>474</v>
      </c>
      <c r="D92" s="159">
        <f>641+1036.24</f>
        <v>1677.24</v>
      </c>
      <c r="E92" s="159">
        <f t="shared" si="62"/>
        <v>1677.24</v>
      </c>
      <c r="F92" s="159">
        <v>1677.24</v>
      </c>
      <c r="G92" s="159">
        <v>0</v>
      </c>
      <c r="H92" s="159">
        <v>0</v>
      </c>
      <c r="I92" s="159">
        <f t="shared" si="63"/>
        <v>1677.24</v>
      </c>
      <c r="J92" s="159">
        <f t="shared" si="64"/>
        <v>0</v>
      </c>
      <c r="K92" s="159">
        <f t="shared" si="65"/>
        <v>0</v>
      </c>
    </row>
    <row r="93" spans="1:11" s="52" customFormat="1" ht="20.100000000000001" customHeight="1">
      <c r="A93" s="65"/>
      <c r="B93" s="51"/>
      <c r="C93" s="149"/>
      <c r="D93" s="162"/>
      <c r="E93" s="162"/>
      <c r="F93" s="162"/>
      <c r="G93" s="162"/>
      <c r="H93" s="162"/>
      <c r="I93" s="159"/>
      <c r="J93" s="159"/>
      <c r="K93" s="159"/>
    </row>
    <row r="94" spans="1:11" s="76" customFormat="1" ht="20.100000000000001" hidden="1" customHeight="1">
      <c r="A94" s="78" t="s">
        <v>86</v>
      </c>
      <c r="B94" s="79"/>
      <c r="C94" s="153" t="s">
        <v>87</v>
      </c>
      <c r="D94" s="163"/>
      <c r="E94" s="163"/>
      <c r="F94" s="163"/>
      <c r="G94" s="163"/>
      <c r="H94" s="163"/>
      <c r="I94" s="159">
        <f t="shared" si="43"/>
        <v>0</v>
      </c>
      <c r="J94" s="159">
        <f t="shared" si="44"/>
        <v>0</v>
      </c>
      <c r="K94" s="159">
        <f t="shared" si="45"/>
        <v>0</v>
      </c>
    </row>
    <row r="95" spans="1:11" s="76" customFormat="1" ht="20.100000000000001" hidden="1" customHeight="1">
      <c r="A95" s="78" t="s">
        <v>86</v>
      </c>
      <c r="B95" s="79"/>
      <c r="C95" s="153" t="s">
        <v>88</v>
      </c>
      <c r="D95" s="163"/>
      <c r="E95" s="163"/>
      <c r="F95" s="163"/>
      <c r="G95" s="163"/>
      <c r="H95" s="163"/>
      <c r="I95" s="159">
        <f t="shared" si="43"/>
        <v>0</v>
      </c>
      <c r="J95" s="159">
        <f t="shared" si="44"/>
        <v>0</v>
      </c>
      <c r="K95" s="159">
        <f t="shared" si="45"/>
        <v>0</v>
      </c>
    </row>
    <row r="96" spans="1:11" s="76" customFormat="1" ht="20.100000000000001" hidden="1" customHeight="1">
      <c r="A96" s="78" t="s">
        <v>86</v>
      </c>
      <c r="B96" s="79"/>
      <c r="C96" s="153" t="s">
        <v>89</v>
      </c>
      <c r="D96" s="163"/>
      <c r="E96" s="163"/>
      <c r="F96" s="163"/>
      <c r="G96" s="163"/>
      <c r="H96" s="163"/>
      <c r="I96" s="159">
        <f t="shared" si="43"/>
        <v>0</v>
      </c>
      <c r="J96" s="159">
        <f t="shared" si="44"/>
        <v>0</v>
      </c>
      <c r="K96" s="159">
        <f t="shared" si="45"/>
        <v>0</v>
      </c>
    </row>
    <row r="97" spans="1:11" s="76" customFormat="1" ht="20.100000000000001" hidden="1" customHeight="1">
      <c r="A97" s="78"/>
      <c r="B97" s="79"/>
      <c r="C97" s="153"/>
      <c r="D97" s="164">
        <f>SUM(D95:D96)</f>
        <v>0</v>
      </c>
      <c r="E97" s="164">
        <f>SUM(E95:E96)</f>
        <v>0</v>
      </c>
      <c r="F97" s="164">
        <f t="shared" ref="F97" si="66">SUM(F95:F96)</f>
        <v>0</v>
      </c>
      <c r="G97" s="164">
        <f t="shared" ref="G97:H97" si="67">SUM(G95:G96)</f>
        <v>0</v>
      </c>
      <c r="H97" s="164">
        <f t="shared" si="67"/>
        <v>0</v>
      </c>
      <c r="I97" s="159">
        <f t="shared" si="43"/>
        <v>0</v>
      </c>
      <c r="J97" s="159">
        <f t="shared" si="44"/>
        <v>0</v>
      </c>
      <c r="K97" s="159">
        <f t="shared" si="45"/>
        <v>0</v>
      </c>
    </row>
    <row r="98" spans="1:11" s="76" customFormat="1" ht="20.100000000000001" hidden="1" customHeight="1">
      <c r="A98" s="80" t="s">
        <v>90</v>
      </c>
      <c r="B98" s="79"/>
      <c r="C98" s="153"/>
      <c r="D98" s="165">
        <f>SUM(D94:D96)</f>
        <v>0</v>
      </c>
      <c r="E98" s="165">
        <f>SUM(E94:E96)</f>
        <v>0</v>
      </c>
      <c r="F98" s="165">
        <f t="shared" ref="F98" si="68">SUM(F94:F96)</f>
        <v>0</v>
      </c>
      <c r="G98" s="165">
        <f t="shared" ref="G98:H98" si="69">SUM(G94:G96)</f>
        <v>0</v>
      </c>
      <c r="H98" s="165">
        <f t="shared" si="69"/>
        <v>0</v>
      </c>
      <c r="I98" s="159">
        <f t="shared" si="43"/>
        <v>0</v>
      </c>
      <c r="J98" s="159">
        <f t="shared" si="44"/>
        <v>0</v>
      </c>
      <c r="K98" s="159">
        <f t="shared" si="45"/>
        <v>0</v>
      </c>
    </row>
    <row r="99" spans="1:11" s="76" customFormat="1" ht="20.100000000000001" customHeight="1">
      <c r="A99" s="114" t="s">
        <v>103</v>
      </c>
      <c r="B99" s="79"/>
      <c r="C99" s="151" t="s">
        <v>119</v>
      </c>
      <c r="D99" s="162">
        <f>D100</f>
        <v>1155487.08</v>
      </c>
      <c r="E99" s="162">
        <f t="shared" ref="E99:F99" si="70">E100</f>
        <v>1124287.08</v>
      </c>
      <c r="F99" s="162">
        <f t="shared" si="70"/>
        <v>115000</v>
      </c>
      <c r="G99" s="162">
        <f t="shared" ref="G99:H99" si="71">G100</f>
        <v>0</v>
      </c>
      <c r="H99" s="162">
        <f t="shared" si="71"/>
        <v>0</v>
      </c>
      <c r="I99" s="162">
        <f t="shared" si="43"/>
        <v>115000</v>
      </c>
      <c r="J99" s="162">
        <f t="shared" si="44"/>
        <v>1040487.0800000001</v>
      </c>
      <c r="K99" s="162">
        <f t="shared" si="45"/>
        <v>1009287.0800000001</v>
      </c>
    </row>
    <row r="100" spans="1:11" s="76" customFormat="1" ht="20.100000000000001" customHeight="1">
      <c r="A100" s="43" t="s">
        <v>104</v>
      </c>
      <c r="B100" s="79"/>
      <c r="C100" s="151" t="s">
        <v>99</v>
      </c>
      <c r="D100" s="162">
        <f>D101+D110</f>
        <v>1155487.08</v>
      </c>
      <c r="E100" s="162">
        <f>E101+E112</f>
        <v>1124287.08</v>
      </c>
      <c r="F100" s="162">
        <f>F106+F107+F108+F112+F102+F104+F103+F109+F105</f>
        <v>115000</v>
      </c>
      <c r="G100" s="162">
        <f>G106+G107+G108+G112+G102+G104+G103+G109</f>
        <v>0</v>
      </c>
      <c r="H100" s="162">
        <f>H106+H107+H108+H112+H102+H104+H103+H109</f>
        <v>0</v>
      </c>
      <c r="I100" s="162">
        <f>I106+I107+I108+I112+I102+I104+I103+I109</f>
        <v>35000</v>
      </c>
      <c r="J100" s="162">
        <f t="shared" si="44"/>
        <v>1120487.08</v>
      </c>
      <c r="K100" s="162">
        <f t="shared" si="45"/>
        <v>1089287.08</v>
      </c>
    </row>
    <row r="101" spans="1:11" s="52" customFormat="1" ht="20.100000000000001" customHeight="1">
      <c r="A101" s="77" t="s">
        <v>102</v>
      </c>
      <c r="B101" s="51"/>
      <c r="C101" s="175"/>
      <c r="D101" s="159">
        <f>D102+D104+D105+D106+D107+D108+D109+D111+D112</f>
        <v>1120487.08</v>
      </c>
      <c r="E101" s="159">
        <f t="shared" ref="E101:K101" si="72">E103+E104+E105+E106+E107+E108+E109+E102+E111+E112</f>
        <v>1120487.08</v>
      </c>
      <c r="F101" s="159">
        <f t="shared" si="72"/>
        <v>115000</v>
      </c>
      <c r="G101" s="159">
        <f t="shared" si="72"/>
        <v>0</v>
      </c>
      <c r="H101" s="159">
        <f t="shared" si="72"/>
        <v>0</v>
      </c>
      <c r="I101" s="159">
        <f t="shared" si="72"/>
        <v>115000</v>
      </c>
      <c r="J101" s="159">
        <f t="shared" si="72"/>
        <v>1005487.08</v>
      </c>
      <c r="K101" s="159">
        <f t="shared" si="72"/>
        <v>1005487.08</v>
      </c>
    </row>
    <row r="102" spans="1:11" s="52" customFormat="1" ht="20.100000000000001" customHeight="1">
      <c r="A102" s="59" t="s">
        <v>15</v>
      </c>
      <c r="B102" s="51"/>
      <c r="C102" s="149" t="s">
        <v>496</v>
      </c>
      <c r="D102" s="159">
        <v>5159</v>
      </c>
      <c r="E102" s="159">
        <f t="shared" ref="E102:E111" si="73">D102</f>
        <v>5159</v>
      </c>
      <c r="F102" s="159">
        <v>0</v>
      </c>
      <c r="G102" s="159">
        <v>0</v>
      </c>
      <c r="H102" s="159">
        <v>0</v>
      </c>
      <c r="I102" s="159">
        <f t="shared" ref="I102" si="74">F102+G102+H102</f>
        <v>0</v>
      </c>
      <c r="J102" s="159">
        <f t="shared" ref="J102" si="75">D102-I102</f>
        <v>5159</v>
      </c>
      <c r="K102" s="159">
        <f t="shared" ref="K102" si="76">E102-I102</f>
        <v>5159</v>
      </c>
    </row>
    <row r="103" spans="1:11" s="52" customFormat="1" ht="20.100000000000001" hidden="1" customHeight="1">
      <c r="A103" s="59" t="s">
        <v>16</v>
      </c>
      <c r="B103" s="51"/>
      <c r="C103" s="149" t="s">
        <v>432</v>
      </c>
      <c r="D103" s="159">
        <v>0</v>
      </c>
      <c r="E103" s="159">
        <f t="shared" si="73"/>
        <v>0</v>
      </c>
      <c r="F103" s="159"/>
      <c r="G103" s="159">
        <v>0</v>
      </c>
      <c r="H103" s="159">
        <v>0</v>
      </c>
      <c r="I103" s="159">
        <f t="shared" ref="I103" si="77">F103+G103+H103</f>
        <v>0</v>
      </c>
      <c r="J103" s="159">
        <f t="shared" ref="J103" si="78">D103-I103</f>
        <v>0</v>
      </c>
      <c r="K103" s="159">
        <f t="shared" ref="K103" si="79">E103-I103</f>
        <v>0</v>
      </c>
    </row>
    <row r="104" spans="1:11" s="52" customFormat="1" ht="20.100000000000001" customHeight="1">
      <c r="A104" s="59" t="s">
        <v>16</v>
      </c>
      <c r="B104" s="51"/>
      <c r="C104" s="149" t="s">
        <v>411</v>
      </c>
      <c r="D104" s="159">
        <v>8860</v>
      </c>
      <c r="E104" s="159">
        <f t="shared" si="73"/>
        <v>8860</v>
      </c>
      <c r="F104" s="159"/>
      <c r="G104" s="159">
        <v>0</v>
      </c>
      <c r="H104" s="159">
        <v>0</v>
      </c>
      <c r="I104" s="159">
        <f t="shared" ref="I104:I105" si="80">F104+G104+H104</f>
        <v>0</v>
      </c>
      <c r="J104" s="159">
        <f t="shared" ref="J104:J105" si="81">D104-I104</f>
        <v>8860</v>
      </c>
      <c r="K104" s="159">
        <f t="shared" ref="K104:K105" si="82">E104-I104</f>
        <v>8860</v>
      </c>
    </row>
    <row r="105" spans="1:11" s="52" customFormat="1" ht="20.100000000000001" customHeight="1">
      <c r="A105" s="59" t="s">
        <v>15</v>
      </c>
      <c r="B105" s="51"/>
      <c r="C105" s="149" t="s">
        <v>336</v>
      </c>
      <c r="D105" s="159">
        <v>164760.07999999999</v>
      </c>
      <c r="E105" s="159">
        <f t="shared" si="73"/>
        <v>164760.07999999999</v>
      </c>
      <c r="F105" s="159">
        <v>80000</v>
      </c>
      <c r="G105" s="159">
        <v>0</v>
      </c>
      <c r="H105" s="159">
        <v>0</v>
      </c>
      <c r="I105" s="159">
        <f t="shared" si="80"/>
        <v>80000</v>
      </c>
      <c r="J105" s="159">
        <f t="shared" si="81"/>
        <v>84760.079999999987</v>
      </c>
      <c r="K105" s="159">
        <f t="shared" si="82"/>
        <v>84760.079999999987</v>
      </c>
    </row>
    <row r="106" spans="1:11" s="52" customFormat="1" ht="20.100000000000001" customHeight="1">
      <c r="A106" s="59" t="s">
        <v>16</v>
      </c>
      <c r="B106" s="51"/>
      <c r="C106" s="149" t="s">
        <v>450</v>
      </c>
      <c r="D106" s="159">
        <v>35000</v>
      </c>
      <c r="E106" s="159">
        <f t="shared" si="73"/>
        <v>35000</v>
      </c>
      <c r="F106" s="159">
        <v>35000</v>
      </c>
      <c r="G106" s="159">
        <v>0</v>
      </c>
      <c r="H106" s="159">
        <v>0</v>
      </c>
      <c r="I106" s="159">
        <f t="shared" si="43"/>
        <v>35000</v>
      </c>
      <c r="J106" s="159">
        <f t="shared" si="44"/>
        <v>0</v>
      </c>
      <c r="K106" s="159">
        <f t="shared" si="45"/>
        <v>0</v>
      </c>
    </row>
    <row r="107" spans="1:11" s="52" customFormat="1" ht="20.100000000000001" customHeight="1">
      <c r="A107" s="59" t="s">
        <v>16</v>
      </c>
      <c r="B107" s="51"/>
      <c r="C107" s="149" t="s">
        <v>407</v>
      </c>
      <c r="D107" s="159">
        <v>44300</v>
      </c>
      <c r="E107" s="159">
        <f t="shared" si="73"/>
        <v>44300</v>
      </c>
      <c r="F107" s="159"/>
      <c r="G107" s="159">
        <v>0</v>
      </c>
      <c r="H107" s="159">
        <v>0</v>
      </c>
      <c r="I107" s="159">
        <f t="shared" si="43"/>
        <v>0</v>
      </c>
      <c r="J107" s="159">
        <f t="shared" si="44"/>
        <v>44300</v>
      </c>
      <c r="K107" s="159">
        <f t="shared" si="45"/>
        <v>44300</v>
      </c>
    </row>
    <row r="108" spans="1:11" s="52" customFormat="1" ht="20.100000000000001" customHeight="1">
      <c r="A108" s="59" t="s">
        <v>15</v>
      </c>
      <c r="B108" s="51"/>
      <c r="C108" s="149" t="s">
        <v>482</v>
      </c>
      <c r="D108" s="159">
        <f>399856-263582+263582</f>
        <v>399856</v>
      </c>
      <c r="E108" s="159">
        <f t="shared" si="73"/>
        <v>399856</v>
      </c>
      <c r="F108" s="159"/>
      <c r="G108" s="159">
        <v>0</v>
      </c>
      <c r="H108" s="159">
        <v>0</v>
      </c>
      <c r="I108" s="159">
        <f t="shared" ref="I108:I111" si="83">F108+G108+H108</f>
        <v>0</v>
      </c>
      <c r="J108" s="159">
        <f t="shared" ref="J108:J109" si="84">D108-I108</f>
        <v>399856</v>
      </c>
      <c r="K108" s="159">
        <f t="shared" ref="K108:K109" si="85">E108-I108</f>
        <v>399856</v>
      </c>
    </row>
    <row r="109" spans="1:11" s="52" customFormat="1" ht="20.100000000000001" customHeight="1">
      <c r="A109" s="59" t="s">
        <v>16</v>
      </c>
      <c r="B109" s="51"/>
      <c r="C109" s="149" t="s">
        <v>483</v>
      </c>
      <c r="D109" s="159">
        <v>80952</v>
      </c>
      <c r="E109" s="159">
        <f t="shared" si="73"/>
        <v>80952</v>
      </c>
      <c r="F109" s="159"/>
      <c r="G109" s="159">
        <v>0</v>
      </c>
      <c r="H109" s="159">
        <v>0</v>
      </c>
      <c r="I109" s="159">
        <f t="shared" si="83"/>
        <v>0</v>
      </c>
      <c r="J109" s="159">
        <f t="shared" si="84"/>
        <v>80952</v>
      </c>
      <c r="K109" s="159">
        <f t="shared" si="85"/>
        <v>80952</v>
      </c>
    </row>
    <row r="110" spans="1:11" s="52" customFormat="1" ht="33" customHeight="1">
      <c r="A110" s="59" t="s">
        <v>429</v>
      </c>
      <c r="B110" s="51"/>
      <c r="C110" s="149" t="s">
        <v>517</v>
      </c>
      <c r="D110" s="159">
        <v>35000</v>
      </c>
      <c r="E110" s="159">
        <v>35000</v>
      </c>
      <c r="F110" s="159"/>
      <c r="G110" s="159">
        <v>0</v>
      </c>
      <c r="H110" s="159">
        <v>0</v>
      </c>
      <c r="I110" s="159">
        <v>0</v>
      </c>
      <c r="J110" s="159">
        <f t="shared" ref="J110:J112" si="86">D110-I110</f>
        <v>35000</v>
      </c>
      <c r="K110" s="159">
        <f t="shared" ref="K110:K112" si="87">E110-I110</f>
        <v>35000</v>
      </c>
    </row>
    <row r="111" spans="1:11" s="52" customFormat="1" ht="30" customHeight="1">
      <c r="A111" s="59" t="s">
        <v>515</v>
      </c>
      <c r="B111" s="51"/>
      <c r="C111" s="149" t="s">
        <v>513</v>
      </c>
      <c r="D111" s="159">
        <v>377800</v>
      </c>
      <c r="E111" s="159">
        <f t="shared" si="73"/>
        <v>377800</v>
      </c>
      <c r="F111" s="159"/>
      <c r="G111" s="159">
        <v>0</v>
      </c>
      <c r="H111" s="159">
        <v>0</v>
      </c>
      <c r="I111" s="159">
        <f t="shared" si="83"/>
        <v>0</v>
      </c>
      <c r="J111" s="159">
        <f t="shared" si="86"/>
        <v>377800</v>
      </c>
      <c r="K111" s="159">
        <f t="shared" si="87"/>
        <v>377800</v>
      </c>
    </row>
    <row r="112" spans="1:11" s="52" customFormat="1" ht="33" customHeight="1">
      <c r="A112" s="59" t="s">
        <v>515</v>
      </c>
      <c r="B112" s="51"/>
      <c r="C112" s="149" t="s">
        <v>514</v>
      </c>
      <c r="D112" s="159">
        <v>3800</v>
      </c>
      <c r="E112" s="159">
        <f t="shared" ref="E112" si="88">D112</f>
        <v>3800</v>
      </c>
      <c r="F112" s="159"/>
      <c r="G112" s="159">
        <v>0</v>
      </c>
      <c r="H112" s="159">
        <v>0</v>
      </c>
      <c r="I112" s="159">
        <f t="shared" ref="I112" si="89">F112+G112+H112</f>
        <v>0</v>
      </c>
      <c r="J112" s="159">
        <f t="shared" si="86"/>
        <v>3800</v>
      </c>
      <c r="K112" s="159">
        <f t="shared" si="87"/>
        <v>3800</v>
      </c>
    </row>
    <row r="113" spans="1:11" s="52" customFormat="1" ht="33" customHeight="1">
      <c r="A113" s="59"/>
      <c r="B113" s="51"/>
      <c r="C113" s="149"/>
      <c r="D113" s="159"/>
      <c r="E113" s="159"/>
      <c r="F113" s="159"/>
      <c r="G113" s="159"/>
      <c r="H113" s="159"/>
      <c r="I113" s="159"/>
      <c r="J113" s="159"/>
      <c r="K113" s="159"/>
    </row>
    <row r="114" spans="1:11" s="52" customFormat="1" ht="30.75" customHeight="1">
      <c r="A114" s="115" t="s">
        <v>105</v>
      </c>
      <c r="B114" s="51"/>
      <c r="C114" s="151" t="s">
        <v>453</v>
      </c>
      <c r="D114" s="162">
        <f>D119+D115+D137</f>
        <v>933212.42999999993</v>
      </c>
      <c r="E114" s="162">
        <f t="shared" ref="E114:I114" si="90">E119+E115+E137</f>
        <v>933212.42999999993</v>
      </c>
      <c r="F114" s="162">
        <f t="shared" si="90"/>
        <v>191110.38</v>
      </c>
      <c r="G114" s="162">
        <f t="shared" si="90"/>
        <v>0</v>
      </c>
      <c r="H114" s="162">
        <f t="shared" si="90"/>
        <v>0</v>
      </c>
      <c r="I114" s="162">
        <f t="shared" si="90"/>
        <v>191110.38</v>
      </c>
      <c r="J114" s="162">
        <f t="shared" ref="J114:J194" si="91">D114-I114</f>
        <v>742102.04999999993</v>
      </c>
      <c r="K114" s="162">
        <f t="shared" ref="K114:K194" si="92">E114-I114</f>
        <v>742102.04999999993</v>
      </c>
    </row>
    <row r="115" spans="1:11" s="52" customFormat="1" ht="20.100000000000001" hidden="1" customHeight="1">
      <c r="A115" s="65" t="s">
        <v>271</v>
      </c>
      <c r="B115" s="51"/>
      <c r="C115" s="151" t="s">
        <v>272</v>
      </c>
      <c r="D115" s="162">
        <f t="shared" ref="D115:H117" si="93">D116</f>
        <v>0</v>
      </c>
      <c r="E115" s="162">
        <f t="shared" si="93"/>
        <v>0</v>
      </c>
      <c r="F115" s="162">
        <f t="shared" si="93"/>
        <v>0</v>
      </c>
      <c r="G115" s="162">
        <f t="shared" si="93"/>
        <v>0</v>
      </c>
      <c r="H115" s="162">
        <f t="shared" si="93"/>
        <v>0</v>
      </c>
      <c r="I115" s="162">
        <f t="shared" ref="I115:I194" si="94">F115+G115+H115</f>
        <v>0</v>
      </c>
      <c r="J115" s="162">
        <f t="shared" si="91"/>
        <v>0</v>
      </c>
      <c r="K115" s="162">
        <f t="shared" si="92"/>
        <v>0</v>
      </c>
    </row>
    <row r="116" spans="1:11" s="52" customFormat="1" ht="36.75" hidden="1" customHeight="1">
      <c r="A116" s="65" t="s">
        <v>273</v>
      </c>
      <c r="B116" s="51"/>
      <c r="C116" s="147" t="s">
        <v>274</v>
      </c>
      <c r="D116" s="162">
        <f t="shared" si="93"/>
        <v>0</v>
      </c>
      <c r="E116" s="162">
        <f t="shared" si="93"/>
        <v>0</v>
      </c>
      <c r="F116" s="162">
        <f t="shared" si="93"/>
        <v>0</v>
      </c>
      <c r="G116" s="162">
        <f t="shared" si="93"/>
        <v>0</v>
      </c>
      <c r="H116" s="162">
        <f t="shared" si="93"/>
        <v>0</v>
      </c>
      <c r="I116" s="162">
        <f t="shared" si="94"/>
        <v>0</v>
      </c>
      <c r="J116" s="162">
        <f t="shared" si="91"/>
        <v>0</v>
      </c>
      <c r="K116" s="162">
        <f t="shared" si="92"/>
        <v>0</v>
      </c>
    </row>
    <row r="117" spans="1:11" s="52" customFormat="1" ht="20.100000000000001" hidden="1" customHeight="1">
      <c r="A117" s="65" t="s">
        <v>275</v>
      </c>
      <c r="B117" s="51"/>
      <c r="C117" s="147" t="s">
        <v>276</v>
      </c>
      <c r="D117" s="162">
        <f t="shared" si="93"/>
        <v>0</v>
      </c>
      <c r="E117" s="162">
        <f t="shared" si="93"/>
        <v>0</v>
      </c>
      <c r="F117" s="162">
        <f t="shared" si="93"/>
        <v>0</v>
      </c>
      <c r="G117" s="162">
        <f t="shared" si="93"/>
        <v>0</v>
      </c>
      <c r="H117" s="162">
        <f t="shared" si="93"/>
        <v>0</v>
      </c>
      <c r="I117" s="162">
        <f t="shared" si="94"/>
        <v>0</v>
      </c>
      <c r="J117" s="162">
        <f t="shared" si="91"/>
        <v>0</v>
      </c>
      <c r="K117" s="162">
        <f t="shared" si="92"/>
        <v>0</v>
      </c>
    </row>
    <row r="118" spans="1:11" s="52" customFormat="1" ht="20.100000000000001" hidden="1" customHeight="1">
      <c r="A118" s="77" t="s">
        <v>277</v>
      </c>
      <c r="B118" s="51"/>
      <c r="C118" s="149" t="s">
        <v>427</v>
      </c>
      <c r="D118" s="159"/>
      <c r="E118" s="159"/>
      <c r="F118" s="159">
        <v>0</v>
      </c>
      <c r="G118" s="159">
        <v>0</v>
      </c>
      <c r="H118" s="159">
        <v>0</v>
      </c>
      <c r="I118" s="159">
        <f t="shared" si="94"/>
        <v>0</v>
      </c>
      <c r="J118" s="159">
        <f t="shared" si="91"/>
        <v>0</v>
      </c>
      <c r="K118" s="159">
        <f t="shared" si="92"/>
        <v>0</v>
      </c>
    </row>
    <row r="119" spans="1:11" s="52" customFormat="1" ht="20.100000000000001" customHeight="1">
      <c r="A119" s="65" t="s">
        <v>106</v>
      </c>
      <c r="B119" s="51"/>
      <c r="C119" s="151" t="s">
        <v>137</v>
      </c>
      <c r="D119" s="162">
        <f>D120</f>
        <v>895600.11</v>
      </c>
      <c r="E119" s="162">
        <f t="shared" ref="E119:I119" si="95">E120</f>
        <v>895600.11</v>
      </c>
      <c r="F119" s="162">
        <f t="shared" si="95"/>
        <v>191110.38</v>
      </c>
      <c r="G119" s="162">
        <f t="shared" si="95"/>
        <v>0</v>
      </c>
      <c r="H119" s="162">
        <f t="shared" si="95"/>
        <v>0</v>
      </c>
      <c r="I119" s="162">
        <f t="shared" si="95"/>
        <v>191110.38</v>
      </c>
      <c r="J119" s="162">
        <f t="shared" si="91"/>
        <v>704489.73</v>
      </c>
      <c r="K119" s="162">
        <f t="shared" si="92"/>
        <v>704489.73</v>
      </c>
    </row>
    <row r="120" spans="1:11" s="52" customFormat="1" ht="36" customHeight="1">
      <c r="A120" s="170" t="s">
        <v>459</v>
      </c>
      <c r="B120" s="51"/>
      <c r="C120" s="147" t="s">
        <v>341</v>
      </c>
      <c r="D120" s="162">
        <f t="shared" ref="D120:K120" si="96">D121+D130+D125</f>
        <v>895600.11</v>
      </c>
      <c r="E120" s="162">
        <f t="shared" si="96"/>
        <v>895600.11</v>
      </c>
      <c r="F120" s="162">
        <f t="shared" si="96"/>
        <v>191110.38</v>
      </c>
      <c r="G120" s="162">
        <f t="shared" si="96"/>
        <v>0</v>
      </c>
      <c r="H120" s="162">
        <f t="shared" si="96"/>
        <v>0</v>
      </c>
      <c r="I120" s="162">
        <f t="shared" si="96"/>
        <v>191110.38</v>
      </c>
      <c r="J120" s="162">
        <f t="shared" si="96"/>
        <v>704489.73</v>
      </c>
      <c r="K120" s="162">
        <f t="shared" si="96"/>
        <v>704489.73</v>
      </c>
    </row>
    <row r="121" spans="1:11" s="76" customFormat="1" ht="20.100000000000001" customHeight="1">
      <c r="A121" s="77" t="s">
        <v>102</v>
      </c>
      <c r="B121" s="79"/>
      <c r="C121" s="149" t="s">
        <v>340</v>
      </c>
      <c r="D121" s="162">
        <f t="shared" ref="D121:I121" si="97">D123+D124+D127+D129+D132+D134+D135</f>
        <v>895600.11</v>
      </c>
      <c r="E121" s="162">
        <f t="shared" si="97"/>
        <v>895600.11</v>
      </c>
      <c r="F121" s="162">
        <f t="shared" si="97"/>
        <v>191110.38</v>
      </c>
      <c r="G121" s="162">
        <f t="shared" si="97"/>
        <v>0</v>
      </c>
      <c r="H121" s="162">
        <f t="shared" si="97"/>
        <v>0</v>
      </c>
      <c r="I121" s="162">
        <f t="shared" si="97"/>
        <v>191110.38</v>
      </c>
      <c r="J121" s="162">
        <f t="shared" si="91"/>
        <v>704489.73</v>
      </c>
      <c r="K121" s="162">
        <f t="shared" si="92"/>
        <v>704489.73</v>
      </c>
    </row>
    <row r="122" spans="1:11" s="76" customFormat="1" ht="67.5" customHeight="1">
      <c r="A122" s="170" t="s">
        <v>458</v>
      </c>
      <c r="B122" s="79"/>
      <c r="C122" s="149"/>
      <c r="D122" s="162"/>
      <c r="E122" s="162"/>
      <c r="F122" s="162"/>
      <c r="G122" s="162"/>
      <c r="H122" s="162"/>
      <c r="I122" s="162"/>
      <c r="J122" s="162"/>
      <c r="K122" s="162"/>
    </row>
    <row r="123" spans="1:11" ht="20.100000000000001" customHeight="1">
      <c r="A123" s="59" t="s">
        <v>14</v>
      </c>
      <c r="B123" s="25"/>
      <c r="C123" s="149" t="s">
        <v>337</v>
      </c>
      <c r="D123" s="159">
        <v>413850</v>
      </c>
      <c r="E123" s="159">
        <f t="shared" ref="E123:E125" si="98">D123</f>
        <v>413850</v>
      </c>
      <c r="F123" s="159">
        <v>191110.38</v>
      </c>
      <c r="G123" s="159">
        <v>0</v>
      </c>
      <c r="H123" s="159">
        <v>0</v>
      </c>
      <c r="I123" s="159">
        <f t="shared" si="94"/>
        <v>191110.38</v>
      </c>
      <c r="J123" s="159">
        <f t="shared" si="91"/>
        <v>222739.62</v>
      </c>
      <c r="K123" s="159">
        <f t="shared" si="92"/>
        <v>222739.62</v>
      </c>
    </row>
    <row r="124" spans="1:11" ht="20.100000000000001" hidden="1" customHeight="1">
      <c r="A124" s="59" t="s">
        <v>16</v>
      </c>
      <c r="B124" s="25"/>
      <c r="C124" s="149" t="s">
        <v>449</v>
      </c>
      <c r="D124" s="159"/>
      <c r="E124" s="159">
        <f t="shared" si="98"/>
        <v>0</v>
      </c>
      <c r="F124" s="159"/>
      <c r="G124" s="159">
        <v>0</v>
      </c>
      <c r="H124" s="159">
        <v>0</v>
      </c>
      <c r="I124" s="159">
        <f t="shared" ref="I124" si="99">F124+G124+H124</f>
        <v>0</v>
      </c>
      <c r="J124" s="159">
        <f t="shared" ref="J124" si="100">D124-I124</f>
        <v>0</v>
      </c>
      <c r="K124" s="159">
        <f t="shared" ref="K124" si="101">E124-I124</f>
        <v>0</v>
      </c>
    </row>
    <row r="125" spans="1:11" ht="20.100000000000001" hidden="1" customHeight="1">
      <c r="A125" s="61" t="s">
        <v>429</v>
      </c>
      <c r="B125" s="25"/>
      <c r="C125" s="149" t="s">
        <v>448</v>
      </c>
      <c r="D125" s="159"/>
      <c r="E125" s="159">
        <f t="shared" si="98"/>
        <v>0</v>
      </c>
      <c r="F125" s="159"/>
      <c r="G125" s="159">
        <v>0</v>
      </c>
      <c r="H125" s="159">
        <v>0</v>
      </c>
      <c r="I125" s="159">
        <f t="shared" ref="I125" si="102">F125+G125+H125</f>
        <v>0</v>
      </c>
      <c r="J125" s="159">
        <f t="shared" ref="J125" si="103">D125-I125</f>
        <v>0</v>
      </c>
      <c r="K125" s="159">
        <f t="shared" ref="K125" si="104">E125-I125</f>
        <v>0</v>
      </c>
    </row>
    <row r="126" spans="1:11" ht="66.75" customHeight="1">
      <c r="A126" s="171" t="s">
        <v>488</v>
      </c>
      <c r="B126" s="25"/>
      <c r="C126" s="149"/>
      <c r="D126" s="159"/>
      <c r="E126" s="159"/>
      <c r="F126" s="159"/>
      <c r="G126" s="159"/>
      <c r="H126" s="159"/>
      <c r="I126" s="159"/>
      <c r="J126" s="159"/>
      <c r="K126" s="159"/>
    </row>
    <row r="127" spans="1:11" ht="20.100000000000001" customHeight="1">
      <c r="A127" s="59" t="s">
        <v>16</v>
      </c>
      <c r="B127" s="25"/>
      <c r="C127" s="149" t="s">
        <v>339</v>
      </c>
      <c r="D127" s="159">
        <v>5000</v>
      </c>
      <c r="E127" s="159">
        <f t="shared" ref="E127" si="105">D127</f>
        <v>5000</v>
      </c>
      <c r="F127" s="159">
        <v>0</v>
      </c>
      <c r="G127" s="159">
        <v>0</v>
      </c>
      <c r="H127" s="159">
        <v>0</v>
      </c>
      <c r="I127" s="159">
        <f t="shared" si="94"/>
        <v>0</v>
      </c>
      <c r="J127" s="159">
        <f t="shared" si="91"/>
        <v>5000</v>
      </c>
      <c r="K127" s="159">
        <f t="shared" si="92"/>
        <v>5000</v>
      </c>
    </row>
    <row r="128" spans="1:11" ht="67.5" customHeight="1">
      <c r="A128" s="168" t="s">
        <v>457</v>
      </c>
      <c r="B128" s="25"/>
      <c r="C128" s="149"/>
      <c r="D128" s="159">
        <f>D129+D130</f>
        <v>81925.11</v>
      </c>
      <c r="E128" s="159">
        <f t="shared" ref="E128:K128" si="106">E129+E130</f>
        <v>81925.11</v>
      </c>
      <c r="F128" s="159">
        <f t="shared" si="106"/>
        <v>0</v>
      </c>
      <c r="G128" s="159">
        <f t="shared" si="106"/>
        <v>0</v>
      </c>
      <c r="H128" s="159">
        <f t="shared" si="106"/>
        <v>0</v>
      </c>
      <c r="I128" s="159">
        <f t="shared" si="106"/>
        <v>0</v>
      </c>
      <c r="J128" s="159">
        <f t="shared" si="106"/>
        <v>81925.11</v>
      </c>
      <c r="K128" s="159">
        <f t="shared" si="106"/>
        <v>81925.11</v>
      </c>
    </row>
    <row r="129" spans="1:11" ht="20.100000000000001" customHeight="1">
      <c r="A129" s="59" t="s">
        <v>16</v>
      </c>
      <c r="B129" s="25"/>
      <c r="C129" s="149" t="s">
        <v>338</v>
      </c>
      <c r="D129" s="159">
        <f>50621+10914.11+20390</f>
        <v>81925.11</v>
      </c>
      <c r="E129" s="159">
        <f t="shared" ref="E129:E130" si="107">D129</f>
        <v>81925.11</v>
      </c>
      <c r="F129" s="159"/>
      <c r="G129" s="159">
        <v>0</v>
      </c>
      <c r="H129" s="159">
        <v>0</v>
      </c>
      <c r="I129" s="159">
        <f t="shared" si="94"/>
        <v>0</v>
      </c>
      <c r="J129" s="159">
        <f t="shared" si="91"/>
        <v>81925.11</v>
      </c>
      <c r="K129" s="159">
        <f t="shared" si="92"/>
        <v>81925.11</v>
      </c>
    </row>
    <row r="130" spans="1:11" ht="46.5" hidden="1" customHeight="1">
      <c r="A130" s="61" t="s">
        <v>429</v>
      </c>
      <c r="B130" s="25"/>
      <c r="C130" s="149" t="s">
        <v>410</v>
      </c>
      <c r="D130" s="159"/>
      <c r="E130" s="159">
        <f t="shared" si="107"/>
        <v>0</v>
      </c>
      <c r="F130" s="159"/>
      <c r="G130" s="159">
        <v>0</v>
      </c>
      <c r="H130" s="159">
        <v>0</v>
      </c>
      <c r="I130" s="159">
        <f t="shared" si="94"/>
        <v>0</v>
      </c>
      <c r="J130" s="159">
        <f t="shared" si="91"/>
        <v>0</v>
      </c>
      <c r="K130" s="159">
        <f t="shared" si="92"/>
        <v>0</v>
      </c>
    </row>
    <row r="131" spans="1:11" ht="20.100000000000001" hidden="1" customHeight="1">
      <c r="A131" s="171" t="s">
        <v>455</v>
      </c>
      <c r="B131" s="25"/>
      <c r="C131" s="149"/>
      <c r="D131" s="159"/>
      <c r="E131" s="159"/>
      <c r="F131" s="159"/>
      <c r="G131" s="159"/>
      <c r="H131" s="159"/>
      <c r="I131" s="159"/>
      <c r="J131" s="159"/>
      <c r="K131" s="159"/>
    </row>
    <row r="132" spans="1:11" ht="20.100000000000001" hidden="1" customHeight="1">
      <c r="A132" s="59" t="s">
        <v>16</v>
      </c>
      <c r="B132" s="25"/>
      <c r="C132" s="149" t="s">
        <v>420</v>
      </c>
      <c r="D132" s="159">
        <f>20000-20000</f>
        <v>0</v>
      </c>
      <c r="E132" s="159">
        <f t="shared" ref="E132" si="108">D132</f>
        <v>0</v>
      </c>
      <c r="F132" s="159"/>
      <c r="G132" s="159">
        <v>0</v>
      </c>
      <c r="H132" s="159">
        <v>0</v>
      </c>
      <c r="I132" s="159">
        <f t="shared" si="94"/>
        <v>0</v>
      </c>
      <c r="J132" s="159">
        <f t="shared" si="91"/>
        <v>0</v>
      </c>
      <c r="K132" s="159">
        <f t="shared" si="92"/>
        <v>0</v>
      </c>
    </row>
    <row r="133" spans="1:11" ht="81.75" customHeight="1">
      <c r="A133" s="169" t="s">
        <v>454</v>
      </c>
      <c r="B133" s="25"/>
      <c r="C133" s="149"/>
      <c r="D133" s="159">
        <f>D134+D135</f>
        <v>394825</v>
      </c>
      <c r="E133" s="159">
        <f t="shared" ref="E133:K133" si="109">E134+E135</f>
        <v>394825</v>
      </c>
      <c r="F133" s="159">
        <f t="shared" si="109"/>
        <v>0</v>
      </c>
      <c r="G133" s="159">
        <f t="shared" si="109"/>
        <v>0</v>
      </c>
      <c r="H133" s="159">
        <f t="shared" si="109"/>
        <v>0</v>
      </c>
      <c r="I133" s="159">
        <f t="shared" si="109"/>
        <v>0</v>
      </c>
      <c r="J133" s="159">
        <f t="shared" si="109"/>
        <v>394825</v>
      </c>
      <c r="K133" s="159">
        <f t="shared" si="109"/>
        <v>394825</v>
      </c>
    </row>
    <row r="134" spans="1:11" ht="20.100000000000001" customHeight="1">
      <c r="A134" s="59" t="s">
        <v>16</v>
      </c>
      <c r="B134" s="25"/>
      <c r="C134" s="149" t="s">
        <v>435</v>
      </c>
      <c r="D134" s="159">
        <v>394430</v>
      </c>
      <c r="E134" s="159">
        <f t="shared" ref="E134:E135" si="110">D134</f>
        <v>394430</v>
      </c>
      <c r="F134" s="159"/>
      <c r="G134" s="159">
        <v>0</v>
      </c>
      <c r="H134" s="159">
        <v>0</v>
      </c>
      <c r="I134" s="159">
        <f t="shared" ref="I134" si="111">F134+G134+H134</f>
        <v>0</v>
      </c>
      <c r="J134" s="159">
        <f t="shared" ref="J134" si="112">D134-I134</f>
        <v>394430</v>
      </c>
      <c r="K134" s="159">
        <f t="shared" ref="K134" si="113">E134-I134</f>
        <v>394430</v>
      </c>
    </row>
    <row r="135" spans="1:11" ht="20.100000000000001" customHeight="1">
      <c r="A135" s="59" t="s">
        <v>16</v>
      </c>
      <c r="B135" s="25"/>
      <c r="C135" s="149" t="s">
        <v>438</v>
      </c>
      <c r="D135" s="159">
        <v>395</v>
      </c>
      <c r="E135" s="159">
        <f t="shared" si="110"/>
        <v>395</v>
      </c>
      <c r="F135" s="159"/>
      <c r="G135" s="159">
        <v>0</v>
      </c>
      <c r="H135" s="159">
        <v>0</v>
      </c>
      <c r="I135" s="159">
        <f t="shared" ref="I135" si="114">F135+G135+H135</f>
        <v>0</v>
      </c>
      <c r="J135" s="159">
        <f t="shared" ref="J135" si="115">D135-I135</f>
        <v>395</v>
      </c>
      <c r="K135" s="159">
        <f t="shared" ref="K135" si="116">E135-I135</f>
        <v>395</v>
      </c>
    </row>
    <row r="136" spans="1:11" ht="53.25" customHeight="1">
      <c r="A136" s="168" t="s">
        <v>456</v>
      </c>
      <c r="B136" s="25"/>
      <c r="C136" s="149"/>
      <c r="D136" s="159"/>
      <c r="E136" s="159"/>
      <c r="F136" s="159"/>
      <c r="G136" s="159"/>
      <c r="H136" s="159"/>
      <c r="I136" s="159"/>
      <c r="J136" s="159"/>
      <c r="K136" s="159"/>
    </row>
    <row r="137" spans="1:11" ht="41.25" customHeight="1">
      <c r="A137" s="72" t="s">
        <v>418</v>
      </c>
      <c r="B137" s="25"/>
      <c r="C137" s="151" t="s">
        <v>419</v>
      </c>
      <c r="D137" s="162">
        <f>D138</f>
        <v>37612.32</v>
      </c>
      <c r="E137" s="162">
        <f t="shared" ref="E137:K137" si="117">E138</f>
        <v>37612.32</v>
      </c>
      <c r="F137" s="162">
        <f t="shared" si="117"/>
        <v>0</v>
      </c>
      <c r="G137" s="162">
        <f t="shared" si="117"/>
        <v>0</v>
      </c>
      <c r="H137" s="162">
        <f t="shared" si="117"/>
        <v>0</v>
      </c>
      <c r="I137" s="162">
        <f t="shared" si="117"/>
        <v>0</v>
      </c>
      <c r="J137" s="162">
        <f t="shared" si="117"/>
        <v>37612.32</v>
      </c>
      <c r="K137" s="162">
        <f t="shared" si="117"/>
        <v>37612.32</v>
      </c>
    </row>
    <row r="138" spans="1:11" ht="33" customHeight="1">
      <c r="A138" s="59" t="s">
        <v>19</v>
      </c>
      <c r="B138" s="25"/>
      <c r="C138" s="149" t="s">
        <v>437</v>
      </c>
      <c r="D138" s="159">
        <v>37612.32</v>
      </c>
      <c r="E138" s="159">
        <f t="shared" ref="E138" si="118">D138</f>
        <v>37612.32</v>
      </c>
      <c r="F138" s="159"/>
      <c r="G138" s="159">
        <v>0</v>
      </c>
      <c r="H138" s="159">
        <v>0</v>
      </c>
      <c r="I138" s="159">
        <f t="shared" ref="I138" si="119">F138+G138+H138</f>
        <v>0</v>
      </c>
      <c r="J138" s="159">
        <f t="shared" ref="J138" si="120">D138-I138</f>
        <v>37612.32</v>
      </c>
      <c r="K138" s="159">
        <f t="shared" ref="K138" si="121">E138-I138</f>
        <v>37612.32</v>
      </c>
    </row>
    <row r="139" spans="1:11" ht="20.100000000000001" customHeight="1">
      <c r="A139" s="59"/>
      <c r="B139" s="25"/>
      <c r="C139" s="149"/>
      <c r="D139" s="159"/>
      <c r="E139" s="159"/>
      <c r="F139" s="159"/>
      <c r="G139" s="159"/>
      <c r="H139" s="159"/>
      <c r="I139" s="159"/>
      <c r="J139" s="159"/>
      <c r="K139" s="159"/>
    </row>
    <row r="140" spans="1:11" s="52" customFormat="1" ht="20.100000000000001" customHeight="1">
      <c r="A140" s="65" t="s">
        <v>460</v>
      </c>
      <c r="B140" s="51"/>
      <c r="C140" s="147" t="s">
        <v>396</v>
      </c>
      <c r="D140" s="162">
        <f>D141+D212</f>
        <v>3490578</v>
      </c>
      <c r="E140" s="162">
        <f>E141+E212</f>
        <v>3490578</v>
      </c>
      <c r="F140" s="162">
        <f>F141+F212</f>
        <v>1425493.2</v>
      </c>
      <c r="G140" s="162">
        <f>G141+G212</f>
        <v>0</v>
      </c>
      <c r="H140" s="162">
        <f>H141+H212</f>
        <v>0</v>
      </c>
      <c r="I140" s="162">
        <f t="shared" si="94"/>
        <v>1425493.2</v>
      </c>
      <c r="J140" s="162">
        <f t="shared" si="91"/>
        <v>2065084.8</v>
      </c>
      <c r="K140" s="162">
        <f t="shared" si="92"/>
        <v>2065084.8</v>
      </c>
    </row>
    <row r="141" spans="1:11" s="52" customFormat="1" ht="20.100000000000001" customHeight="1">
      <c r="A141" s="67" t="s">
        <v>111</v>
      </c>
      <c r="B141" s="51"/>
      <c r="C141" s="151" t="s">
        <v>112</v>
      </c>
      <c r="D141" s="162">
        <f>D142+D178</f>
        <v>2448570</v>
      </c>
      <c r="E141" s="162">
        <f>E142+E178</f>
        <v>2448570</v>
      </c>
      <c r="F141" s="162">
        <f>F142+F178</f>
        <v>1015048.75</v>
      </c>
      <c r="G141" s="162">
        <v>0</v>
      </c>
      <c r="H141" s="162">
        <v>0</v>
      </c>
      <c r="I141" s="162">
        <f t="shared" si="94"/>
        <v>1015048.75</v>
      </c>
      <c r="J141" s="162">
        <f t="shared" si="91"/>
        <v>1433521.25</v>
      </c>
      <c r="K141" s="162">
        <f t="shared" si="92"/>
        <v>1433521.25</v>
      </c>
    </row>
    <row r="142" spans="1:11" s="52" customFormat="1" ht="93" customHeight="1">
      <c r="A142" s="113" t="s">
        <v>400</v>
      </c>
      <c r="B142" s="51"/>
      <c r="C142" s="151"/>
      <c r="D142" s="162">
        <f t="shared" ref="D142:I142" si="122">D143+D153+D162+D164+D166+D163+D171</f>
        <v>1974838</v>
      </c>
      <c r="E142" s="162">
        <f t="shared" si="122"/>
        <v>1974838</v>
      </c>
      <c r="F142" s="162">
        <f t="shared" si="122"/>
        <v>930717.62</v>
      </c>
      <c r="G142" s="162">
        <f t="shared" si="122"/>
        <v>0</v>
      </c>
      <c r="H142" s="162">
        <f t="shared" si="122"/>
        <v>0</v>
      </c>
      <c r="I142" s="162">
        <f t="shared" si="122"/>
        <v>930717.62</v>
      </c>
      <c r="J142" s="162">
        <f t="shared" si="91"/>
        <v>1044120.38</v>
      </c>
      <c r="K142" s="162">
        <f t="shared" si="92"/>
        <v>1044120.38</v>
      </c>
    </row>
    <row r="143" spans="1:11" s="24" customFormat="1" ht="37.5" customHeight="1">
      <c r="A143" s="46" t="s">
        <v>107</v>
      </c>
      <c r="B143" s="23"/>
      <c r="C143" s="150"/>
      <c r="D143" s="161">
        <f>D144+D149+D152</f>
        <v>1176741</v>
      </c>
      <c r="E143" s="161">
        <f>E144+E149+E152</f>
        <v>1176741</v>
      </c>
      <c r="F143" s="161">
        <f>F144+F149+F152</f>
        <v>565337.12</v>
      </c>
      <c r="G143" s="161">
        <f>G144+G149+G152</f>
        <v>0</v>
      </c>
      <c r="H143" s="161">
        <f>H144+H149+H152</f>
        <v>0</v>
      </c>
      <c r="I143" s="162">
        <f t="shared" si="94"/>
        <v>565337.12</v>
      </c>
      <c r="J143" s="162">
        <f t="shared" si="91"/>
        <v>611403.88</v>
      </c>
      <c r="K143" s="162">
        <f t="shared" si="92"/>
        <v>611403.88</v>
      </c>
    </row>
    <row r="144" spans="1:11" ht="20.100000000000001" customHeight="1">
      <c r="A144" s="59" t="s">
        <v>352</v>
      </c>
      <c r="B144" s="62"/>
      <c r="C144" s="149" t="s">
        <v>353</v>
      </c>
      <c r="D144" s="159">
        <v>895384</v>
      </c>
      <c r="E144" s="159">
        <f t="shared" ref="E144:E148" si="123">D144</f>
        <v>895384</v>
      </c>
      <c r="F144" s="159">
        <v>431929.09</v>
      </c>
      <c r="G144" s="159">
        <v>0</v>
      </c>
      <c r="H144" s="159">
        <v>0</v>
      </c>
      <c r="I144" s="159">
        <f t="shared" si="94"/>
        <v>431929.09</v>
      </c>
      <c r="J144" s="159">
        <f t="shared" si="91"/>
        <v>463454.91</v>
      </c>
      <c r="K144" s="159">
        <f t="shared" si="92"/>
        <v>463454.91</v>
      </c>
    </row>
    <row r="145" spans="1:11" ht="42.75" hidden="1" customHeight="1">
      <c r="A145" s="59" t="s">
        <v>22</v>
      </c>
      <c r="B145" s="25"/>
      <c r="C145" s="149" t="s">
        <v>354</v>
      </c>
      <c r="D145" s="159"/>
      <c r="E145" s="159">
        <f t="shared" si="123"/>
        <v>0</v>
      </c>
      <c r="F145" s="159"/>
      <c r="G145" s="159">
        <v>0</v>
      </c>
      <c r="H145" s="159">
        <v>0</v>
      </c>
      <c r="I145" s="159">
        <f t="shared" si="94"/>
        <v>0</v>
      </c>
      <c r="J145" s="159">
        <f t="shared" si="91"/>
        <v>0</v>
      </c>
      <c r="K145" s="159">
        <f t="shared" si="92"/>
        <v>0</v>
      </c>
    </row>
    <row r="146" spans="1:11" ht="38.25" customHeight="1">
      <c r="A146" s="59" t="s">
        <v>23</v>
      </c>
      <c r="B146" s="25"/>
      <c r="C146" s="149" t="s">
        <v>355</v>
      </c>
      <c r="D146" s="159">
        <v>3750</v>
      </c>
      <c r="E146" s="159">
        <f t="shared" si="123"/>
        <v>3750</v>
      </c>
      <c r="F146" s="159">
        <v>750</v>
      </c>
      <c r="G146" s="159">
        <v>0</v>
      </c>
      <c r="H146" s="159">
        <v>0</v>
      </c>
      <c r="I146" s="159">
        <f t="shared" si="94"/>
        <v>750</v>
      </c>
      <c r="J146" s="159">
        <f t="shared" si="91"/>
        <v>3000</v>
      </c>
      <c r="K146" s="159">
        <f t="shared" si="92"/>
        <v>3000</v>
      </c>
    </row>
    <row r="147" spans="1:11" ht="37.5" customHeight="1">
      <c r="A147" s="59" t="s">
        <v>503</v>
      </c>
      <c r="B147" s="25"/>
      <c r="C147" s="149" t="s">
        <v>497</v>
      </c>
      <c r="D147" s="159">
        <v>4781</v>
      </c>
      <c r="E147" s="159">
        <f t="shared" si="123"/>
        <v>4781</v>
      </c>
      <c r="F147" s="159">
        <v>1915.2</v>
      </c>
      <c r="G147" s="159"/>
      <c r="H147" s="159"/>
      <c r="I147" s="159">
        <f t="shared" ref="I147" si="124">F147+G147+H147</f>
        <v>1915.2</v>
      </c>
      <c r="J147" s="159">
        <f t="shared" ref="J147" si="125">D147-I147</f>
        <v>2865.8</v>
      </c>
      <c r="K147" s="159">
        <f t="shared" ref="K147" si="126">E147-I147</f>
        <v>2865.8</v>
      </c>
    </row>
    <row r="148" spans="1:11" ht="32.25" customHeight="1">
      <c r="A148" s="59" t="s">
        <v>504</v>
      </c>
      <c r="B148" s="25"/>
      <c r="C148" s="149" t="s">
        <v>498</v>
      </c>
      <c r="D148" s="159">
        <v>750</v>
      </c>
      <c r="E148" s="159">
        <f t="shared" si="123"/>
        <v>750</v>
      </c>
      <c r="F148" s="159">
        <v>300</v>
      </c>
      <c r="G148" s="159"/>
      <c r="H148" s="159"/>
      <c r="I148" s="159">
        <f t="shared" si="94"/>
        <v>300</v>
      </c>
      <c r="J148" s="159">
        <f t="shared" si="91"/>
        <v>450</v>
      </c>
      <c r="K148" s="159">
        <f t="shared" si="92"/>
        <v>450</v>
      </c>
    </row>
    <row r="149" spans="1:11" s="63" customFormat="1" ht="20.100000000000001" customHeight="1">
      <c r="A149" s="64" t="s">
        <v>109</v>
      </c>
      <c r="B149" s="62"/>
      <c r="C149" s="150"/>
      <c r="D149" s="161">
        <f>SUM(D145:D148)</f>
        <v>9281</v>
      </c>
      <c r="E149" s="161">
        <f>SUM(E145:E148)</f>
        <v>9281</v>
      </c>
      <c r="F149" s="161">
        <f>SUM(F145:F148)</f>
        <v>2965.2</v>
      </c>
      <c r="G149" s="161">
        <f>SUM(G145:G148)</f>
        <v>0</v>
      </c>
      <c r="H149" s="161">
        <f>SUM(H145:H148)</f>
        <v>0</v>
      </c>
      <c r="I149" s="162">
        <f t="shared" si="94"/>
        <v>2965.2</v>
      </c>
      <c r="J149" s="162">
        <f t="shared" si="91"/>
        <v>6315.8</v>
      </c>
      <c r="K149" s="162">
        <f t="shared" si="92"/>
        <v>6315.8</v>
      </c>
    </row>
    <row r="150" spans="1:11" ht="20.100000000000001" customHeight="1">
      <c r="A150" s="68" t="s">
        <v>82</v>
      </c>
      <c r="B150" s="25"/>
      <c r="C150" s="149" t="s">
        <v>356</v>
      </c>
      <c r="D150" s="159">
        <v>198201</v>
      </c>
      <c r="E150" s="159">
        <f t="shared" ref="E150:E151" si="127">D150</f>
        <v>198201</v>
      </c>
      <c r="F150" s="159">
        <v>95024.8</v>
      </c>
      <c r="G150" s="159">
        <v>0</v>
      </c>
      <c r="H150" s="159">
        <v>0</v>
      </c>
      <c r="I150" s="159">
        <f t="shared" si="94"/>
        <v>95024.8</v>
      </c>
      <c r="J150" s="159">
        <f t="shared" si="91"/>
        <v>103176.2</v>
      </c>
      <c r="K150" s="159">
        <f t="shared" si="92"/>
        <v>103176.2</v>
      </c>
    </row>
    <row r="151" spans="1:11" ht="20.100000000000001" customHeight="1">
      <c r="A151" s="68" t="s">
        <v>83</v>
      </c>
      <c r="B151" s="25"/>
      <c r="C151" s="149" t="s">
        <v>357</v>
      </c>
      <c r="D151" s="159">
        <v>73875</v>
      </c>
      <c r="E151" s="159">
        <f t="shared" si="127"/>
        <v>73875</v>
      </c>
      <c r="F151" s="159">
        <v>35418.03</v>
      </c>
      <c r="G151" s="159">
        <v>0</v>
      </c>
      <c r="H151" s="159">
        <v>0</v>
      </c>
      <c r="I151" s="159">
        <f t="shared" si="94"/>
        <v>35418.03</v>
      </c>
      <c r="J151" s="159">
        <f t="shared" si="91"/>
        <v>38456.97</v>
      </c>
      <c r="K151" s="159">
        <f t="shared" si="92"/>
        <v>38456.97</v>
      </c>
    </row>
    <row r="152" spans="1:11" s="63" customFormat="1" ht="20.100000000000001" customHeight="1">
      <c r="A152" s="46" t="s">
        <v>108</v>
      </c>
      <c r="B152" s="62"/>
      <c r="C152" s="150"/>
      <c r="D152" s="161">
        <f t="shared" ref="D152:H152" si="128">SUM(D150:D151)</f>
        <v>272076</v>
      </c>
      <c r="E152" s="161">
        <f>SUM(E150:E151)</f>
        <v>272076</v>
      </c>
      <c r="F152" s="161">
        <f t="shared" ref="F152" si="129">SUM(F150:F151)</f>
        <v>130442.83</v>
      </c>
      <c r="G152" s="161">
        <f t="shared" si="128"/>
        <v>0</v>
      </c>
      <c r="H152" s="161">
        <f t="shared" si="128"/>
        <v>0</v>
      </c>
      <c r="I152" s="161">
        <f t="shared" si="94"/>
        <v>130442.83</v>
      </c>
      <c r="J152" s="161">
        <f t="shared" si="91"/>
        <v>141633.16999999998</v>
      </c>
      <c r="K152" s="161">
        <f t="shared" si="92"/>
        <v>141633.16999999998</v>
      </c>
    </row>
    <row r="153" spans="1:11" s="63" customFormat="1" ht="20.100000000000001" customHeight="1">
      <c r="A153" s="46" t="s">
        <v>102</v>
      </c>
      <c r="B153" s="62"/>
      <c r="C153" s="150"/>
      <c r="D153" s="161">
        <f>D154+D155+D159+D160+D161</f>
        <v>747652</v>
      </c>
      <c r="E153" s="161">
        <f>E154+E155+E159+E160+E161</f>
        <v>747652</v>
      </c>
      <c r="F153" s="161">
        <f t="shared" ref="F153" si="130">F154+F155+F159+F160+F161</f>
        <v>364522.5</v>
      </c>
      <c r="G153" s="161">
        <f t="shared" ref="G153:H153" si="131">G154+G155+G159+G160+G161</f>
        <v>0</v>
      </c>
      <c r="H153" s="161">
        <f t="shared" si="131"/>
        <v>0</v>
      </c>
      <c r="I153" s="161">
        <f t="shared" si="94"/>
        <v>364522.5</v>
      </c>
      <c r="J153" s="161">
        <f t="shared" si="91"/>
        <v>383129.5</v>
      </c>
      <c r="K153" s="161">
        <f t="shared" si="92"/>
        <v>383129.5</v>
      </c>
    </row>
    <row r="154" spans="1:11" ht="20.100000000000001" customHeight="1">
      <c r="A154" s="59" t="s">
        <v>12</v>
      </c>
      <c r="B154" s="25"/>
      <c r="C154" s="149" t="s">
        <v>358</v>
      </c>
      <c r="D154" s="159">
        <v>7647</v>
      </c>
      <c r="E154" s="159">
        <f t="shared" ref="E154:E164" si="132">D154</f>
        <v>7647</v>
      </c>
      <c r="F154" s="159">
        <v>3823</v>
      </c>
      <c r="G154" s="159">
        <v>0</v>
      </c>
      <c r="H154" s="159">
        <v>0</v>
      </c>
      <c r="I154" s="159">
        <f t="shared" si="94"/>
        <v>3823</v>
      </c>
      <c r="J154" s="159">
        <f t="shared" si="91"/>
        <v>3824</v>
      </c>
      <c r="K154" s="159">
        <f t="shared" si="92"/>
        <v>3824</v>
      </c>
    </row>
    <row r="155" spans="1:11" ht="20.100000000000001" customHeight="1">
      <c r="A155" s="59" t="s">
        <v>13</v>
      </c>
      <c r="B155" s="25"/>
      <c r="C155" s="149" t="s">
        <v>359</v>
      </c>
      <c r="D155" s="159">
        <v>4781</v>
      </c>
      <c r="E155" s="159">
        <f t="shared" si="132"/>
        <v>4781</v>
      </c>
      <c r="F155" s="159">
        <v>956</v>
      </c>
      <c r="G155" s="159">
        <v>0</v>
      </c>
      <c r="H155" s="159">
        <v>0</v>
      </c>
      <c r="I155" s="159">
        <f t="shared" si="94"/>
        <v>956</v>
      </c>
      <c r="J155" s="159">
        <f t="shared" si="91"/>
        <v>3825</v>
      </c>
      <c r="K155" s="159">
        <f t="shared" si="92"/>
        <v>3825</v>
      </c>
    </row>
    <row r="156" spans="1:11" ht="20.100000000000001" customHeight="1">
      <c r="A156" s="59" t="s">
        <v>27</v>
      </c>
      <c r="B156" s="25"/>
      <c r="C156" s="149" t="s">
        <v>360</v>
      </c>
      <c r="D156" s="159">
        <v>631994</v>
      </c>
      <c r="E156" s="159">
        <f t="shared" si="132"/>
        <v>631994</v>
      </c>
      <c r="F156" s="159">
        <v>316936.62</v>
      </c>
      <c r="G156" s="159">
        <v>0</v>
      </c>
      <c r="H156" s="159">
        <v>0</v>
      </c>
      <c r="I156" s="159">
        <f t="shared" si="94"/>
        <v>316936.62</v>
      </c>
      <c r="J156" s="159">
        <f t="shared" si="91"/>
        <v>315057.38</v>
      </c>
      <c r="K156" s="159">
        <f t="shared" si="92"/>
        <v>315057.38</v>
      </c>
    </row>
    <row r="157" spans="1:11" ht="20.100000000000001" customHeight="1">
      <c r="A157" s="59" t="s">
        <v>24</v>
      </c>
      <c r="B157" s="25"/>
      <c r="C157" s="149" t="s">
        <v>361</v>
      </c>
      <c r="D157" s="159">
        <v>43820</v>
      </c>
      <c r="E157" s="159">
        <f t="shared" si="132"/>
        <v>43820</v>
      </c>
      <c r="F157" s="159">
        <v>19442</v>
      </c>
      <c r="G157" s="159">
        <v>0</v>
      </c>
      <c r="H157" s="159">
        <v>0</v>
      </c>
      <c r="I157" s="159">
        <f t="shared" si="94"/>
        <v>19442</v>
      </c>
      <c r="J157" s="159">
        <f t="shared" si="91"/>
        <v>24378</v>
      </c>
      <c r="K157" s="159">
        <f t="shared" si="92"/>
        <v>24378</v>
      </c>
    </row>
    <row r="158" spans="1:11" ht="20.100000000000001" customHeight="1">
      <c r="A158" s="59" t="s">
        <v>25</v>
      </c>
      <c r="B158" s="25"/>
      <c r="C158" s="149" t="s">
        <v>362</v>
      </c>
      <c r="D158" s="159">
        <v>4643</v>
      </c>
      <c r="E158" s="159">
        <f t="shared" si="132"/>
        <v>4643</v>
      </c>
      <c r="F158" s="159">
        <v>1976.68</v>
      </c>
      <c r="G158" s="159">
        <v>0</v>
      </c>
      <c r="H158" s="159">
        <v>0</v>
      </c>
      <c r="I158" s="159">
        <f t="shared" si="94"/>
        <v>1976.68</v>
      </c>
      <c r="J158" s="159">
        <f t="shared" si="91"/>
        <v>2666.3199999999997</v>
      </c>
      <c r="K158" s="159">
        <f t="shared" si="92"/>
        <v>2666.3199999999997</v>
      </c>
    </row>
    <row r="159" spans="1:11" s="63" customFormat="1" ht="20.100000000000001" customHeight="1">
      <c r="A159" s="46" t="s">
        <v>14</v>
      </c>
      <c r="B159" s="62"/>
      <c r="C159" s="150"/>
      <c r="D159" s="161">
        <f t="shared" ref="D159:H159" si="133">SUM(D156:D158)</f>
        <v>680457</v>
      </c>
      <c r="E159" s="161">
        <f>SUM(E156:E158)</f>
        <v>680457</v>
      </c>
      <c r="F159" s="161">
        <f t="shared" ref="F159" si="134">SUM(F156:F158)</f>
        <v>338355.3</v>
      </c>
      <c r="G159" s="161">
        <f t="shared" si="133"/>
        <v>0</v>
      </c>
      <c r="H159" s="161">
        <f t="shared" si="133"/>
        <v>0</v>
      </c>
      <c r="I159" s="162">
        <f t="shared" si="94"/>
        <v>338355.3</v>
      </c>
      <c r="J159" s="162">
        <f t="shared" si="91"/>
        <v>342101.7</v>
      </c>
      <c r="K159" s="162">
        <f t="shared" si="92"/>
        <v>342101.7</v>
      </c>
    </row>
    <row r="160" spans="1:11" ht="20.100000000000001" customHeight="1">
      <c r="A160" s="59" t="s">
        <v>15</v>
      </c>
      <c r="B160" s="25"/>
      <c r="C160" s="149" t="s">
        <v>363</v>
      </c>
      <c r="D160" s="159">
        <v>49797</v>
      </c>
      <c r="E160" s="159">
        <f t="shared" si="132"/>
        <v>49797</v>
      </c>
      <c r="F160" s="159">
        <v>20700</v>
      </c>
      <c r="G160" s="159">
        <v>0</v>
      </c>
      <c r="H160" s="159">
        <v>0</v>
      </c>
      <c r="I160" s="159">
        <f t="shared" si="94"/>
        <v>20700</v>
      </c>
      <c r="J160" s="159">
        <f t="shared" si="91"/>
        <v>29097</v>
      </c>
      <c r="K160" s="159">
        <f t="shared" si="92"/>
        <v>29097</v>
      </c>
    </row>
    <row r="161" spans="1:11" ht="20.100000000000001" customHeight="1">
      <c r="A161" s="59" t="s">
        <v>16</v>
      </c>
      <c r="B161" s="25"/>
      <c r="C161" s="149" t="s">
        <v>364</v>
      </c>
      <c r="D161" s="159">
        <v>4970</v>
      </c>
      <c r="E161" s="159">
        <f t="shared" si="132"/>
        <v>4970</v>
      </c>
      <c r="F161" s="159">
        <v>688.2</v>
      </c>
      <c r="G161" s="159">
        <v>0</v>
      </c>
      <c r="H161" s="159">
        <v>0</v>
      </c>
      <c r="I161" s="159">
        <f t="shared" si="94"/>
        <v>688.2</v>
      </c>
      <c r="J161" s="159">
        <f t="shared" si="91"/>
        <v>4281.8</v>
      </c>
      <c r="K161" s="159">
        <f t="shared" si="92"/>
        <v>4281.8</v>
      </c>
    </row>
    <row r="162" spans="1:11" ht="20.100000000000001" customHeight="1">
      <c r="A162" s="59" t="s">
        <v>17</v>
      </c>
      <c r="B162" s="25"/>
      <c r="C162" s="149" t="s">
        <v>365</v>
      </c>
      <c r="D162" s="159">
        <v>6012</v>
      </c>
      <c r="E162" s="159">
        <f t="shared" si="132"/>
        <v>6012</v>
      </c>
      <c r="F162" s="159">
        <v>858</v>
      </c>
      <c r="G162" s="159">
        <v>0</v>
      </c>
      <c r="H162" s="159">
        <v>0</v>
      </c>
      <c r="I162" s="159">
        <f t="shared" si="94"/>
        <v>858</v>
      </c>
      <c r="J162" s="159">
        <f t="shared" si="91"/>
        <v>5154</v>
      </c>
      <c r="K162" s="159">
        <f t="shared" si="92"/>
        <v>5154</v>
      </c>
    </row>
    <row r="163" spans="1:11" ht="20.100000000000001" hidden="1" customHeight="1">
      <c r="A163" s="46" t="s">
        <v>18</v>
      </c>
      <c r="B163" s="25"/>
      <c r="C163" s="149" t="s">
        <v>366</v>
      </c>
      <c r="D163" s="159"/>
      <c r="E163" s="159">
        <f t="shared" si="132"/>
        <v>0</v>
      </c>
      <c r="F163" s="159"/>
      <c r="G163" s="159">
        <v>0</v>
      </c>
      <c r="H163" s="159">
        <v>0</v>
      </c>
      <c r="I163" s="159">
        <f t="shared" si="94"/>
        <v>0</v>
      </c>
      <c r="J163" s="159">
        <f t="shared" si="91"/>
        <v>0</v>
      </c>
      <c r="K163" s="159">
        <f t="shared" si="92"/>
        <v>0</v>
      </c>
    </row>
    <row r="164" spans="1:11" ht="37.5" customHeight="1">
      <c r="A164" s="61" t="s">
        <v>429</v>
      </c>
      <c r="B164" s="25"/>
      <c r="C164" s="149" t="s">
        <v>367</v>
      </c>
      <c r="D164" s="159">
        <v>9818</v>
      </c>
      <c r="E164" s="159">
        <f t="shared" si="132"/>
        <v>9818</v>
      </c>
      <c r="F164" s="159">
        <v>0</v>
      </c>
      <c r="G164" s="159">
        <v>0</v>
      </c>
      <c r="H164" s="159">
        <v>0</v>
      </c>
      <c r="I164" s="159">
        <f t="shared" si="94"/>
        <v>0</v>
      </c>
      <c r="J164" s="159">
        <f t="shared" si="91"/>
        <v>9818</v>
      </c>
      <c r="K164" s="159">
        <f t="shared" si="92"/>
        <v>9818</v>
      </c>
    </row>
    <row r="165" spans="1:11" ht="20.100000000000001" customHeight="1">
      <c r="A165" s="46"/>
      <c r="B165" s="25"/>
      <c r="C165" s="149"/>
      <c r="D165" s="159"/>
      <c r="E165" s="159"/>
      <c r="F165" s="159"/>
      <c r="G165" s="159"/>
      <c r="H165" s="159"/>
      <c r="I165" s="159"/>
      <c r="J165" s="159"/>
      <c r="K165" s="159"/>
    </row>
    <row r="166" spans="1:11" s="24" customFormat="1" ht="20.100000000000001" customHeight="1">
      <c r="A166" s="81" t="s">
        <v>131</v>
      </c>
      <c r="B166" s="23"/>
      <c r="C166" s="150" t="s">
        <v>442</v>
      </c>
      <c r="D166" s="161">
        <f>D167+D170</f>
        <v>34615</v>
      </c>
      <c r="E166" s="161">
        <f>E167+E170</f>
        <v>34615</v>
      </c>
      <c r="F166" s="161">
        <f t="shared" ref="F166" si="135">F167+F170</f>
        <v>0</v>
      </c>
      <c r="G166" s="161">
        <f t="shared" ref="G166:H166" si="136">G167+G170</f>
        <v>0</v>
      </c>
      <c r="H166" s="161">
        <f t="shared" si="136"/>
        <v>0</v>
      </c>
      <c r="I166" s="162">
        <f t="shared" si="94"/>
        <v>0</v>
      </c>
      <c r="J166" s="162">
        <f t="shared" si="91"/>
        <v>34615</v>
      </c>
      <c r="K166" s="162">
        <f t="shared" si="92"/>
        <v>34615</v>
      </c>
    </row>
    <row r="167" spans="1:11" ht="20.100000000000001" customHeight="1">
      <c r="A167" s="59" t="s">
        <v>352</v>
      </c>
      <c r="B167" s="62"/>
      <c r="C167" s="149" t="s">
        <v>368</v>
      </c>
      <c r="D167" s="159">
        <v>26586</v>
      </c>
      <c r="E167" s="159">
        <f t="shared" ref="E167:E169" si="137">D167</f>
        <v>26586</v>
      </c>
      <c r="F167" s="159"/>
      <c r="G167" s="159">
        <v>0</v>
      </c>
      <c r="H167" s="159">
        <v>0</v>
      </c>
      <c r="I167" s="159">
        <f t="shared" si="94"/>
        <v>0</v>
      </c>
      <c r="J167" s="159">
        <f t="shared" si="91"/>
        <v>26586</v>
      </c>
      <c r="K167" s="159">
        <f t="shared" si="92"/>
        <v>26586</v>
      </c>
    </row>
    <row r="168" spans="1:11" ht="20.100000000000001" customHeight="1">
      <c r="A168" s="68" t="s">
        <v>82</v>
      </c>
      <c r="B168" s="25"/>
      <c r="C168" s="149" t="s">
        <v>369</v>
      </c>
      <c r="D168" s="159">
        <v>5849</v>
      </c>
      <c r="E168" s="159">
        <f t="shared" si="137"/>
        <v>5849</v>
      </c>
      <c r="F168" s="159"/>
      <c r="G168" s="159">
        <v>0</v>
      </c>
      <c r="H168" s="159">
        <v>0</v>
      </c>
      <c r="I168" s="159">
        <f t="shared" si="94"/>
        <v>0</v>
      </c>
      <c r="J168" s="159">
        <f t="shared" si="91"/>
        <v>5849</v>
      </c>
      <c r="K168" s="159">
        <f t="shared" si="92"/>
        <v>5849</v>
      </c>
    </row>
    <row r="169" spans="1:11" ht="20.100000000000001" customHeight="1">
      <c r="A169" s="68" t="s">
        <v>83</v>
      </c>
      <c r="B169" s="25"/>
      <c r="C169" s="149" t="s">
        <v>370</v>
      </c>
      <c r="D169" s="159">
        <v>2180</v>
      </c>
      <c r="E169" s="159">
        <f t="shared" si="137"/>
        <v>2180</v>
      </c>
      <c r="F169" s="159"/>
      <c r="G169" s="159">
        <v>0</v>
      </c>
      <c r="H169" s="159">
        <v>0</v>
      </c>
      <c r="I169" s="159">
        <f t="shared" si="94"/>
        <v>0</v>
      </c>
      <c r="J169" s="159">
        <f t="shared" si="91"/>
        <v>2180</v>
      </c>
      <c r="K169" s="159">
        <f t="shared" si="92"/>
        <v>2180</v>
      </c>
    </row>
    <row r="170" spans="1:11" s="24" customFormat="1" ht="20.100000000000001" customHeight="1">
      <c r="A170" s="46"/>
      <c r="B170" s="62"/>
      <c r="C170" s="150"/>
      <c r="D170" s="161">
        <f>SUM(D168:D169)</f>
        <v>8029</v>
      </c>
      <c r="E170" s="161">
        <f>SUM(E168:E169)</f>
        <v>8029</v>
      </c>
      <c r="F170" s="161">
        <f t="shared" ref="F170" si="138">SUM(F168:F169)</f>
        <v>0</v>
      </c>
      <c r="G170" s="161">
        <f t="shared" ref="G170:H170" si="139">SUM(G168:G169)</f>
        <v>0</v>
      </c>
      <c r="H170" s="161">
        <f t="shared" si="139"/>
        <v>0</v>
      </c>
      <c r="I170" s="162">
        <f t="shared" si="94"/>
        <v>0</v>
      </c>
      <c r="J170" s="162">
        <f t="shared" si="91"/>
        <v>8029</v>
      </c>
      <c r="K170" s="162">
        <f t="shared" si="92"/>
        <v>8029</v>
      </c>
    </row>
    <row r="171" spans="1:11" s="24" customFormat="1" ht="20.100000000000001" hidden="1" customHeight="1">
      <c r="A171" s="127" t="s">
        <v>461</v>
      </c>
      <c r="B171" s="62"/>
      <c r="C171" s="150" t="s">
        <v>425</v>
      </c>
      <c r="D171" s="161">
        <f>D172+D175+D176</f>
        <v>0</v>
      </c>
      <c r="E171" s="161">
        <f t="shared" ref="E171:K171" si="140">E172+E175+E176</f>
        <v>0</v>
      </c>
      <c r="F171" s="161">
        <f t="shared" si="140"/>
        <v>0</v>
      </c>
      <c r="G171" s="161">
        <f t="shared" si="140"/>
        <v>0</v>
      </c>
      <c r="H171" s="161">
        <f t="shared" si="140"/>
        <v>0</v>
      </c>
      <c r="I171" s="161">
        <f t="shared" si="140"/>
        <v>0</v>
      </c>
      <c r="J171" s="161">
        <f t="shared" si="140"/>
        <v>0</v>
      </c>
      <c r="K171" s="161">
        <f t="shared" si="140"/>
        <v>0</v>
      </c>
    </row>
    <row r="172" spans="1:11" ht="20.100000000000001" hidden="1" customHeight="1">
      <c r="A172" s="59" t="s">
        <v>352</v>
      </c>
      <c r="B172" s="62"/>
      <c r="C172" s="149" t="s">
        <v>421</v>
      </c>
      <c r="D172" s="159"/>
      <c r="E172" s="159"/>
      <c r="F172" s="159"/>
      <c r="G172" s="159">
        <v>0</v>
      </c>
      <c r="H172" s="159">
        <v>0</v>
      </c>
      <c r="I172" s="159">
        <f t="shared" ref="I172:I175" si="141">F172+G172+H172</f>
        <v>0</v>
      </c>
      <c r="J172" s="159">
        <f t="shared" ref="J172:J175" si="142">D172-I172</f>
        <v>0</v>
      </c>
      <c r="K172" s="159">
        <f t="shared" ref="K172:K175" si="143">E172-I172</f>
        <v>0</v>
      </c>
    </row>
    <row r="173" spans="1:11" ht="20.100000000000001" hidden="1" customHeight="1">
      <c r="A173" s="68" t="s">
        <v>82</v>
      </c>
      <c r="B173" s="25"/>
      <c r="C173" s="149" t="s">
        <v>422</v>
      </c>
      <c r="D173" s="159"/>
      <c r="E173" s="159"/>
      <c r="F173" s="159"/>
      <c r="G173" s="159">
        <v>0</v>
      </c>
      <c r="H173" s="159">
        <v>0</v>
      </c>
      <c r="I173" s="159">
        <f t="shared" si="141"/>
        <v>0</v>
      </c>
      <c r="J173" s="159">
        <f t="shared" si="142"/>
        <v>0</v>
      </c>
      <c r="K173" s="159">
        <f t="shared" si="143"/>
        <v>0</v>
      </c>
    </row>
    <row r="174" spans="1:11" ht="20.100000000000001" hidden="1" customHeight="1">
      <c r="A174" s="68" t="s">
        <v>83</v>
      </c>
      <c r="B174" s="25"/>
      <c r="C174" s="149" t="s">
        <v>423</v>
      </c>
      <c r="D174" s="159"/>
      <c r="E174" s="159"/>
      <c r="F174" s="159"/>
      <c r="G174" s="159">
        <v>0</v>
      </c>
      <c r="H174" s="159">
        <v>0</v>
      </c>
      <c r="I174" s="159">
        <f t="shared" si="141"/>
        <v>0</v>
      </c>
      <c r="J174" s="159">
        <f t="shared" si="142"/>
        <v>0</v>
      </c>
      <c r="K174" s="159">
        <f t="shared" si="143"/>
        <v>0</v>
      </c>
    </row>
    <row r="175" spans="1:11" s="24" customFormat="1" ht="20.100000000000001" hidden="1" customHeight="1">
      <c r="A175" s="46"/>
      <c r="B175" s="62"/>
      <c r="C175" s="150"/>
      <c r="D175" s="161">
        <f>SUM(D173:D174)</f>
        <v>0</v>
      </c>
      <c r="E175" s="161">
        <f>SUM(E173:E174)</f>
        <v>0</v>
      </c>
      <c r="F175" s="161">
        <f t="shared" ref="F175:H175" si="144">SUM(F173:F174)</f>
        <v>0</v>
      </c>
      <c r="G175" s="161">
        <f t="shared" si="144"/>
        <v>0</v>
      </c>
      <c r="H175" s="161">
        <f t="shared" si="144"/>
        <v>0</v>
      </c>
      <c r="I175" s="162">
        <f t="shared" si="141"/>
        <v>0</v>
      </c>
      <c r="J175" s="162">
        <f t="shared" si="142"/>
        <v>0</v>
      </c>
      <c r="K175" s="162">
        <f t="shared" si="143"/>
        <v>0</v>
      </c>
    </row>
    <row r="176" spans="1:11" s="63" customFormat="1" ht="20.100000000000001" hidden="1" customHeight="1">
      <c r="A176" s="77" t="s">
        <v>18</v>
      </c>
      <c r="B176" s="62"/>
      <c r="C176" s="149" t="s">
        <v>424</v>
      </c>
      <c r="D176" s="159"/>
      <c r="E176" s="159"/>
      <c r="F176" s="161">
        <v>0</v>
      </c>
      <c r="G176" s="159">
        <v>0</v>
      </c>
      <c r="H176" s="159">
        <v>0</v>
      </c>
      <c r="I176" s="159">
        <f t="shared" ref="I176" si="145">F176+G176+H176</f>
        <v>0</v>
      </c>
      <c r="J176" s="159">
        <f t="shared" ref="J176" si="146">D176-I176</f>
        <v>0</v>
      </c>
      <c r="K176" s="159">
        <f t="shared" ref="K176" si="147">E176-I176</f>
        <v>0</v>
      </c>
    </row>
    <row r="177" spans="1:11" s="52" customFormat="1" ht="20.100000000000001" customHeight="1">
      <c r="A177" s="71"/>
      <c r="B177" s="51"/>
      <c r="C177" s="151"/>
      <c r="D177" s="162"/>
      <c r="E177" s="162"/>
      <c r="F177" s="162"/>
      <c r="G177" s="162"/>
      <c r="H177" s="162"/>
      <c r="I177" s="159"/>
      <c r="J177" s="159"/>
      <c r="K177" s="159"/>
    </row>
    <row r="178" spans="1:11" s="52" customFormat="1" ht="85.5" customHeight="1">
      <c r="A178" s="113" t="s">
        <v>401</v>
      </c>
      <c r="B178" s="51"/>
      <c r="C178" s="151" t="s">
        <v>112</v>
      </c>
      <c r="D178" s="162">
        <f t="shared" ref="D178:I178" si="148">D179+D188+D193+D194+D195+D202+D206+D196</f>
        <v>473732</v>
      </c>
      <c r="E178" s="162">
        <f t="shared" si="148"/>
        <v>473732</v>
      </c>
      <c r="F178" s="162">
        <f t="shared" si="148"/>
        <v>84331.13</v>
      </c>
      <c r="G178" s="162">
        <f t="shared" si="148"/>
        <v>0</v>
      </c>
      <c r="H178" s="162">
        <f t="shared" si="148"/>
        <v>0</v>
      </c>
      <c r="I178" s="162">
        <f t="shared" si="148"/>
        <v>84331.13</v>
      </c>
      <c r="J178" s="162">
        <f t="shared" si="91"/>
        <v>389400.87</v>
      </c>
      <c r="K178" s="162">
        <f t="shared" si="92"/>
        <v>389400.87</v>
      </c>
    </row>
    <row r="179" spans="1:11" ht="32.25" customHeight="1">
      <c r="A179" s="46" t="s">
        <v>107</v>
      </c>
      <c r="B179" s="25"/>
      <c r="C179" s="149"/>
      <c r="D179" s="166">
        <f>D180+D184+D187</f>
        <v>338936</v>
      </c>
      <c r="E179" s="166">
        <f t="shared" ref="E179:H179" si="149">E180+E184+E187</f>
        <v>338936</v>
      </c>
      <c r="F179" s="166">
        <f t="shared" si="149"/>
        <v>38067.130000000005</v>
      </c>
      <c r="G179" s="166">
        <f t="shared" si="149"/>
        <v>0</v>
      </c>
      <c r="H179" s="166">
        <f t="shared" si="149"/>
        <v>0</v>
      </c>
      <c r="I179" s="159">
        <f t="shared" si="94"/>
        <v>38067.130000000005</v>
      </c>
      <c r="J179" s="159">
        <f t="shared" si="91"/>
        <v>300868.87</v>
      </c>
      <c r="K179" s="159">
        <f t="shared" si="92"/>
        <v>300868.87</v>
      </c>
    </row>
    <row r="180" spans="1:11" ht="20.100000000000001" customHeight="1">
      <c r="A180" s="59" t="s">
        <v>352</v>
      </c>
      <c r="B180" s="62"/>
      <c r="C180" s="149" t="s">
        <v>371</v>
      </c>
      <c r="D180" s="159">
        <v>255696</v>
      </c>
      <c r="E180" s="159">
        <f t="shared" ref="E180:E183" si="150">D180</f>
        <v>255696</v>
      </c>
      <c r="F180" s="159">
        <v>26334</v>
      </c>
      <c r="G180" s="159">
        <v>0</v>
      </c>
      <c r="H180" s="159">
        <v>0</v>
      </c>
      <c r="I180" s="159">
        <f t="shared" si="94"/>
        <v>26334</v>
      </c>
      <c r="J180" s="159">
        <f t="shared" si="91"/>
        <v>229362</v>
      </c>
      <c r="K180" s="159">
        <f t="shared" si="92"/>
        <v>229362</v>
      </c>
    </row>
    <row r="181" spans="1:11" ht="39.75" customHeight="1">
      <c r="A181" s="59" t="s">
        <v>23</v>
      </c>
      <c r="B181" s="25"/>
      <c r="C181" s="149" t="s">
        <v>372</v>
      </c>
      <c r="D181" s="159">
        <v>3000</v>
      </c>
      <c r="E181" s="159">
        <f t="shared" ref="E181:E182" si="151">D181</f>
        <v>3000</v>
      </c>
      <c r="F181" s="159"/>
      <c r="G181" s="159">
        <v>0</v>
      </c>
      <c r="H181" s="159">
        <v>0</v>
      </c>
      <c r="I181" s="159">
        <f t="shared" ref="I181:I182" si="152">F181+G181+H181</f>
        <v>0</v>
      </c>
      <c r="J181" s="159">
        <f t="shared" ref="J181:J182" si="153">D181-I181</f>
        <v>3000</v>
      </c>
      <c r="K181" s="159">
        <f t="shared" ref="K181:K182" si="154">E181-I181</f>
        <v>3000</v>
      </c>
    </row>
    <row r="182" spans="1:11" ht="40.5" customHeight="1">
      <c r="A182" s="59" t="s">
        <v>503</v>
      </c>
      <c r="B182" s="25"/>
      <c r="C182" s="149" t="s">
        <v>499</v>
      </c>
      <c r="D182" s="159">
        <v>1916</v>
      </c>
      <c r="E182" s="159">
        <f t="shared" si="151"/>
        <v>1916</v>
      </c>
      <c r="F182" s="159"/>
      <c r="G182" s="159">
        <v>0</v>
      </c>
      <c r="H182" s="159">
        <v>0</v>
      </c>
      <c r="I182" s="159">
        <f t="shared" si="152"/>
        <v>0</v>
      </c>
      <c r="J182" s="159">
        <f t="shared" si="153"/>
        <v>1916</v>
      </c>
      <c r="K182" s="159">
        <f t="shared" si="154"/>
        <v>1916</v>
      </c>
    </row>
    <row r="183" spans="1:11" ht="48" customHeight="1">
      <c r="A183" s="59" t="s">
        <v>504</v>
      </c>
      <c r="B183" s="25"/>
      <c r="C183" s="149" t="s">
        <v>500</v>
      </c>
      <c r="D183" s="159">
        <v>1100</v>
      </c>
      <c r="E183" s="159">
        <f t="shared" si="150"/>
        <v>1100</v>
      </c>
      <c r="F183" s="159"/>
      <c r="G183" s="159">
        <v>0</v>
      </c>
      <c r="H183" s="159">
        <v>0</v>
      </c>
      <c r="I183" s="159">
        <f t="shared" si="94"/>
        <v>0</v>
      </c>
      <c r="J183" s="159">
        <f t="shared" si="91"/>
        <v>1100</v>
      </c>
      <c r="K183" s="159">
        <f t="shared" si="92"/>
        <v>1100</v>
      </c>
    </row>
    <row r="184" spans="1:11" s="82" customFormat="1" ht="20.100000000000001" customHeight="1">
      <c r="A184" s="64" t="s">
        <v>109</v>
      </c>
      <c r="B184" s="62"/>
      <c r="C184" s="150"/>
      <c r="D184" s="161">
        <f>SUM(D181:D183)</f>
        <v>6016</v>
      </c>
      <c r="E184" s="161">
        <f>SUM(E181:E183)</f>
        <v>6016</v>
      </c>
      <c r="F184" s="161">
        <f t="shared" ref="F184:H184" si="155">SUM(F183:F183)</f>
        <v>0</v>
      </c>
      <c r="G184" s="161">
        <f t="shared" si="155"/>
        <v>0</v>
      </c>
      <c r="H184" s="161">
        <f t="shared" si="155"/>
        <v>0</v>
      </c>
      <c r="I184" s="162">
        <f t="shared" si="94"/>
        <v>0</v>
      </c>
      <c r="J184" s="162">
        <f t="shared" si="91"/>
        <v>6016</v>
      </c>
      <c r="K184" s="162">
        <f t="shared" si="92"/>
        <v>6016</v>
      </c>
    </row>
    <row r="185" spans="1:11" ht="20.100000000000001" customHeight="1">
      <c r="A185" s="68" t="s">
        <v>82</v>
      </c>
      <c r="B185" s="25"/>
      <c r="C185" s="149" t="s">
        <v>373</v>
      </c>
      <c r="D185" s="159">
        <v>56255</v>
      </c>
      <c r="E185" s="159">
        <f t="shared" ref="E185:E186" si="156">D185</f>
        <v>56255</v>
      </c>
      <c r="F185" s="159">
        <v>5795.64</v>
      </c>
      <c r="G185" s="159">
        <v>0</v>
      </c>
      <c r="H185" s="159">
        <v>0</v>
      </c>
      <c r="I185" s="159">
        <f t="shared" si="94"/>
        <v>5795.64</v>
      </c>
      <c r="J185" s="159">
        <f t="shared" si="91"/>
        <v>50459.360000000001</v>
      </c>
      <c r="K185" s="159">
        <f t="shared" si="92"/>
        <v>50459.360000000001</v>
      </c>
    </row>
    <row r="186" spans="1:11" ht="20.100000000000001" customHeight="1">
      <c r="A186" s="68" t="s">
        <v>83</v>
      </c>
      <c r="B186" s="25"/>
      <c r="C186" s="149" t="s">
        <v>374</v>
      </c>
      <c r="D186" s="159">
        <v>20969</v>
      </c>
      <c r="E186" s="159">
        <f t="shared" si="156"/>
        <v>20969</v>
      </c>
      <c r="F186" s="159">
        <v>5937.49</v>
      </c>
      <c r="G186" s="159">
        <v>0</v>
      </c>
      <c r="H186" s="159">
        <v>0</v>
      </c>
      <c r="I186" s="159">
        <f t="shared" si="94"/>
        <v>5937.49</v>
      </c>
      <c r="J186" s="159">
        <f t="shared" si="91"/>
        <v>15031.51</v>
      </c>
      <c r="K186" s="159">
        <f t="shared" si="92"/>
        <v>15031.51</v>
      </c>
    </row>
    <row r="187" spans="1:11" s="24" customFormat="1" ht="20.100000000000001" customHeight="1">
      <c r="A187" s="46" t="s">
        <v>108</v>
      </c>
      <c r="B187" s="62"/>
      <c r="C187" s="150"/>
      <c r="D187" s="161">
        <f>SUM(D185:D186)</f>
        <v>77224</v>
      </c>
      <c r="E187" s="161">
        <f>SUM(E185:E186)</f>
        <v>77224</v>
      </c>
      <c r="F187" s="161">
        <f t="shared" ref="F187" si="157">SUM(F185:F186)</f>
        <v>11733.130000000001</v>
      </c>
      <c r="G187" s="161">
        <f t="shared" ref="G187:H187" si="158">SUM(G185:G186)</f>
        <v>0</v>
      </c>
      <c r="H187" s="161">
        <f t="shared" si="158"/>
        <v>0</v>
      </c>
      <c r="I187" s="162">
        <f t="shared" si="94"/>
        <v>11733.130000000001</v>
      </c>
      <c r="J187" s="162">
        <f t="shared" si="91"/>
        <v>65490.869999999995</v>
      </c>
      <c r="K187" s="162">
        <f t="shared" si="92"/>
        <v>65490.869999999995</v>
      </c>
    </row>
    <row r="188" spans="1:11" s="24" customFormat="1" ht="20.100000000000001" customHeight="1">
      <c r="A188" s="46" t="s">
        <v>102</v>
      </c>
      <c r="B188" s="62"/>
      <c r="C188" s="150"/>
      <c r="D188" s="161">
        <f>D189+D190+D192+D191</f>
        <v>70283</v>
      </c>
      <c r="E188" s="161">
        <f>E189+E190+E192+E191</f>
        <v>70283</v>
      </c>
      <c r="F188" s="161">
        <f>F189+F190+F192+F191</f>
        <v>46264</v>
      </c>
      <c r="G188" s="161">
        <f>G189+G190+G192+G191</f>
        <v>0</v>
      </c>
      <c r="H188" s="161">
        <f>H189+H190+H192+H191</f>
        <v>0</v>
      </c>
      <c r="I188" s="162">
        <f t="shared" si="94"/>
        <v>46264</v>
      </c>
      <c r="J188" s="162">
        <f t="shared" si="91"/>
        <v>24019</v>
      </c>
      <c r="K188" s="162">
        <f t="shared" si="92"/>
        <v>24019</v>
      </c>
    </row>
    <row r="189" spans="1:11" ht="20.100000000000001" customHeight="1">
      <c r="A189" s="59" t="s">
        <v>12</v>
      </c>
      <c r="B189" s="25"/>
      <c r="C189" s="149" t="s">
        <v>375</v>
      </c>
      <c r="D189" s="159">
        <v>31900</v>
      </c>
      <c r="E189" s="159">
        <f t="shared" ref="E189:E195" si="159">D189</f>
        <v>31900</v>
      </c>
      <c r="F189" s="159">
        <v>14500</v>
      </c>
      <c r="G189" s="159">
        <v>0</v>
      </c>
      <c r="H189" s="159">
        <v>0</v>
      </c>
      <c r="I189" s="159">
        <f t="shared" si="94"/>
        <v>14500</v>
      </c>
      <c r="J189" s="159">
        <f t="shared" si="91"/>
        <v>17400</v>
      </c>
      <c r="K189" s="159">
        <f t="shared" si="92"/>
        <v>17400</v>
      </c>
    </row>
    <row r="190" spans="1:11" ht="20.100000000000001" customHeight="1">
      <c r="A190" s="59" t="s">
        <v>13</v>
      </c>
      <c r="B190" s="25"/>
      <c r="C190" s="149" t="s">
        <v>376</v>
      </c>
      <c r="D190" s="159">
        <v>1915</v>
      </c>
      <c r="E190" s="159">
        <f t="shared" si="159"/>
        <v>1915</v>
      </c>
      <c r="F190" s="159"/>
      <c r="G190" s="159">
        <v>0</v>
      </c>
      <c r="H190" s="159">
        <v>0</v>
      </c>
      <c r="I190" s="159">
        <f t="shared" si="94"/>
        <v>0</v>
      </c>
      <c r="J190" s="159">
        <f t="shared" si="91"/>
        <v>1915</v>
      </c>
      <c r="K190" s="159">
        <f t="shared" si="92"/>
        <v>1915</v>
      </c>
    </row>
    <row r="191" spans="1:11" ht="20.100000000000001" customHeight="1">
      <c r="A191" s="59" t="s">
        <v>15</v>
      </c>
      <c r="B191" s="25"/>
      <c r="C191" s="149" t="s">
        <v>377</v>
      </c>
      <c r="D191" s="159">
        <v>1900</v>
      </c>
      <c r="E191" s="159">
        <f t="shared" si="159"/>
        <v>1900</v>
      </c>
      <c r="F191" s="159"/>
      <c r="G191" s="159">
        <v>0</v>
      </c>
      <c r="H191" s="159">
        <v>0</v>
      </c>
      <c r="I191" s="159">
        <f t="shared" si="94"/>
        <v>0</v>
      </c>
      <c r="J191" s="159">
        <f t="shared" si="91"/>
        <v>1900</v>
      </c>
      <c r="K191" s="159">
        <f t="shared" si="92"/>
        <v>1900</v>
      </c>
    </row>
    <row r="192" spans="1:11" ht="20.100000000000001" customHeight="1">
      <c r="A192" s="59" t="s">
        <v>16</v>
      </c>
      <c r="B192" s="25"/>
      <c r="C192" s="149" t="s">
        <v>378</v>
      </c>
      <c r="D192" s="159">
        <v>34568</v>
      </c>
      <c r="E192" s="159">
        <f t="shared" si="159"/>
        <v>34568</v>
      </c>
      <c r="F192" s="159">
        <v>31764</v>
      </c>
      <c r="G192" s="159">
        <v>0</v>
      </c>
      <c r="H192" s="159">
        <v>0</v>
      </c>
      <c r="I192" s="159">
        <f t="shared" si="94"/>
        <v>31764</v>
      </c>
      <c r="J192" s="159">
        <f t="shared" si="91"/>
        <v>2804</v>
      </c>
      <c r="K192" s="159">
        <f t="shared" si="92"/>
        <v>2804</v>
      </c>
    </row>
    <row r="193" spans="1:11" ht="20.100000000000001" customHeight="1">
      <c r="A193" s="59" t="s">
        <v>17</v>
      </c>
      <c r="B193" s="25"/>
      <c r="C193" s="149" t="s">
        <v>379</v>
      </c>
      <c r="D193" s="159">
        <v>700</v>
      </c>
      <c r="E193" s="159">
        <f t="shared" si="159"/>
        <v>700</v>
      </c>
      <c r="F193" s="159"/>
      <c r="G193" s="159">
        <v>0</v>
      </c>
      <c r="H193" s="159">
        <v>0</v>
      </c>
      <c r="I193" s="159">
        <f t="shared" si="94"/>
        <v>0</v>
      </c>
      <c r="J193" s="159">
        <f t="shared" si="91"/>
        <v>700</v>
      </c>
      <c r="K193" s="159">
        <f t="shared" si="92"/>
        <v>700</v>
      </c>
    </row>
    <row r="194" spans="1:11" ht="20.100000000000001" customHeight="1">
      <c r="A194" s="77" t="s">
        <v>18</v>
      </c>
      <c r="B194" s="25"/>
      <c r="C194" s="149" t="s">
        <v>380</v>
      </c>
      <c r="D194" s="159">
        <v>50000</v>
      </c>
      <c r="E194" s="159">
        <f t="shared" si="159"/>
        <v>50000</v>
      </c>
      <c r="F194" s="159"/>
      <c r="G194" s="159">
        <v>0</v>
      </c>
      <c r="H194" s="159">
        <v>0</v>
      </c>
      <c r="I194" s="159">
        <f t="shared" si="94"/>
        <v>0</v>
      </c>
      <c r="J194" s="159">
        <f t="shared" si="91"/>
        <v>50000</v>
      </c>
      <c r="K194" s="159">
        <f t="shared" si="92"/>
        <v>50000</v>
      </c>
    </row>
    <row r="195" spans="1:11" ht="40.5" customHeight="1">
      <c r="A195" s="61" t="s">
        <v>429</v>
      </c>
      <c r="B195" s="25"/>
      <c r="C195" s="149" t="s">
        <v>381</v>
      </c>
      <c r="D195" s="159">
        <v>10923</v>
      </c>
      <c r="E195" s="159">
        <f t="shared" si="159"/>
        <v>10923</v>
      </c>
      <c r="F195" s="159"/>
      <c r="G195" s="159">
        <v>0</v>
      </c>
      <c r="H195" s="159">
        <v>0</v>
      </c>
      <c r="I195" s="159">
        <f t="shared" ref="I195:I264" si="160">F195+G195+H195</f>
        <v>0</v>
      </c>
      <c r="J195" s="159">
        <f t="shared" ref="J195:J264" si="161">D195-I195</f>
        <v>10923</v>
      </c>
      <c r="K195" s="159">
        <f t="shared" ref="K195:K266" si="162">E195-I195</f>
        <v>10923</v>
      </c>
    </row>
    <row r="196" spans="1:11" s="52" customFormat="1" ht="20.100000000000001" customHeight="1">
      <c r="A196" s="81" t="s">
        <v>131</v>
      </c>
      <c r="B196" s="51"/>
      <c r="C196" s="151"/>
      <c r="D196" s="162">
        <f>D197</f>
        <v>2890</v>
      </c>
      <c r="E196" s="162">
        <f t="shared" ref="E196:K196" si="163">E197</f>
        <v>2890</v>
      </c>
      <c r="F196" s="162">
        <f t="shared" si="163"/>
        <v>0</v>
      </c>
      <c r="G196" s="162">
        <f t="shared" si="163"/>
        <v>0</v>
      </c>
      <c r="H196" s="162">
        <f t="shared" si="163"/>
        <v>0</v>
      </c>
      <c r="I196" s="162">
        <f t="shared" si="163"/>
        <v>0</v>
      </c>
      <c r="J196" s="162">
        <f t="shared" si="163"/>
        <v>2890</v>
      </c>
      <c r="K196" s="162">
        <f t="shared" si="163"/>
        <v>2890</v>
      </c>
    </row>
    <row r="197" spans="1:11" ht="42.75" customHeight="1">
      <c r="A197" s="46" t="s">
        <v>107</v>
      </c>
      <c r="B197" s="25"/>
      <c r="C197" s="149"/>
      <c r="D197" s="166">
        <f>D198+D201</f>
        <v>2890</v>
      </c>
      <c r="E197" s="166">
        <f t="shared" ref="E197:K197" si="164">E198+E201</f>
        <v>2890</v>
      </c>
      <c r="F197" s="166">
        <f t="shared" si="164"/>
        <v>0</v>
      </c>
      <c r="G197" s="166">
        <f t="shared" si="164"/>
        <v>0</v>
      </c>
      <c r="H197" s="166">
        <f t="shared" si="164"/>
        <v>0</v>
      </c>
      <c r="I197" s="166">
        <f t="shared" si="164"/>
        <v>0</v>
      </c>
      <c r="J197" s="166">
        <f t="shared" si="164"/>
        <v>2890</v>
      </c>
      <c r="K197" s="166">
        <f t="shared" si="164"/>
        <v>2890</v>
      </c>
    </row>
    <row r="198" spans="1:11" ht="20.100000000000001" customHeight="1">
      <c r="A198" s="59" t="s">
        <v>352</v>
      </c>
      <c r="B198" s="62"/>
      <c r="C198" s="149" t="s">
        <v>439</v>
      </c>
      <c r="D198" s="159">
        <v>2220</v>
      </c>
      <c r="E198" s="159">
        <f t="shared" ref="E198:E200" si="165">D198</f>
        <v>2220</v>
      </c>
      <c r="F198" s="159"/>
      <c r="G198" s="159">
        <v>0</v>
      </c>
      <c r="H198" s="159">
        <v>0</v>
      </c>
      <c r="I198" s="159">
        <f t="shared" ref="I198:I201" si="166">F198+G198+H198</f>
        <v>0</v>
      </c>
      <c r="J198" s="159">
        <f t="shared" ref="J198:J201" si="167">D198-I198</f>
        <v>2220</v>
      </c>
      <c r="K198" s="159">
        <f t="shared" ref="K198:K201" si="168">E198-I198</f>
        <v>2220</v>
      </c>
    </row>
    <row r="199" spans="1:11" ht="20.100000000000001" customHeight="1">
      <c r="A199" s="68" t="s">
        <v>82</v>
      </c>
      <c r="B199" s="25"/>
      <c r="C199" s="149" t="s">
        <v>440</v>
      </c>
      <c r="D199" s="159">
        <v>488</v>
      </c>
      <c r="E199" s="159">
        <f t="shared" si="165"/>
        <v>488</v>
      </c>
      <c r="F199" s="159"/>
      <c r="G199" s="159">
        <v>0</v>
      </c>
      <c r="H199" s="159">
        <v>0</v>
      </c>
      <c r="I199" s="159">
        <f t="shared" si="166"/>
        <v>0</v>
      </c>
      <c r="J199" s="159">
        <f t="shared" si="167"/>
        <v>488</v>
      </c>
      <c r="K199" s="159">
        <f t="shared" si="168"/>
        <v>488</v>
      </c>
    </row>
    <row r="200" spans="1:11" ht="20.100000000000001" customHeight="1">
      <c r="A200" s="68" t="s">
        <v>83</v>
      </c>
      <c r="B200" s="25"/>
      <c r="C200" s="149" t="s">
        <v>441</v>
      </c>
      <c r="D200" s="159">
        <v>182</v>
      </c>
      <c r="E200" s="159">
        <f t="shared" si="165"/>
        <v>182</v>
      </c>
      <c r="F200" s="159"/>
      <c r="G200" s="159">
        <v>0</v>
      </c>
      <c r="H200" s="159">
        <v>0</v>
      </c>
      <c r="I200" s="159">
        <f t="shared" si="166"/>
        <v>0</v>
      </c>
      <c r="J200" s="159">
        <f t="shared" si="167"/>
        <v>182</v>
      </c>
      <c r="K200" s="159">
        <f t="shared" si="168"/>
        <v>182</v>
      </c>
    </row>
    <row r="201" spans="1:11" s="24" customFormat="1" ht="20.100000000000001" customHeight="1">
      <c r="A201" s="46" t="s">
        <v>108</v>
      </c>
      <c r="B201" s="62"/>
      <c r="C201" s="150"/>
      <c r="D201" s="161">
        <f>SUM(D199:D200)</f>
        <v>670</v>
      </c>
      <c r="E201" s="161">
        <f>SUM(E199:E200)</f>
        <v>670</v>
      </c>
      <c r="F201" s="161">
        <f t="shared" ref="F201:H201" si="169">SUM(F199:F200)</f>
        <v>0</v>
      </c>
      <c r="G201" s="161">
        <f t="shared" si="169"/>
        <v>0</v>
      </c>
      <c r="H201" s="161">
        <f t="shared" si="169"/>
        <v>0</v>
      </c>
      <c r="I201" s="162">
        <f t="shared" si="166"/>
        <v>0</v>
      </c>
      <c r="J201" s="162">
        <f t="shared" si="167"/>
        <v>670</v>
      </c>
      <c r="K201" s="162">
        <f t="shared" si="168"/>
        <v>670</v>
      </c>
    </row>
    <row r="202" spans="1:11" s="24" customFormat="1" ht="20.100000000000001" hidden="1" customHeight="1">
      <c r="A202" s="126" t="s">
        <v>461</v>
      </c>
      <c r="B202" s="23"/>
      <c r="C202" s="150" t="s">
        <v>426</v>
      </c>
      <c r="D202" s="161">
        <f>D203+D204</f>
        <v>0</v>
      </c>
      <c r="E202" s="161">
        <f t="shared" ref="E202:H202" si="170">E203+E204</f>
        <v>0</v>
      </c>
      <c r="F202" s="161">
        <f t="shared" ref="F202" si="171">F203+F204</f>
        <v>0</v>
      </c>
      <c r="G202" s="161">
        <f t="shared" si="170"/>
        <v>0</v>
      </c>
      <c r="H202" s="161">
        <f t="shared" si="170"/>
        <v>0</v>
      </c>
      <c r="I202" s="162">
        <f t="shared" si="160"/>
        <v>0</v>
      </c>
      <c r="J202" s="162">
        <f t="shared" si="161"/>
        <v>0</v>
      </c>
      <c r="K202" s="162">
        <f t="shared" si="162"/>
        <v>0</v>
      </c>
    </row>
    <row r="203" spans="1:11" ht="20.100000000000001" hidden="1" customHeight="1">
      <c r="A203" s="59" t="s">
        <v>12</v>
      </c>
      <c r="B203" s="25"/>
      <c r="C203" s="149" t="s">
        <v>382</v>
      </c>
      <c r="D203" s="159"/>
      <c r="E203" s="159"/>
      <c r="F203" s="159"/>
      <c r="G203" s="159">
        <v>0</v>
      </c>
      <c r="H203" s="159">
        <v>0</v>
      </c>
      <c r="I203" s="159">
        <f t="shared" si="160"/>
        <v>0</v>
      </c>
      <c r="J203" s="159">
        <f t="shared" si="161"/>
        <v>0</v>
      </c>
      <c r="K203" s="159">
        <f t="shared" si="162"/>
        <v>0</v>
      </c>
    </row>
    <row r="204" spans="1:11" ht="20.100000000000001" hidden="1" customHeight="1">
      <c r="A204" s="77" t="s">
        <v>18</v>
      </c>
      <c r="B204" s="25"/>
      <c r="C204" s="149" t="s">
        <v>383</v>
      </c>
      <c r="D204" s="159">
        <v>0</v>
      </c>
      <c r="E204" s="159">
        <v>0</v>
      </c>
      <c r="F204" s="159">
        <v>0</v>
      </c>
      <c r="G204" s="159">
        <v>0</v>
      </c>
      <c r="H204" s="159">
        <v>0</v>
      </c>
      <c r="I204" s="159">
        <f t="shared" si="160"/>
        <v>0</v>
      </c>
      <c r="J204" s="159">
        <f t="shared" si="161"/>
        <v>0</v>
      </c>
      <c r="K204" s="159">
        <f t="shared" si="162"/>
        <v>0</v>
      </c>
    </row>
    <row r="205" spans="1:11" ht="20.100000000000001" hidden="1" customHeight="1">
      <c r="A205" s="77"/>
      <c r="B205" s="25"/>
      <c r="C205" s="149"/>
      <c r="D205" s="159"/>
      <c r="E205" s="159"/>
      <c r="F205" s="159"/>
      <c r="G205" s="159"/>
      <c r="H205" s="159"/>
      <c r="I205" s="159">
        <f t="shared" si="160"/>
        <v>0</v>
      </c>
      <c r="J205" s="159">
        <f t="shared" si="161"/>
        <v>0</v>
      </c>
      <c r="K205" s="159">
        <f t="shared" si="162"/>
        <v>0</v>
      </c>
    </row>
    <row r="206" spans="1:11" s="82" customFormat="1" ht="20.100000000000001" hidden="1" customHeight="1">
      <c r="A206" s="97" t="s">
        <v>282</v>
      </c>
      <c r="B206" s="96"/>
      <c r="C206" s="154"/>
      <c r="D206" s="166">
        <f>D207+D208+D209</f>
        <v>0</v>
      </c>
      <c r="E206" s="166">
        <f t="shared" ref="E206:H206" si="172">E207+E208+E209</f>
        <v>0</v>
      </c>
      <c r="F206" s="166">
        <f t="shared" ref="F206" si="173">F207+F208+F209</f>
        <v>0</v>
      </c>
      <c r="G206" s="166">
        <f t="shared" si="172"/>
        <v>0</v>
      </c>
      <c r="H206" s="166">
        <f t="shared" si="172"/>
        <v>0</v>
      </c>
      <c r="I206" s="159">
        <f t="shared" si="160"/>
        <v>0</v>
      </c>
      <c r="J206" s="159">
        <f t="shared" si="161"/>
        <v>0</v>
      </c>
      <c r="K206" s="159">
        <f t="shared" si="162"/>
        <v>0</v>
      </c>
    </row>
    <row r="207" spans="1:11" ht="20.100000000000001" hidden="1" customHeight="1">
      <c r="A207" s="59" t="s">
        <v>12</v>
      </c>
      <c r="B207" s="25"/>
      <c r="C207" s="149" t="s">
        <v>384</v>
      </c>
      <c r="D207" s="159"/>
      <c r="E207" s="159"/>
      <c r="F207" s="159"/>
      <c r="G207" s="159">
        <v>0</v>
      </c>
      <c r="H207" s="159">
        <v>0</v>
      </c>
      <c r="I207" s="159">
        <f t="shared" si="160"/>
        <v>0</v>
      </c>
      <c r="J207" s="159">
        <f t="shared" si="161"/>
        <v>0</v>
      </c>
      <c r="K207" s="159">
        <f t="shared" si="162"/>
        <v>0</v>
      </c>
    </row>
    <row r="208" spans="1:11" ht="20.100000000000001" hidden="1" customHeight="1">
      <c r="A208" s="59" t="s">
        <v>16</v>
      </c>
      <c r="B208" s="25"/>
      <c r="C208" s="149" t="s">
        <v>385</v>
      </c>
      <c r="D208" s="159"/>
      <c r="E208" s="159"/>
      <c r="F208" s="159"/>
      <c r="G208" s="159">
        <v>0</v>
      </c>
      <c r="H208" s="159">
        <v>0</v>
      </c>
      <c r="I208" s="159">
        <f t="shared" si="160"/>
        <v>0</v>
      </c>
      <c r="J208" s="159">
        <f t="shared" si="161"/>
        <v>0</v>
      </c>
      <c r="K208" s="159">
        <f t="shared" si="162"/>
        <v>0</v>
      </c>
    </row>
    <row r="209" spans="1:11" ht="20.100000000000001" hidden="1" customHeight="1">
      <c r="A209" s="77" t="s">
        <v>18</v>
      </c>
      <c r="B209" s="25"/>
      <c r="C209" s="149" t="s">
        <v>386</v>
      </c>
      <c r="D209" s="159"/>
      <c r="E209" s="159"/>
      <c r="F209" s="159"/>
      <c r="G209" s="159">
        <v>0</v>
      </c>
      <c r="H209" s="159">
        <v>0</v>
      </c>
      <c r="I209" s="159">
        <f t="shared" si="160"/>
        <v>0</v>
      </c>
      <c r="J209" s="159">
        <f t="shared" si="161"/>
        <v>0</v>
      </c>
      <c r="K209" s="159">
        <f t="shared" si="162"/>
        <v>0</v>
      </c>
    </row>
    <row r="210" spans="1:11" ht="20.100000000000001" hidden="1" customHeight="1">
      <c r="A210" s="77"/>
      <c r="B210" s="25"/>
      <c r="C210" s="149"/>
      <c r="D210" s="159"/>
      <c r="E210" s="159"/>
      <c r="F210" s="159"/>
      <c r="G210" s="159"/>
      <c r="H210" s="159"/>
      <c r="I210" s="159">
        <f t="shared" si="160"/>
        <v>0</v>
      </c>
      <c r="J210" s="159">
        <f t="shared" si="161"/>
        <v>0</v>
      </c>
      <c r="K210" s="159">
        <f t="shared" si="162"/>
        <v>0</v>
      </c>
    </row>
    <row r="211" spans="1:11" ht="20.100000000000001" customHeight="1">
      <c r="A211" s="77"/>
      <c r="B211" s="25"/>
      <c r="C211" s="149"/>
      <c r="D211" s="159"/>
      <c r="E211" s="159"/>
      <c r="F211" s="159"/>
      <c r="G211" s="159"/>
      <c r="H211" s="159"/>
      <c r="I211" s="159"/>
      <c r="J211" s="159"/>
      <c r="K211" s="159"/>
    </row>
    <row r="212" spans="1:11" s="52" customFormat="1" ht="36.75" customHeight="1">
      <c r="A212" s="65" t="s">
        <v>462</v>
      </c>
      <c r="B212" s="51"/>
      <c r="C212" s="147" t="s">
        <v>395</v>
      </c>
      <c r="D212" s="162">
        <f>D213+D223+D227</f>
        <v>1042008</v>
      </c>
      <c r="E212" s="162">
        <f>E213+E223+E227</f>
        <v>1042008</v>
      </c>
      <c r="F212" s="162">
        <f>F213+F223+F227</f>
        <v>410444.45</v>
      </c>
      <c r="G212" s="162">
        <f>G213+G223+G227</f>
        <v>0</v>
      </c>
      <c r="H212" s="162">
        <f>H213+H223+H227</f>
        <v>0</v>
      </c>
      <c r="I212" s="162">
        <f t="shared" si="160"/>
        <v>410444.45</v>
      </c>
      <c r="J212" s="162">
        <f t="shared" si="161"/>
        <v>631563.55000000005</v>
      </c>
      <c r="K212" s="162">
        <f t="shared" si="162"/>
        <v>631563.55000000005</v>
      </c>
    </row>
    <row r="213" spans="1:11" s="52" customFormat="1" ht="20.100000000000001" customHeight="1">
      <c r="A213" s="77" t="s">
        <v>107</v>
      </c>
      <c r="B213" s="51"/>
      <c r="C213" s="149" t="s">
        <v>394</v>
      </c>
      <c r="D213" s="162">
        <f>D214+D219+D222</f>
        <v>952567</v>
      </c>
      <c r="E213" s="162">
        <f t="shared" ref="E213:H213" si="174">E214+E219+E222</f>
        <v>952567</v>
      </c>
      <c r="F213" s="162">
        <f t="shared" si="174"/>
        <v>390298.45</v>
      </c>
      <c r="G213" s="162">
        <f t="shared" si="174"/>
        <v>0</v>
      </c>
      <c r="H213" s="162">
        <f t="shared" si="174"/>
        <v>0</v>
      </c>
      <c r="I213" s="162">
        <f t="shared" si="160"/>
        <v>390298.45</v>
      </c>
      <c r="J213" s="162">
        <f t="shared" si="161"/>
        <v>562268.55000000005</v>
      </c>
      <c r="K213" s="162">
        <f t="shared" si="162"/>
        <v>562268.55000000005</v>
      </c>
    </row>
    <row r="214" spans="1:11" ht="20.100000000000001" customHeight="1">
      <c r="A214" s="59" t="s">
        <v>352</v>
      </c>
      <c r="B214" s="25"/>
      <c r="C214" s="149" t="s">
        <v>387</v>
      </c>
      <c r="D214" s="159">
        <v>683581</v>
      </c>
      <c r="E214" s="159">
        <f t="shared" ref="E214:E218" si="175">D214</f>
        <v>683581</v>
      </c>
      <c r="F214" s="159">
        <v>297721.5</v>
      </c>
      <c r="G214" s="159">
        <v>0</v>
      </c>
      <c r="H214" s="159">
        <v>0</v>
      </c>
      <c r="I214" s="159">
        <f t="shared" si="160"/>
        <v>297721.5</v>
      </c>
      <c r="J214" s="159">
        <f t="shared" si="161"/>
        <v>385859.5</v>
      </c>
      <c r="K214" s="159">
        <f t="shared" si="162"/>
        <v>385859.5</v>
      </c>
    </row>
    <row r="215" spans="1:11" ht="20.100000000000001" customHeight="1">
      <c r="A215" s="59" t="s">
        <v>22</v>
      </c>
      <c r="B215" s="25"/>
      <c r="C215" s="149" t="s">
        <v>388</v>
      </c>
      <c r="D215" s="159">
        <v>22664</v>
      </c>
      <c r="E215" s="159">
        <f t="shared" si="175"/>
        <v>22664</v>
      </c>
      <c r="F215" s="159">
        <v>0</v>
      </c>
      <c r="G215" s="159">
        <v>0</v>
      </c>
      <c r="H215" s="159">
        <v>0</v>
      </c>
      <c r="I215" s="159">
        <f t="shared" si="160"/>
        <v>0</v>
      </c>
      <c r="J215" s="159">
        <f t="shared" si="161"/>
        <v>22664</v>
      </c>
      <c r="K215" s="159">
        <f t="shared" si="162"/>
        <v>22664</v>
      </c>
    </row>
    <row r="216" spans="1:11" ht="33.75" customHeight="1">
      <c r="A216" s="59" t="s">
        <v>23</v>
      </c>
      <c r="B216" s="25"/>
      <c r="C216" s="149" t="s">
        <v>389</v>
      </c>
      <c r="D216" s="159">
        <v>18000</v>
      </c>
      <c r="E216" s="159">
        <f t="shared" si="175"/>
        <v>18000</v>
      </c>
      <c r="F216" s="159">
        <v>1500</v>
      </c>
      <c r="G216" s="159">
        <v>0</v>
      </c>
      <c r="H216" s="159">
        <v>0</v>
      </c>
      <c r="I216" s="159">
        <f t="shared" si="160"/>
        <v>1500</v>
      </c>
      <c r="J216" s="159">
        <f t="shared" si="161"/>
        <v>16500</v>
      </c>
      <c r="K216" s="159">
        <f t="shared" si="162"/>
        <v>16500</v>
      </c>
    </row>
    <row r="217" spans="1:11" ht="20.100000000000001" customHeight="1">
      <c r="A217" s="59" t="s">
        <v>13</v>
      </c>
      <c r="B217" s="25"/>
      <c r="C217" s="149" t="s">
        <v>402</v>
      </c>
      <c r="D217" s="159">
        <v>11981</v>
      </c>
      <c r="E217" s="159">
        <f t="shared" si="175"/>
        <v>11981</v>
      </c>
      <c r="F217" s="159">
        <v>1915.2</v>
      </c>
      <c r="G217" s="159">
        <v>0</v>
      </c>
      <c r="H217" s="159">
        <v>0</v>
      </c>
      <c r="I217" s="159">
        <f t="shared" si="160"/>
        <v>1915.2</v>
      </c>
      <c r="J217" s="159">
        <f t="shared" si="161"/>
        <v>10065.799999999999</v>
      </c>
      <c r="K217" s="159">
        <f t="shared" si="162"/>
        <v>10065.799999999999</v>
      </c>
    </row>
    <row r="218" spans="1:11" ht="20.100000000000001" customHeight="1">
      <c r="A218" s="59" t="s">
        <v>16</v>
      </c>
      <c r="B218" s="25"/>
      <c r="C218" s="149" t="s">
        <v>397</v>
      </c>
      <c r="D218" s="159">
        <v>9900</v>
      </c>
      <c r="E218" s="159">
        <f t="shared" si="175"/>
        <v>9900</v>
      </c>
      <c r="F218" s="159">
        <v>1190</v>
      </c>
      <c r="G218" s="159">
        <v>0</v>
      </c>
      <c r="H218" s="159">
        <v>0</v>
      </c>
      <c r="I218" s="159">
        <f t="shared" si="160"/>
        <v>1190</v>
      </c>
      <c r="J218" s="159">
        <f t="shared" si="161"/>
        <v>8710</v>
      </c>
      <c r="K218" s="159">
        <f t="shared" si="162"/>
        <v>8710</v>
      </c>
    </row>
    <row r="219" spans="1:11" s="63" customFormat="1" ht="20.100000000000001" customHeight="1">
      <c r="A219" s="64" t="s">
        <v>109</v>
      </c>
      <c r="B219" s="62"/>
      <c r="C219" s="150"/>
      <c r="D219" s="161">
        <f>SUM(D215:D218)</f>
        <v>62545</v>
      </c>
      <c r="E219" s="161">
        <f t="shared" ref="E219" si="176">SUM(E215:E218)</f>
        <v>62545</v>
      </c>
      <c r="F219" s="161">
        <f t="shared" ref="F219" si="177">SUM(F215:F218)</f>
        <v>4605.2</v>
      </c>
      <c r="G219" s="161">
        <f t="shared" ref="G219" si="178">SUM(G215:G218)</f>
        <v>0</v>
      </c>
      <c r="H219" s="161">
        <f t="shared" ref="H219" si="179">SUM(H215:H218)</f>
        <v>0</v>
      </c>
      <c r="I219" s="162">
        <f t="shared" si="160"/>
        <v>4605.2</v>
      </c>
      <c r="J219" s="162">
        <f t="shared" si="161"/>
        <v>57939.8</v>
      </c>
      <c r="K219" s="162">
        <f t="shared" si="162"/>
        <v>57939.8</v>
      </c>
    </row>
    <row r="220" spans="1:11" ht="20.100000000000001" customHeight="1">
      <c r="A220" s="66" t="s">
        <v>82</v>
      </c>
      <c r="B220" s="25"/>
      <c r="C220" s="149" t="s">
        <v>398</v>
      </c>
      <c r="D220" s="159">
        <v>150387</v>
      </c>
      <c r="E220" s="159">
        <f t="shared" ref="E220:E221" si="180">D220</f>
        <v>150387</v>
      </c>
      <c r="F220" s="159">
        <v>65658.899999999994</v>
      </c>
      <c r="G220" s="159">
        <v>0</v>
      </c>
      <c r="H220" s="159">
        <v>0</v>
      </c>
      <c r="I220" s="159">
        <f t="shared" si="160"/>
        <v>65658.899999999994</v>
      </c>
      <c r="J220" s="159">
        <f t="shared" si="161"/>
        <v>84728.1</v>
      </c>
      <c r="K220" s="159">
        <f t="shared" si="162"/>
        <v>84728.1</v>
      </c>
    </row>
    <row r="221" spans="1:11" ht="20.100000000000001" customHeight="1">
      <c r="A221" s="66" t="s">
        <v>83</v>
      </c>
      <c r="B221" s="25"/>
      <c r="C221" s="149" t="s">
        <v>399</v>
      </c>
      <c r="D221" s="159">
        <v>56054</v>
      </c>
      <c r="E221" s="159">
        <f t="shared" si="180"/>
        <v>56054</v>
      </c>
      <c r="F221" s="159">
        <v>22312.85</v>
      </c>
      <c r="G221" s="159">
        <v>0</v>
      </c>
      <c r="H221" s="159">
        <v>0</v>
      </c>
      <c r="I221" s="159">
        <f t="shared" si="160"/>
        <v>22312.85</v>
      </c>
      <c r="J221" s="159">
        <f t="shared" si="161"/>
        <v>33741.15</v>
      </c>
      <c r="K221" s="159">
        <f t="shared" si="162"/>
        <v>33741.15</v>
      </c>
    </row>
    <row r="222" spans="1:11" s="63" customFormat="1" ht="20.100000000000001" customHeight="1">
      <c r="A222" s="77" t="s">
        <v>108</v>
      </c>
      <c r="B222" s="62"/>
      <c r="C222" s="150"/>
      <c r="D222" s="161">
        <f t="shared" ref="D222" si="181">SUM(D220:D221)</f>
        <v>206441</v>
      </c>
      <c r="E222" s="161">
        <f>SUM(E220:E221)</f>
        <v>206441</v>
      </c>
      <c r="F222" s="161">
        <f t="shared" ref="F222" si="182">SUM(F220:F221)</f>
        <v>87971.75</v>
      </c>
      <c r="G222" s="161">
        <f t="shared" ref="G222:H222" si="183">SUM(G220:G221)</f>
        <v>0</v>
      </c>
      <c r="H222" s="161">
        <f t="shared" si="183"/>
        <v>0</v>
      </c>
      <c r="I222" s="162">
        <f t="shared" si="160"/>
        <v>87971.75</v>
      </c>
      <c r="J222" s="162">
        <f t="shared" si="161"/>
        <v>118469.25</v>
      </c>
      <c r="K222" s="162">
        <f t="shared" si="162"/>
        <v>118469.25</v>
      </c>
    </row>
    <row r="223" spans="1:11" s="63" customFormat="1" ht="20.100000000000001" customHeight="1">
      <c r="A223" s="65" t="s">
        <v>102</v>
      </c>
      <c r="B223" s="62"/>
      <c r="C223" s="150"/>
      <c r="D223" s="161">
        <f>D224+D225+D226</f>
        <v>77312</v>
      </c>
      <c r="E223" s="161">
        <f>E224+E225+E226</f>
        <v>77312</v>
      </c>
      <c r="F223" s="161">
        <f t="shared" ref="F223:H223" si="184">F224+F225+F226</f>
        <v>18546</v>
      </c>
      <c r="G223" s="161">
        <f t="shared" si="184"/>
        <v>0</v>
      </c>
      <c r="H223" s="161">
        <f t="shared" si="184"/>
        <v>0</v>
      </c>
      <c r="I223" s="162">
        <f t="shared" si="160"/>
        <v>18546</v>
      </c>
      <c r="J223" s="162">
        <f t="shared" si="161"/>
        <v>58766</v>
      </c>
      <c r="K223" s="162">
        <f t="shared" si="162"/>
        <v>58766</v>
      </c>
    </row>
    <row r="224" spans="1:11" ht="20.100000000000001" customHeight="1">
      <c r="A224" s="59" t="s">
        <v>12</v>
      </c>
      <c r="B224" s="25"/>
      <c r="C224" s="149" t="s">
        <v>390</v>
      </c>
      <c r="D224" s="159">
        <v>9066</v>
      </c>
      <c r="E224" s="159">
        <f t="shared" ref="E224:E227" si="185">D224</f>
        <v>9066</v>
      </c>
      <c r="F224" s="159">
        <v>3186</v>
      </c>
      <c r="G224" s="159">
        <v>0</v>
      </c>
      <c r="H224" s="159">
        <v>0</v>
      </c>
      <c r="I224" s="159">
        <f t="shared" si="160"/>
        <v>3186</v>
      </c>
      <c r="J224" s="159">
        <f t="shared" si="161"/>
        <v>5880</v>
      </c>
      <c r="K224" s="159">
        <f t="shared" si="162"/>
        <v>5880</v>
      </c>
    </row>
    <row r="225" spans="1:11" ht="20.100000000000001" customHeight="1">
      <c r="A225" s="59" t="s">
        <v>15</v>
      </c>
      <c r="B225" s="25"/>
      <c r="C225" s="149" t="s">
        <v>391</v>
      </c>
      <c r="D225" s="159">
        <v>6252</v>
      </c>
      <c r="E225" s="159">
        <f t="shared" si="185"/>
        <v>6252</v>
      </c>
      <c r="F225" s="159">
        <v>3000</v>
      </c>
      <c r="G225" s="159">
        <v>0</v>
      </c>
      <c r="H225" s="159">
        <v>0</v>
      </c>
      <c r="I225" s="159">
        <f t="shared" si="160"/>
        <v>3000</v>
      </c>
      <c r="J225" s="159">
        <f t="shared" si="161"/>
        <v>3252</v>
      </c>
      <c r="K225" s="159">
        <f t="shared" si="162"/>
        <v>3252</v>
      </c>
    </row>
    <row r="226" spans="1:11" ht="20.100000000000001" customHeight="1">
      <c r="A226" s="59" t="s">
        <v>16</v>
      </c>
      <c r="B226" s="25"/>
      <c r="C226" s="149" t="s">
        <v>392</v>
      </c>
      <c r="D226" s="159">
        <v>61994</v>
      </c>
      <c r="E226" s="159">
        <f t="shared" si="185"/>
        <v>61994</v>
      </c>
      <c r="F226" s="159">
        <v>12360</v>
      </c>
      <c r="G226" s="159">
        <v>0</v>
      </c>
      <c r="H226" s="159">
        <v>0</v>
      </c>
      <c r="I226" s="159">
        <f t="shared" si="160"/>
        <v>12360</v>
      </c>
      <c r="J226" s="159">
        <f t="shared" si="161"/>
        <v>49634</v>
      </c>
      <c r="K226" s="159">
        <f t="shared" si="162"/>
        <v>49634</v>
      </c>
    </row>
    <row r="227" spans="1:11" ht="39" customHeight="1">
      <c r="A227" s="61" t="s">
        <v>429</v>
      </c>
      <c r="B227" s="25"/>
      <c r="C227" s="149" t="s">
        <v>393</v>
      </c>
      <c r="D227" s="159">
        <v>12129</v>
      </c>
      <c r="E227" s="159">
        <f t="shared" si="185"/>
        <v>12129</v>
      </c>
      <c r="F227" s="159">
        <v>1600</v>
      </c>
      <c r="G227" s="159">
        <v>0</v>
      </c>
      <c r="H227" s="159">
        <v>0</v>
      </c>
      <c r="I227" s="159">
        <f t="shared" si="160"/>
        <v>1600</v>
      </c>
      <c r="J227" s="159">
        <f t="shared" si="161"/>
        <v>10529</v>
      </c>
      <c r="K227" s="159">
        <f t="shared" si="162"/>
        <v>10529</v>
      </c>
    </row>
    <row r="228" spans="1:11" s="24" customFormat="1" ht="20.100000000000001" customHeight="1">
      <c r="A228" s="46"/>
      <c r="B228" s="62"/>
      <c r="C228" s="150"/>
      <c r="D228" s="161"/>
      <c r="E228" s="161"/>
      <c r="F228" s="161"/>
      <c r="G228" s="161"/>
      <c r="H228" s="161"/>
      <c r="I228" s="159"/>
      <c r="J228" s="159"/>
      <c r="K228" s="159"/>
    </row>
    <row r="229" spans="1:11" ht="20.100000000000001" customHeight="1">
      <c r="A229" s="26" t="s">
        <v>120</v>
      </c>
      <c r="B229" s="25"/>
      <c r="C229" s="151" t="s">
        <v>123</v>
      </c>
      <c r="D229" s="162">
        <f t="shared" ref="D229:H229" si="186">D230</f>
        <v>263218</v>
      </c>
      <c r="E229" s="162">
        <f t="shared" si="186"/>
        <v>263218</v>
      </c>
      <c r="F229" s="162">
        <f t="shared" si="186"/>
        <v>122843.74999999999</v>
      </c>
      <c r="G229" s="162">
        <f t="shared" si="186"/>
        <v>0</v>
      </c>
      <c r="H229" s="162">
        <f t="shared" si="186"/>
        <v>0</v>
      </c>
      <c r="I229" s="162">
        <f t="shared" si="160"/>
        <v>122843.74999999999</v>
      </c>
      <c r="J229" s="162">
        <f t="shared" si="161"/>
        <v>140374.25</v>
      </c>
      <c r="K229" s="162">
        <f t="shared" si="162"/>
        <v>140374.25</v>
      </c>
    </row>
    <row r="230" spans="1:11" s="52" customFormat="1" ht="20.100000000000001" customHeight="1">
      <c r="A230" s="26" t="s">
        <v>121</v>
      </c>
      <c r="B230" s="51"/>
      <c r="C230" s="151" t="s">
        <v>122</v>
      </c>
      <c r="D230" s="162">
        <f>D231+D239+D241+D242+D243+D244+D240</f>
        <v>263218</v>
      </c>
      <c r="E230" s="162">
        <f>E231+E239+E241+E242+E243+E244+E240</f>
        <v>263218</v>
      </c>
      <c r="F230" s="162">
        <f t="shared" ref="F230:I230" si="187">F231+F239+F241+F242+F243+F244+F240</f>
        <v>122843.74999999999</v>
      </c>
      <c r="G230" s="162">
        <f t="shared" si="187"/>
        <v>0</v>
      </c>
      <c r="H230" s="162">
        <f t="shared" si="187"/>
        <v>0</v>
      </c>
      <c r="I230" s="162">
        <f t="shared" si="187"/>
        <v>122843.74999999999</v>
      </c>
      <c r="J230" s="162">
        <f t="shared" si="161"/>
        <v>140374.25</v>
      </c>
      <c r="K230" s="162">
        <f t="shared" si="162"/>
        <v>140374.25</v>
      </c>
    </row>
    <row r="231" spans="1:11" s="24" customFormat="1" ht="47.25" customHeight="1">
      <c r="A231" s="46" t="s">
        <v>107</v>
      </c>
      <c r="B231" s="25"/>
      <c r="C231" s="149" t="s">
        <v>351</v>
      </c>
      <c r="D231" s="159">
        <f>D232+D233+D234+D235+D236+D237</f>
        <v>241850</v>
      </c>
      <c r="E231" s="159">
        <f>E232+E233+E234+E235+E236+E237</f>
        <v>241850</v>
      </c>
      <c r="F231" s="159">
        <f t="shared" ref="F231:H231" si="188">F232+F233+F234+F235+F236+F237</f>
        <v>120421.74999999999</v>
      </c>
      <c r="G231" s="159">
        <f t="shared" si="188"/>
        <v>0</v>
      </c>
      <c r="H231" s="159">
        <f t="shared" si="188"/>
        <v>0</v>
      </c>
      <c r="I231" s="159">
        <f t="shared" ref="I231" si="189">I232+I233+I234+I235+I236+I237</f>
        <v>120421.74999999999</v>
      </c>
      <c r="J231" s="159">
        <f t="shared" ref="J231" si="190">J232+J233+J234+J235+J236+J237</f>
        <v>121428.25000000001</v>
      </c>
      <c r="K231" s="159">
        <f t="shared" ref="K231" si="191">K232+K233+K234+K235+K236+K237</f>
        <v>121428.25000000001</v>
      </c>
    </row>
    <row r="232" spans="1:11" s="24" customFormat="1" ht="20.100000000000001" customHeight="1">
      <c r="A232" s="46" t="s">
        <v>350</v>
      </c>
      <c r="B232" s="25"/>
      <c r="C232" s="149" t="s">
        <v>342</v>
      </c>
      <c r="D232" s="159">
        <v>181440</v>
      </c>
      <c r="E232" s="159">
        <f t="shared" ref="E232:E237" si="192">D232</f>
        <v>181440</v>
      </c>
      <c r="F232" s="159">
        <v>92490.37</v>
      </c>
      <c r="G232" s="159">
        <v>0</v>
      </c>
      <c r="H232" s="159">
        <v>0</v>
      </c>
      <c r="I232" s="159">
        <f t="shared" si="160"/>
        <v>92490.37</v>
      </c>
      <c r="J232" s="159">
        <f t="shared" si="161"/>
        <v>88949.63</v>
      </c>
      <c r="K232" s="159">
        <f t="shared" si="162"/>
        <v>88949.63</v>
      </c>
    </row>
    <row r="233" spans="1:11" s="24" customFormat="1" ht="40.5" customHeight="1">
      <c r="A233" s="59" t="s">
        <v>23</v>
      </c>
      <c r="B233" s="25"/>
      <c r="C233" s="149" t="s">
        <v>466</v>
      </c>
      <c r="D233" s="159">
        <v>1500</v>
      </c>
      <c r="E233" s="159">
        <f t="shared" si="192"/>
        <v>1500</v>
      </c>
      <c r="F233" s="159"/>
      <c r="G233" s="159">
        <v>0</v>
      </c>
      <c r="H233" s="159">
        <v>0</v>
      </c>
      <c r="I233" s="159">
        <f t="shared" ref="I233" si="193">F233+G233+H233</f>
        <v>0</v>
      </c>
      <c r="J233" s="159">
        <f t="shared" ref="J233" si="194">D233-I233</f>
        <v>1500</v>
      </c>
      <c r="K233" s="159">
        <f t="shared" ref="K233" si="195">E233-I233</f>
        <v>1500</v>
      </c>
    </row>
    <row r="234" spans="1:11" s="24" customFormat="1" ht="20.100000000000001" customHeight="1">
      <c r="A234" s="59" t="s">
        <v>13</v>
      </c>
      <c r="B234" s="25"/>
      <c r="C234" s="149" t="s">
        <v>501</v>
      </c>
      <c r="D234" s="159">
        <v>1915.2</v>
      </c>
      <c r="E234" s="159">
        <f t="shared" ref="E234:E235" si="196">D234</f>
        <v>1915.2</v>
      </c>
      <c r="F234" s="159"/>
      <c r="G234" s="159">
        <v>0</v>
      </c>
      <c r="H234" s="159">
        <v>0</v>
      </c>
      <c r="I234" s="159">
        <f t="shared" ref="I234:I235" si="197">F234+G234+H234</f>
        <v>0</v>
      </c>
      <c r="J234" s="159">
        <f t="shared" ref="J234:J235" si="198">D234-I234</f>
        <v>1915.2</v>
      </c>
      <c r="K234" s="159">
        <f t="shared" ref="K234:K235" si="199">E234-I234</f>
        <v>1915.2</v>
      </c>
    </row>
    <row r="235" spans="1:11" s="24" customFormat="1" ht="20.100000000000001" customHeight="1">
      <c r="A235" s="59" t="s">
        <v>16</v>
      </c>
      <c r="B235" s="25"/>
      <c r="C235" s="149" t="s">
        <v>502</v>
      </c>
      <c r="D235" s="159">
        <v>2199.8000000000002</v>
      </c>
      <c r="E235" s="159">
        <f t="shared" si="196"/>
        <v>2199.8000000000002</v>
      </c>
      <c r="F235" s="159"/>
      <c r="G235" s="159">
        <v>0</v>
      </c>
      <c r="H235" s="159">
        <v>0</v>
      </c>
      <c r="I235" s="159">
        <f t="shared" si="197"/>
        <v>0</v>
      </c>
      <c r="J235" s="159">
        <f t="shared" si="198"/>
        <v>2199.8000000000002</v>
      </c>
      <c r="K235" s="159">
        <f t="shared" si="199"/>
        <v>2199.8000000000002</v>
      </c>
    </row>
    <row r="236" spans="1:11" s="24" customFormat="1" ht="20.100000000000001" customHeight="1">
      <c r="A236" s="68" t="s">
        <v>82</v>
      </c>
      <c r="B236" s="25"/>
      <c r="C236" s="149" t="s">
        <v>343</v>
      </c>
      <c r="D236" s="159">
        <v>39917</v>
      </c>
      <c r="E236" s="159">
        <f t="shared" si="192"/>
        <v>39917</v>
      </c>
      <c r="F236" s="159">
        <v>20347.68</v>
      </c>
      <c r="G236" s="159">
        <v>0</v>
      </c>
      <c r="H236" s="159">
        <v>0</v>
      </c>
      <c r="I236" s="159">
        <f t="shared" si="160"/>
        <v>20347.68</v>
      </c>
      <c r="J236" s="159">
        <f t="shared" si="161"/>
        <v>19569.32</v>
      </c>
      <c r="K236" s="159">
        <f t="shared" si="162"/>
        <v>19569.32</v>
      </c>
    </row>
    <row r="237" spans="1:11" s="24" customFormat="1" ht="20.100000000000001" customHeight="1">
      <c r="A237" s="68" t="s">
        <v>83</v>
      </c>
      <c r="B237" s="25"/>
      <c r="C237" s="149" t="s">
        <v>344</v>
      </c>
      <c r="D237" s="159">
        <v>14878</v>
      </c>
      <c r="E237" s="159">
        <f t="shared" si="192"/>
        <v>14878</v>
      </c>
      <c r="F237" s="159">
        <v>7583.7</v>
      </c>
      <c r="G237" s="159">
        <v>0</v>
      </c>
      <c r="H237" s="159">
        <v>0</v>
      </c>
      <c r="I237" s="159">
        <f t="shared" si="160"/>
        <v>7583.7</v>
      </c>
      <c r="J237" s="159">
        <f t="shared" si="161"/>
        <v>7294.3</v>
      </c>
      <c r="K237" s="159">
        <f t="shared" si="162"/>
        <v>7294.3</v>
      </c>
    </row>
    <row r="238" spans="1:11" s="24" customFormat="1" ht="37.5" customHeight="1">
      <c r="A238" s="74" t="s">
        <v>403</v>
      </c>
      <c r="B238" s="23"/>
      <c r="C238" s="150"/>
      <c r="D238" s="161">
        <f>SUM(D236:D237)</f>
        <v>54795</v>
      </c>
      <c r="E238" s="161">
        <f>SUM(E236:E237)</f>
        <v>54795</v>
      </c>
      <c r="F238" s="161">
        <f t="shared" ref="F238" si="200">SUM(F236:F237)</f>
        <v>27931.38</v>
      </c>
      <c r="G238" s="161">
        <f t="shared" ref="G238:H238" si="201">SUM(G236:G237)</f>
        <v>0</v>
      </c>
      <c r="H238" s="161">
        <f t="shared" si="201"/>
        <v>0</v>
      </c>
      <c r="I238" s="162">
        <f t="shared" si="160"/>
        <v>27931.38</v>
      </c>
      <c r="J238" s="162">
        <f t="shared" si="161"/>
        <v>26863.62</v>
      </c>
      <c r="K238" s="162">
        <f t="shared" si="162"/>
        <v>26863.62</v>
      </c>
    </row>
    <row r="239" spans="1:11" s="24" customFormat="1" ht="20.100000000000001" customHeight="1">
      <c r="A239" s="59" t="s">
        <v>12</v>
      </c>
      <c r="B239" s="23"/>
      <c r="C239" s="149" t="s">
        <v>345</v>
      </c>
      <c r="D239" s="159">
        <v>504</v>
      </c>
      <c r="E239" s="159">
        <f t="shared" ref="E239:E244" si="202">D239</f>
        <v>504</v>
      </c>
      <c r="F239" s="159"/>
      <c r="G239" s="159">
        <v>0</v>
      </c>
      <c r="H239" s="159">
        <v>0</v>
      </c>
      <c r="I239" s="159">
        <f t="shared" si="160"/>
        <v>0</v>
      </c>
      <c r="J239" s="159">
        <f t="shared" si="161"/>
        <v>504</v>
      </c>
      <c r="K239" s="159">
        <f t="shared" si="162"/>
        <v>504</v>
      </c>
    </row>
    <row r="240" spans="1:11" s="24" customFormat="1" ht="20.100000000000001" customHeight="1">
      <c r="A240" s="59" t="s">
        <v>13</v>
      </c>
      <c r="B240" s="23"/>
      <c r="C240" s="149" t="s">
        <v>467</v>
      </c>
      <c r="D240" s="159">
        <v>0</v>
      </c>
      <c r="E240" s="159">
        <f t="shared" ref="E240" si="203">D240</f>
        <v>0</v>
      </c>
      <c r="F240" s="159"/>
      <c r="G240" s="159">
        <v>0</v>
      </c>
      <c r="H240" s="159">
        <v>0</v>
      </c>
      <c r="I240" s="159">
        <f t="shared" ref="I240" si="204">F240+G240+H240</f>
        <v>0</v>
      </c>
      <c r="J240" s="159">
        <f t="shared" ref="J240" si="205">D240-I240</f>
        <v>0</v>
      </c>
      <c r="K240" s="159">
        <f t="shared" ref="K240" si="206">E240-I240</f>
        <v>0</v>
      </c>
    </row>
    <row r="241" spans="1:11" s="24" customFormat="1" ht="20.100000000000001" customHeight="1">
      <c r="A241" s="59" t="s">
        <v>16</v>
      </c>
      <c r="B241" s="23"/>
      <c r="C241" s="149" t="s">
        <v>346</v>
      </c>
      <c r="D241" s="159">
        <f>12035-2200</f>
        <v>9835</v>
      </c>
      <c r="E241" s="159">
        <f t="shared" si="202"/>
        <v>9835</v>
      </c>
      <c r="F241" s="159"/>
      <c r="G241" s="159">
        <v>0</v>
      </c>
      <c r="H241" s="159">
        <v>0</v>
      </c>
      <c r="I241" s="159">
        <f t="shared" si="160"/>
        <v>0</v>
      </c>
      <c r="J241" s="159">
        <f t="shared" si="161"/>
        <v>9835</v>
      </c>
      <c r="K241" s="159">
        <f t="shared" si="162"/>
        <v>9835</v>
      </c>
    </row>
    <row r="242" spans="1:11" ht="20.100000000000001" customHeight="1">
      <c r="A242" s="59" t="s">
        <v>17</v>
      </c>
      <c r="B242" s="25"/>
      <c r="C242" s="149" t="s">
        <v>347</v>
      </c>
      <c r="D242" s="159">
        <v>6250</v>
      </c>
      <c r="E242" s="159">
        <f t="shared" si="202"/>
        <v>6250</v>
      </c>
      <c r="F242" s="159"/>
      <c r="G242" s="159">
        <v>0</v>
      </c>
      <c r="H242" s="159">
        <v>0</v>
      </c>
      <c r="I242" s="159">
        <f t="shared" si="160"/>
        <v>0</v>
      </c>
      <c r="J242" s="159">
        <f t="shared" si="161"/>
        <v>6250</v>
      </c>
      <c r="K242" s="159">
        <f t="shared" si="162"/>
        <v>6250</v>
      </c>
    </row>
    <row r="243" spans="1:11" s="24" customFormat="1" ht="20.100000000000001" customHeight="1">
      <c r="A243" s="77" t="s">
        <v>18</v>
      </c>
      <c r="B243" s="23"/>
      <c r="C243" s="149" t="s">
        <v>348</v>
      </c>
      <c r="D243" s="159"/>
      <c r="E243" s="159">
        <f t="shared" si="202"/>
        <v>0</v>
      </c>
      <c r="F243" s="159"/>
      <c r="G243" s="159">
        <v>0</v>
      </c>
      <c r="H243" s="159">
        <v>0</v>
      </c>
      <c r="I243" s="159">
        <f t="shared" si="160"/>
        <v>0</v>
      </c>
      <c r="J243" s="159">
        <f t="shared" si="161"/>
        <v>0</v>
      </c>
      <c r="K243" s="159">
        <f t="shared" si="162"/>
        <v>0</v>
      </c>
    </row>
    <row r="244" spans="1:11" s="24" customFormat="1" ht="40.5" customHeight="1">
      <c r="A244" s="61" t="s">
        <v>429</v>
      </c>
      <c r="B244" s="23"/>
      <c r="C244" s="149" t="s">
        <v>349</v>
      </c>
      <c r="D244" s="159">
        <v>4779</v>
      </c>
      <c r="E244" s="159">
        <f t="shared" si="202"/>
        <v>4779</v>
      </c>
      <c r="F244" s="159">
        <v>2422</v>
      </c>
      <c r="G244" s="159">
        <v>0</v>
      </c>
      <c r="H244" s="159">
        <v>0</v>
      </c>
      <c r="I244" s="159">
        <f t="shared" si="160"/>
        <v>2422</v>
      </c>
      <c r="J244" s="159">
        <f t="shared" si="161"/>
        <v>2357</v>
      </c>
      <c r="K244" s="159">
        <f t="shared" si="162"/>
        <v>2357</v>
      </c>
    </row>
    <row r="245" spans="1:11" s="85" customFormat="1" ht="20.100000000000001" customHeight="1">
      <c r="A245" s="83" t="s">
        <v>60</v>
      </c>
      <c r="B245" s="84"/>
      <c r="C245" s="151"/>
      <c r="D245" s="167"/>
      <c r="E245" s="167"/>
      <c r="F245" s="167"/>
      <c r="G245" s="167"/>
      <c r="H245" s="167"/>
      <c r="I245" s="159"/>
      <c r="J245" s="159"/>
      <c r="K245" s="159"/>
    </row>
    <row r="246" spans="1:11" ht="20.100000000000001" customHeight="1">
      <c r="A246" s="75" t="s">
        <v>412</v>
      </c>
      <c r="B246" s="25"/>
      <c r="C246" s="149" t="s">
        <v>61</v>
      </c>
      <c r="D246" s="159">
        <f t="shared" ref="D246:K246" si="207">D17+D25</f>
        <v>1572447</v>
      </c>
      <c r="E246" s="159">
        <f t="shared" si="207"/>
        <v>1572447</v>
      </c>
      <c r="F246" s="159">
        <f t="shared" si="207"/>
        <v>602379.09</v>
      </c>
      <c r="G246" s="159">
        <f t="shared" si="207"/>
        <v>0</v>
      </c>
      <c r="H246" s="159">
        <f t="shared" si="207"/>
        <v>0</v>
      </c>
      <c r="I246" s="159">
        <f t="shared" si="207"/>
        <v>602379.09</v>
      </c>
      <c r="J246" s="159">
        <f t="shared" si="207"/>
        <v>970067.90999999992</v>
      </c>
      <c r="K246" s="159">
        <f t="shared" si="207"/>
        <v>970067.90999999992</v>
      </c>
    </row>
    <row r="247" spans="1:11" ht="20.100000000000001" customHeight="1">
      <c r="A247" s="75" t="s">
        <v>413</v>
      </c>
      <c r="B247" s="25"/>
      <c r="C247" s="149" t="s">
        <v>62</v>
      </c>
      <c r="D247" s="159">
        <f>D214+D57+D26</f>
        <v>1675697</v>
      </c>
      <c r="E247" s="159">
        <f>E214+E57+E26</f>
        <v>1675697</v>
      </c>
      <c r="F247" s="159">
        <f>F214+F57+F26</f>
        <v>751334.85</v>
      </c>
      <c r="G247" s="159">
        <f>G214+G57+G26</f>
        <v>0</v>
      </c>
      <c r="H247" s="159">
        <f>H214+H57+H26</f>
        <v>0</v>
      </c>
      <c r="I247" s="159">
        <f t="shared" si="160"/>
        <v>751334.85</v>
      </c>
      <c r="J247" s="159">
        <f t="shared" si="161"/>
        <v>924362.15</v>
      </c>
      <c r="K247" s="159">
        <f t="shared" si="162"/>
        <v>924362.15</v>
      </c>
    </row>
    <row r="248" spans="1:11" s="63" customFormat="1" ht="20.100000000000001" customHeight="1">
      <c r="A248" s="86" t="s">
        <v>77</v>
      </c>
      <c r="B248" s="62"/>
      <c r="C248" s="150"/>
      <c r="D248" s="161">
        <f>SUM(D246:D247)</f>
        <v>3248144</v>
      </c>
      <c r="E248" s="161">
        <f>SUM(E246:E247)</f>
        <v>3248144</v>
      </c>
      <c r="F248" s="161">
        <f t="shared" ref="F248" si="208">SUM(F246:F247)</f>
        <v>1353713.94</v>
      </c>
      <c r="G248" s="161">
        <f t="shared" ref="G248:H248" si="209">SUM(G246:G247)</f>
        <v>0</v>
      </c>
      <c r="H248" s="161">
        <f t="shared" si="209"/>
        <v>0</v>
      </c>
      <c r="I248" s="159">
        <f t="shared" si="160"/>
        <v>1353713.94</v>
      </c>
      <c r="J248" s="162">
        <f t="shared" si="161"/>
        <v>1894430.06</v>
      </c>
      <c r="K248" s="162">
        <f t="shared" si="162"/>
        <v>1894430.06</v>
      </c>
    </row>
    <row r="249" spans="1:11" ht="43.5" customHeight="1">
      <c r="A249" s="75" t="s">
        <v>22</v>
      </c>
      <c r="B249" s="25"/>
      <c r="C249" s="149" t="s">
        <v>63</v>
      </c>
      <c r="D249" s="159">
        <f t="shared" ref="D249:I249" si="210">D215+D28</f>
        <v>45365</v>
      </c>
      <c r="E249" s="159">
        <f t="shared" si="210"/>
        <v>45365</v>
      </c>
      <c r="F249" s="159">
        <f t="shared" si="210"/>
        <v>0</v>
      </c>
      <c r="G249" s="159">
        <f t="shared" si="210"/>
        <v>0</v>
      </c>
      <c r="H249" s="159">
        <f t="shared" si="210"/>
        <v>0</v>
      </c>
      <c r="I249" s="159">
        <f t="shared" si="210"/>
        <v>0</v>
      </c>
      <c r="J249" s="159">
        <f t="shared" ref="J249" si="211">D249-I249</f>
        <v>45365</v>
      </c>
      <c r="K249" s="159">
        <f t="shared" ref="K249" si="212">E249-I249</f>
        <v>45365</v>
      </c>
    </row>
    <row r="250" spans="1:11" ht="39.75" customHeight="1">
      <c r="A250" s="75" t="s">
        <v>23</v>
      </c>
      <c r="B250" s="25"/>
      <c r="C250" s="149" t="s">
        <v>64</v>
      </c>
      <c r="D250" s="159">
        <f>D216+D29</f>
        <v>35000</v>
      </c>
      <c r="E250" s="159">
        <f>E216+E29</f>
        <v>35000</v>
      </c>
      <c r="F250" s="159">
        <f>F216+F82+F29</f>
        <v>4750</v>
      </c>
      <c r="G250" s="159">
        <f>G216+G82+G29</f>
        <v>0</v>
      </c>
      <c r="H250" s="159">
        <f>H216+H82+H29</f>
        <v>0</v>
      </c>
      <c r="I250" s="159">
        <f t="shared" si="160"/>
        <v>4750</v>
      </c>
      <c r="J250" s="159">
        <f t="shared" si="161"/>
        <v>30250</v>
      </c>
      <c r="K250" s="159">
        <f t="shared" si="162"/>
        <v>30250</v>
      </c>
    </row>
    <row r="251" spans="1:11" ht="20.100000000000001" customHeight="1">
      <c r="A251" s="59" t="s">
        <v>16</v>
      </c>
      <c r="B251" s="25"/>
      <c r="C251" s="149" t="s">
        <v>445</v>
      </c>
      <c r="D251" s="159">
        <f>D30</f>
        <v>0</v>
      </c>
      <c r="E251" s="159">
        <f t="shared" ref="E251:H251" si="213">E30</f>
        <v>0</v>
      </c>
      <c r="F251" s="159">
        <f t="shared" si="213"/>
        <v>0</v>
      </c>
      <c r="G251" s="159">
        <f t="shared" si="213"/>
        <v>0</v>
      </c>
      <c r="H251" s="159">
        <f t="shared" si="213"/>
        <v>0</v>
      </c>
      <c r="I251" s="159">
        <f t="shared" si="160"/>
        <v>0</v>
      </c>
      <c r="J251" s="159">
        <f t="shared" si="161"/>
        <v>0</v>
      </c>
      <c r="K251" s="159">
        <f t="shared" si="162"/>
        <v>0</v>
      </c>
    </row>
    <row r="252" spans="1:11" ht="20.100000000000001" customHeight="1">
      <c r="A252" s="75" t="s">
        <v>13</v>
      </c>
      <c r="B252" s="25"/>
      <c r="C252" s="149" t="s">
        <v>404</v>
      </c>
      <c r="D252" s="159">
        <f t="shared" ref="D252:K253" si="214">D217+D31</f>
        <v>34151</v>
      </c>
      <c r="E252" s="159">
        <f t="shared" si="214"/>
        <v>34151</v>
      </c>
      <c r="F252" s="159">
        <f t="shared" si="214"/>
        <v>9266.8000000000011</v>
      </c>
      <c r="G252" s="159">
        <f t="shared" si="214"/>
        <v>0</v>
      </c>
      <c r="H252" s="159">
        <f t="shared" si="214"/>
        <v>0</v>
      </c>
      <c r="I252" s="159">
        <f t="shared" si="214"/>
        <v>9266.8000000000011</v>
      </c>
      <c r="J252" s="159">
        <f t="shared" si="214"/>
        <v>24884.199999999997</v>
      </c>
      <c r="K252" s="159">
        <f t="shared" si="214"/>
        <v>24884.199999999997</v>
      </c>
    </row>
    <row r="253" spans="1:11" ht="20.100000000000001" customHeight="1">
      <c r="A253" s="75" t="s">
        <v>16</v>
      </c>
      <c r="B253" s="25"/>
      <c r="C253" s="149" t="s">
        <v>405</v>
      </c>
      <c r="D253" s="159">
        <f t="shared" si="214"/>
        <v>15400</v>
      </c>
      <c r="E253" s="159">
        <f t="shared" si="214"/>
        <v>15400</v>
      </c>
      <c r="F253" s="159">
        <f t="shared" si="214"/>
        <v>2055</v>
      </c>
      <c r="G253" s="159">
        <f t="shared" si="214"/>
        <v>0</v>
      </c>
      <c r="H253" s="159">
        <f t="shared" si="214"/>
        <v>0</v>
      </c>
      <c r="I253" s="159">
        <f t="shared" si="214"/>
        <v>2055</v>
      </c>
      <c r="J253" s="159">
        <f t="shared" si="214"/>
        <v>13345</v>
      </c>
      <c r="K253" s="159">
        <f t="shared" si="214"/>
        <v>13345</v>
      </c>
    </row>
    <row r="254" spans="1:11" s="63" customFormat="1" ht="20.100000000000001" customHeight="1">
      <c r="A254" s="86" t="s">
        <v>78</v>
      </c>
      <c r="B254" s="62"/>
      <c r="C254" s="150"/>
      <c r="D254" s="161">
        <f>SUM(D249:D253)</f>
        <v>129916</v>
      </c>
      <c r="E254" s="161">
        <f>SUM(E249:E253)</f>
        <v>129916</v>
      </c>
      <c r="F254" s="161">
        <f>SUM(F249:F253)</f>
        <v>16071.800000000001</v>
      </c>
      <c r="G254" s="161">
        <f>SUM(G249:G253)</f>
        <v>0</v>
      </c>
      <c r="H254" s="161">
        <f>SUM(H249:H253)</f>
        <v>0</v>
      </c>
      <c r="I254" s="162">
        <f t="shared" si="160"/>
        <v>16071.800000000001</v>
      </c>
      <c r="J254" s="162">
        <f t="shared" si="161"/>
        <v>113844.2</v>
      </c>
      <c r="K254" s="162">
        <f t="shared" si="162"/>
        <v>113844.2</v>
      </c>
    </row>
    <row r="255" spans="1:11" ht="20.100000000000001" customHeight="1">
      <c r="A255" s="68" t="s">
        <v>82</v>
      </c>
      <c r="B255" s="25"/>
      <c r="C255" s="149" t="s">
        <v>65</v>
      </c>
      <c r="D255" s="159">
        <f t="shared" ref="D255:K256" si="215">D220+D58+D35+D18</f>
        <v>666772.33000000007</v>
      </c>
      <c r="E255" s="159">
        <f t="shared" si="215"/>
        <v>666772.33000000007</v>
      </c>
      <c r="F255" s="159">
        <f t="shared" si="215"/>
        <v>298997.52999999997</v>
      </c>
      <c r="G255" s="159">
        <f t="shared" si="215"/>
        <v>0</v>
      </c>
      <c r="H255" s="159">
        <f t="shared" si="215"/>
        <v>0</v>
      </c>
      <c r="I255" s="159">
        <f t="shared" si="215"/>
        <v>298997.52999999997</v>
      </c>
      <c r="J255" s="159">
        <f t="shared" si="215"/>
        <v>367774.80000000005</v>
      </c>
      <c r="K255" s="159">
        <f t="shared" si="215"/>
        <v>367774.80000000005</v>
      </c>
    </row>
    <row r="256" spans="1:11" ht="20.100000000000001" customHeight="1">
      <c r="A256" s="68" t="s">
        <v>83</v>
      </c>
      <c r="B256" s="25"/>
      <c r="C256" s="149" t="s">
        <v>66</v>
      </c>
      <c r="D256" s="159">
        <f t="shared" si="215"/>
        <v>264148</v>
      </c>
      <c r="E256" s="159">
        <f t="shared" si="215"/>
        <v>264148</v>
      </c>
      <c r="F256" s="159">
        <f t="shared" si="215"/>
        <v>100870.18</v>
      </c>
      <c r="G256" s="159">
        <f t="shared" si="215"/>
        <v>0</v>
      </c>
      <c r="H256" s="159">
        <f t="shared" si="215"/>
        <v>0</v>
      </c>
      <c r="I256" s="159">
        <f t="shared" si="215"/>
        <v>100870.18</v>
      </c>
      <c r="J256" s="159">
        <f t="shared" si="215"/>
        <v>163277.82</v>
      </c>
      <c r="K256" s="159">
        <f t="shared" si="215"/>
        <v>163277.82</v>
      </c>
    </row>
    <row r="257" spans="1:11" s="63" customFormat="1" ht="20.100000000000001" customHeight="1">
      <c r="A257" s="86" t="s">
        <v>81</v>
      </c>
      <c r="B257" s="62"/>
      <c r="C257" s="150"/>
      <c r="D257" s="161">
        <f t="shared" ref="D257:H257" si="216">SUM(D255:D256)</f>
        <v>930920.33000000007</v>
      </c>
      <c r="E257" s="161">
        <f>SUM(E255:E256)</f>
        <v>930920.33000000007</v>
      </c>
      <c r="F257" s="161">
        <f t="shared" ref="F257" si="217">SUM(F255:F256)</f>
        <v>399867.70999999996</v>
      </c>
      <c r="G257" s="161">
        <f t="shared" si="216"/>
        <v>0</v>
      </c>
      <c r="H257" s="161">
        <f t="shared" si="216"/>
        <v>0</v>
      </c>
      <c r="I257" s="162">
        <f t="shared" si="160"/>
        <v>399867.70999999996</v>
      </c>
      <c r="J257" s="162">
        <f t="shared" si="161"/>
        <v>531052.62000000011</v>
      </c>
      <c r="K257" s="162">
        <f t="shared" si="162"/>
        <v>531052.62000000011</v>
      </c>
    </row>
    <row r="258" spans="1:11" s="63" customFormat="1" ht="20.100000000000001" customHeight="1">
      <c r="A258" s="86"/>
      <c r="B258" s="62"/>
      <c r="C258" s="150"/>
      <c r="D258" s="161">
        <f>D259+D260+D264+D266+D267+D265</f>
        <v>3328463.5700000003</v>
      </c>
      <c r="E258" s="161">
        <f t="shared" ref="E258:K258" si="218">E259+E260+E264+E266+E267+E265</f>
        <v>3328463.5700000003</v>
      </c>
      <c r="F258" s="161">
        <f t="shared" si="218"/>
        <v>952082.67999999993</v>
      </c>
      <c r="G258" s="161">
        <f t="shared" si="218"/>
        <v>0</v>
      </c>
      <c r="H258" s="161">
        <f t="shared" si="218"/>
        <v>0</v>
      </c>
      <c r="I258" s="161">
        <f t="shared" si="218"/>
        <v>952082.67999999993</v>
      </c>
      <c r="J258" s="161">
        <f t="shared" si="218"/>
        <v>2376380.8899999997</v>
      </c>
      <c r="K258" s="161">
        <f t="shared" si="218"/>
        <v>2376380.8899999997</v>
      </c>
    </row>
    <row r="259" spans="1:11" ht="20.100000000000001" customHeight="1">
      <c r="A259" s="75" t="s">
        <v>12</v>
      </c>
      <c r="B259" s="25"/>
      <c r="C259" s="149" t="s">
        <v>128</v>
      </c>
      <c r="D259" s="159">
        <f>D224+D39</f>
        <v>38105</v>
      </c>
      <c r="E259" s="159">
        <f>E224+E39</f>
        <v>38105</v>
      </c>
      <c r="F259" s="159">
        <f>F224+F39</f>
        <v>16038.35</v>
      </c>
      <c r="G259" s="159">
        <f>G224+G39</f>
        <v>0</v>
      </c>
      <c r="H259" s="159">
        <f>H224+H39</f>
        <v>0</v>
      </c>
      <c r="I259" s="159">
        <f t="shared" si="160"/>
        <v>16038.35</v>
      </c>
      <c r="J259" s="159">
        <f t="shared" si="161"/>
        <v>22066.65</v>
      </c>
      <c r="K259" s="159">
        <f t="shared" si="162"/>
        <v>22066.65</v>
      </c>
    </row>
    <row r="260" spans="1:11" ht="20.100000000000001" customHeight="1">
      <c r="A260" s="75" t="s">
        <v>13</v>
      </c>
      <c r="B260" s="25"/>
      <c r="C260" s="149" t="s">
        <v>67</v>
      </c>
      <c r="D260" s="159">
        <f>D33</f>
        <v>1300</v>
      </c>
      <c r="E260" s="159">
        <f t="shared" ref="E260:I260" si="219">E33</f>
        <v>1300</v>
      </c>
      <c r="F260" s="159">
        <f t="shared" si="219"/>
        <v>0</v>
      </c>
      <c r="G260" s="159">
        <f t="shared" si="219"/>
        <v>0</v>
      </c>
      <c r="H260" s="159">
        <f t="shared" si="219"/>
        <v>0</v>
      </c>
      <c r="I260" s="159">
        <f t="shared" si="219"/>
        <v>0</v>
      </c>
      <c r="J260" s="159">
        <f t="shared" si="161"/>
        <v>1300</v>
      </c>
      <c r="K260" s="159">
        <f t="shared" si="162"/>
        <v>1300</v>
      </c>
    </row>
    <row r="261" spans="1:11" ht="20.100000000000001" customHeight="1">
      <c r="A261" s="75" t="s">
        <v>27</v>
      </c>
      <c r="B261" s="25"/>
      <c r="C261" s="149" t="s">
        <v>68</v>
      </c>
      <c r="D261" s="159">
        <f>D41</f>
        <v>852311</v>
      </c>
      <c r="E261" s="159">
        <f>E41</f>
        <v>852311</v>
      </c>
      <c r="F261" s="159">
        <f t="shared" ref="F261" si="220">F41</f>
        <v>491979.74</v>
      </c>
      <c r="G261" s="159">
        <f>G41</f>
        <v>0</v>
      </c>
      <c r="H261" s="159">
        <f>H41</f>
        <v>0</v>
      </c>
      <c r="I261" s="159">
        <f t="shared" si="160"/>
        <v>491979.74</v>
      </c>
      <c r="J261" s="159">
        <f t="shared" si="161"/>
        <v>360331.26</v>
      </c>
      <c r="K261" s="159">
        <f t="shared" si="162"/>
        <v>360331.26</v>
      </c>
    </row>
    <row r="262" spans="1:11" ht="20.100000000000001" customHeight="1">
      <c r="A262" s="75" t="s">
        <v>24</v>
      </c>
      <c r="B262" s="25"/>
      <c r="C262" s="149" t="s">
        <v>69</v>
      </c>
      <c r="D262" s="159">
        <f>D42+D123</f>
        <v>517660</v>
      </c>
      <c r="E262" s="159">
        <f>E42+E123</f>
        <v>517660</v>
      </c>
      <c r="F262" s="159">
        <f>F42+F123</f>
        <v>217659.63</v>
      </c>
      <c r="G262" s="159">
        <f>G42+G123</f>
        <v>0</v>
      </c>
      <c r="H262" s="159">
        <f>H42+H123</f>
        <v>0</v>
      </c>
      <c r="I262" s="159">
        <f t="shared" si="160"/>
        <v>217659.63</v>
      </c>
      <c r="J262" s="159">
        <f t="shared" si="161"/>
        <v>300000.37</v>
      </c>
      <c r="K262" s="159">
        <f t="shared" si="162"/>
        <v>300000.37</v>
      </c>
    </row>
    <row r="263" spans="1:11" ht="20.100000000000001" customHeight="1">
      <c r="A263" s="75" t="s">
        <v>25</v>
      </c>
      <c r="B263" s="25"/>
      <c r="C263" s="149" t="s">
        <v>70</v>
      </c>
      <c r="D263" s="159">
        <f>D43</f>
        <v>12809</v>
      </c>
      <c r="E263" s="159">
        <f>E43</f>
        <v>12809</v>
      </c>
      <c r="F263" s="159">
        <f t="shared" ref="F263" si="221">F43</f>
        <v>4227.4399999999996</v>
      </c>
      <c r="G263" s="159">
        <f>G43</f>
        <v>0</v>
      </c>
      <c r="H263" s="159">
        <f>H43</f>
        <v>0</v>
      </c>
      <c r="I263" s="159">
        <f t="shared" si="160"/>
        <v>4227.4399999999996</v>
      </c>
      <c r="J263" s="159">
        <f t="shared" si="161"/>
        <v>8581.5600000000013</v>
      </c>
      <c r="K263" s="159">
        <f t="shared" si="162"/>
        <v>8581.5600000000013</v>
      </c>
    </row>
    <row r="264" spans="1:11" s="63" customFormat="1" ht="20.100000000000001" customHeight="1">
      <c r="A264" s="86" t="s">
        <v>79</v>
      </c>
      <c r="B264" s="62"/>
      <c r="C264" s="150"/>
      <c r="D264" s="161">
        <f t="shared" ref="D264" si="222">SUM(D261:D263)</f>
        <v>1382780</v>
      </c>
      <c r="E264" s="161">
        <f>SUM(E261:E263)</f>
        <v>1382780</v>
      </c>
      <c r="F264" s="161">
        <f>SUM(F261:F263)</f>
        <v>713866.80999999994</v>
      </c>
      <c r="G264" s="161">
        <f>SUM(G261:G263)</f>
        <v>0</v>
      </c>
      <c r="H264" s="161">
        <f>SUM(H261:H263)</f>
        <v>0</v>
      </c>
      <c r="I264" s="162">
        <f t="shared" si="160"/>
        <v>713866.80999999994</v>
      </c>
      <c r="J264" s="162">
        <f t="shared" si="161"/>
        <v>668913.19000000006</v>
      </c>
      <c r="K264" s="162">
        <f t="shared" si="162"/>
        <v>668913.19000000006</v>
      </c>
    </row>
    <row r="265" spans="1:11" s="88" customFormat="1" ht="32.25" customHeight="1">
      <c r="A265" s="75" t="s">
        <v>515</v>
      </c>
      <c r="B265" s="87"/>
      <c r="C265" s="149" t="s">
        <v>85</v>
      </c>
      <c r="D265" s="159">
        <f>D111+D112</f>
        <v>381600</v>
      </c>
      <c r="E265" s="159">
        <f t="shared" ref="E265:K265" si="223">E111+E112</f>
        <v>381600</v>
      </c>
      <c r="F265" s="159">
        <f t="shared" si="223"/>
        <v>0</v>
      </c>
      <c r="G265" s="159">
        <f t="shared" si="223"/>
        <v>0</v>
      </c>
      <c r="H265" s="159">
        <f t="shared" si="223"/>
        <v>0</v>
      </c>
      <c r="I265" s="159">
        <f t="shared" si="223"/>
        <v>0</v>
      </c>
      <c r="J265" s="159">
        <f t="shared" si="223"/>
        <v>381600</v>
      </c>
      <c r="K265" s="159">
        <f t="shared" si="223"/>
        <v>381600</v>
      </c>
    </row>
    <row r="266" spans="1:11" ht="20.100000000000001" customHeight="1">
      <c r="A266" s="75" t="s">
        <v>15</v>
      </c>
      <c r="B266" s="25"/>
      <c r="C266" s="149" t="s">
        <v>71</v>
      </c>
      <c r="D266" s="159">
        <f>D45+D105+D108+D225+D102</f>
        <v>639427.07999999996</v>
      </c>
      <c r="E266" s="159">
        <f t="shared" ref="E266:J266" si="224">E45+E102+E105+E108+E225</f>
        <v>639427.07999999996</v>
      </c>
      <c r="F266" s="159">
        <f t="shared" si="224"/>
        <v>97680</v>
      </c>
      <c r="G266" s="159">
        <f t="shared" si="224"/>
        <v>0</v>
      </c>
      <c r="H266" s="159">
        <f t="shared" si="224"/>
        <v>0</v>
      </c>
      <c r="I266" s="159">
        <f t="shared" si="224"/>
        <v>97680</v>
      </c>
      <c r="J266" s="159">
        <f t="shared" si="224"/>
        <v>541747.07999999996</v>
      </c>
      <c r="K266" s="159">
        <f t="shared" si="162"/>
        <v>541747.07999999996</v>
      </c>
    </row>
    <row r="267" spans="1:11" ht="20.100000000000001" customHeight="1">
      <c r="A267" s="75" t="s">
        <v>16</v>
      </c>
      <c r="B267" s="25"/>
      <c r="C267" s="149" t="s">
        <v>127</v>
      </c>
      <c r="D267" s="159">
        <f t="shared" ref="D267:K267" si="225">D46+D90+D91+D92+D103+D104+D106+D107+D109+D124+D127+D129+D132+D226+D134+D135</f>
        <v>885251.49</v>
      </c>
      <c r="E267" s="159">
        <f t="shared" si="225"/>
        <v>885251.49</v>
      </c>
      <c r="F267" s="159">
        <f t="shared" si="225"/>
        <v>124497.52</v>
      </c>
      <c r="G267" s="159">
        <f t="shared" si="225"/>
        <v>0</v>
      </c>
      <c r="H267" s="159">
        <f t="shared" si="225"/>
        <v>0</v>
      </c>
      <c r="I267" s="159">
        <f t="shared" si="225"/>
        <v>124497.52</v>
      </c>
      <c r="J267" s="159">
        <f t="shared" si="225"/>
        <v>760753.97</v>
      </c>
      <c r="K267" s="159">
        <f t="shared" si="225"/>
        <v>760753.97</v>
      </c>
    </row>
    <row r="268" spans="1:11" ht="40.5" customHeight="1">
      <c r="A268" s="59" t="s">
        <v>19</v>
      </c>
      <c r="B268" s="25"/>
      <c r="C268" s="149" t="s">
        <v>76</v>
      </c>
      <c r="D268" s="159">
        <f t="shared" ref="D268:J268" si="226">D67+D138</f>
        <v>183378.32</v>
      </c>
      <c r="E268" s="159">
        <f t="shared" si="226"/>
        <v>183378.32</v>
      </c>
      <c r="F268" s="159">
        <f t="shared" si="226"/>
        <v>145766</v>
      </c>
      <c r="G268" s="159">
        <f t="shared" si="226"/>
        <v>0</v>
      </c>
      <c r="H268" s="159">
        <f t="shared" si="226"/>
        <v>0</v>
      </c>
      <c r="I268" s="159">
        <f t="shared" si="226"/>
        <v>145766</v>
      </c>
      <c r="J268" s="159">
        <f t="shared" si="226"/>
        <v>37612.32</v>
      </c>
      <c r="K268" s="159">
        <f t="shared" ref="K268:K276" si="227">E268-I268</f>
        <v>37612.320000000007</v>
      </c>
    </row>
    <row r="269" spans="1:11" ht="20.100000000000001" customHeight="1">
      <c r="A269" s="75" t="s">
        <v>17</v>
      </c>
      <c r="B269" s="25"/>
      <c r="C269" s="149" t="s">
        <v>72</v>
      </c>
      <c r="D269" s="159">
        <f t="shared" ref="D269:J269" si="228">D72+D69+D54+D47+D53</f>
        <v>33517.089999999997</v>
      </c>
      <c r="E269" s="159">
        <f t="shared" si="228"/>
        <v>33517.089999999997</v>
      </c>
      <c r="F269" s="159">
        <f t="shared" si="228"/>
        <v>2546.48</v>
      </c>
      <c r="G269" s="159">
        <f t="shared" si="228"/>
        <v>0</v>
      </c>
      <c r="H269" s="159">
        <f t="shared" si="228"/>
        <v>0</v>
      </c>
      <c r="I269" s="159">
        <f t="shared" si="228"/>
        <v>2546.48</v>
      </c>
      <c r="J269" s="159">
        <f t="shared" si="228"/>
        <v>30970.61</v>
      </c>
      <c r="K269" s="159">
        <f t="shared" si="227"/>
        <v>30970.609999999997</v>
      </c>
    </row>
    <row r="270" spans="1:11" ht="20.100000000000001" customHeight="1">
      <c r="A270" s="75" t="s">
        <v>18</v>
      </c>
      <c r="B270" s="25"/>
      <c r="C270" s="149" t="s">
        <v>73</v>
      </c>
      <c r="D270" s="159">
        <f>D49</f>
        <v>0</v>
      </c>
      <c r="E270" s="159">
        <f t="shared" ref="E270:J270" si="229">E49</f>
        <v>0</v>
      </c>
      <c r="F270" s="159">
        <f t="shared" si="229"/>
        <v>0</v>
      </c>
      <c r="G270" s="159">
        <f t="shared" si="229"/>
        <v>0</v>
      </c>
      <c r="H270" s="159">
        <f t="shared" si="229"/>
        <v>0</v>
      </c>
      <c r="I270" s="159">
        <f t="shared" si="229"/>
        <v>0</v>
      </c>
      <c r="J270" s="159">
        <f t="shared" si="229"/>
        <v>0</v>
      </c>
      <c r="K270" s="159">
        <f t="shared" si="227"/>
        <v>0</v>
      </c>
    </row>
    <row r="271" spans="1:11" ht="30" customHeight="1">
      <c r="A271" s="75" t="s">
        <v>26</v>
      </c>
      <c r="B271" s="25"/>
      <c r="C271" s="149" t="s">
        <v>74</v>
      </c>
      <c r="D271" s="159">
        <f>D50</f>
        <v>106822</v>
      </c>
      <c r="E271" s="159">
        <f t="shared" ref="E271:J271" si="230">E50</f>
        <v>106822</v>
      </c>
      <c r="F271" s="159">
        <f t="shared" si="230"/>
        <v>79600</v>
      </c>
      <c r="G271" s="159">
        <f t="shared" si="230"/>
        <v>0</v>
      </c>
      <c r="H271" s="159">
        <f t="shared" si="230"/>
        <v>0</v>
      </c>
      <c r="I271" s="159">
        <f t="shared" si="230"/>
        <v>79600</v>
      </c>
      <c r="J271" s="159">
        <f t="shared" si="230"/>
        <v>27222</v>
      </c>
      <c r="K271" s="159">
        <f t="shared" si="227"/>
        <v>27222</v>
      </c>
    </row>
    <row r="272" spans="1:11" ht="30" customHeight="1">
      <c r="A272" s="89" t="s">
        <v>429</v>
      </c>
      <c r="B272" s="25"/>
      <c r="C272" s="149" t="s">
        <v>75</v>
      </c>
      <c r="D272" s="159">
        <f>D227+D76+D51+D130+D110+D125</f>
        <v>60242</v>
      </c>
      <c r="E272" s="159">
        <f>E227+E76+E51+E130+E110+E125</f>
        <v>60242</v>
      </c>
      <c r="F272" s="159">
        <f t="shared" ref="F272:K272" si="231">F227+F76+F51+F130+F112+F125</f>
        <v>2425</v>
      </c>
      <c r="G272" s="159">
        <f t="shared" si="231"/>
        <v>0</v>
      </c>
      <c r="H272" s="159">
        <f t="shared" si="231"/>
        <v>0</v>
      </c>
      <c r="I272" s="159">
        <f t="shared" si="231"/>
        <v>2425</v>
      </c>
      <c r="J272" s="159">
        <f t="shared" si="231"/>
        <v>26617</v>
      </c>
      <c r="K272" s="159">
        <f t="shared" si="231"/>
        <v>26617</v>
      </c>
    </row>
    <row r="273" spans="1:11" s="63" customFormat="1" ht="20.100000000000001" customHeight="1">
      <c r="A273" s="86" t="s">
        <v>80</v>
      </c>
      <c r="B273" s="62"/>
      <c r="C273" s="150"/>
      <c r="D273" s="161">
        <f>SUM(D271:D272)</f>
        <v>167064</v>
      </c>
      <c r="E273" s="161">
        <f>SUM(E271:E272)</f>
        <v>167064</v>
      </c>
      <c r="F273" s="161">
        <f t="shared" ref="F273" si="232">SUM(F271:F272)</f>
        <v>82025</v>
      </c>
      <c r="G273" s="161">
        <f t="shared" ref="G273:H273" si="233">SUM(G271:G272)</f>
        <v>0</v>
      </c>
      <c r="H273" s="161">
        <f t="shared" si="233"/>
        <v>0</v>
      </c>
      <c r="I273" s="162">
        <f t="shared" ref="I273:I276" si="234">F273+G273+H273</f>
        <v>82025</v>
      </c>
      <c r="J273" s="162">
        <f t="shared" ref="J273:J276" si="235">D273-I273</f>
        <v>85039</v>
      </c>
      <c r="K273" s="162">
        <f t="shared" si="227"/>
        <v>85039</v>
      </c>
    </row>
    <row r="274" spans="1:11" s="91" customFormat="1" ht="36" customHeight="1">
      <c r="A274" s="116" t="s">
        <v>408</v>
      </c>
      <c r="B274" s="73"/>
      <c r="C274" s="151" t="s">
        <v>84</v>
      </c>
      <c r="D274" s="162">
        <f>D229+D141</f>
        <v>2711788</v>
      </c>
      <c r="E274" s="162">
        <f>E229+E141</f>
        <v>2711788</v>
      </c>
      <c r="F274" s="162">
        <f>F229+F141</f>
        <v>1137892.5</v>
      </c>
      <c r="G274" s="162">
        <f>G229+G141</f>
        <v>0</v>
      </c>
      <c r="H274" s="162">
        <f>H229+H141</f>
        <v>0</v>
      </c>
      <c r="I274" s="162">
        <f t="shared" si="234"/>
        <v>1137892.5</v>
      </c>
      <c r="J274" s="162">
        <f t="shared" si="235"/>
        <v>1573895.5</v>
      </c>
      <c r="K274" s="162">
        <f t="shared" si="227"/>
        <v>1573895.5</v>
      </c>
    </row>
    <row r="275" spans="1:11" s="91" customFormat="1" ht="20.100000000000001" customHeight="1">
      <c r="A275" s="116" t="s">
        <v>481</v>
      </c>
      <c r="B275" s="73"/>
      <c r="C275" s="151" t="s">
        <v>472</v>
      </c>
      <c r="D275" s="162">
        <f>D78</f>
        <v>108900</v>
      </c>
      <c r="E275" s="162">
        <f t="shared" ref="E275:K275" si="236">E78</f>
        <v>108900</v>
      </c>
      <c r="F275" s="162">
        <f t="shared" si="236"/>
        <v>27384.39</v>
      </c>
      <c r="G275" s="162">
        <f t="shared" si="236"/>
        <v>0</v>
      </c>
      <c r="H275" s="162">
        <f t="shared" si="236"/>
        <v>0</v>
      </c>
      <c r="I275" s="162">
        <f t="shared" si="236"/>
        <v>27384.39</v>
      </c>
      <c r="J275" s="162">
        <f t="shared" si="236"/>
        <v>81515.61</v>
      </c>
      <c r="K275" s="162">
        <f t="shared" si="236"/>
        <v>81515.61</v>
      </c>
    </row>
    <row r="276" spans="1:11" s="91" customFormat="1" ht="20.100000000000001" hidden="1" customHeight="1">
      <c r="A276" s="116" t="s">
        <v>409</v>
      </c>
      <c r="B276" s="73"/>
      <c r="C276" s="151" t="s">
        <v>279</v>
      </c>
      <c r="D276" s="162">
        <f>D118</f>
        <v>0</v>
      </c>
      <c r="E276" s="162">
        <f t="shared" ref="E276:H276" si="237">E118</f>
        <v>0</v>
      </c>
      <c r="F276" s="162">
        <f t="shared" ref="F276" si="238">F118</f>
        <v>0</v>
      </c>
      <c r="G276" s="162">
        <f t="shared" si="237"/>
        <v>0</v>
      </c>
      <c r="H276" s="162">
        <f t="shared" si="237"/>
        <v>0</v>
      </c>
      <c r="I276" s="162">
        <f t="shared" si="234"/>
        <v>0</v>
      </c>
      <c r="J276" s="162">
        <f t="shared" si="235"/>
        <v>0</v>
      </c>
      <c r="K276" s="162">
        <f t="shared" si="227"/>
        <v>0</v>
      </c>
    </row>
    <row r="277" spans="1:11" s="91" customFormat="1" ht="20.100000000000001" customHeight="1">
      <c r="A277" s="90" t="s">
        <v>20</v>
      </c>
      <c r="B277" s="73"/>
      <c r="C277" s="151"/>
      <c r="D277" s="162">
        <f>D248+D254+D257+D258+D268+D269+D270+D273+D274+D276+D275</f>
        <v>10842091.310000001</v>
      </c>
      <c r="E277" s="162">
        <f>E248+E254+E257+E258+E268+E269+E270+E273+E274+E276+E275</f>
        <v>10842091.310000001</v>
      </c>
      <c r="F277" s="162">
        <f t="shared" ref="F277:K277" si="239">F248+F254+F257+F258+F268+F269+F270+F273+F274+F276+F275</f>
        <v>4117350.5</v>
      </c>
      <c r="G277" s="162">
        <f t="shared" si="239"/>
        <v>0</v>
      </c>
      <c r="H277" s="162">
        <f t="shared" si="239"/>
        <v>0</v>
      </c>
      <c r="I277" s="162">
        <f t="shared" si="239"/>
        <v>4117350.5</v>
      </c>
      <c r="J277" s="162">
        <f t="shared" si="239"/>
        <v>6724740.8100000005</v>
      </c>
      <c r="K277" s="162">
        <f t="shared" si="239"/>
        <v>6724740.8100000005</v>
      </c>
    </row>
    <row r="278" spans="1:11" ht="33.75" customHeight="1">
      <c r="A278" s="59" t="s">
        <v>293</v>
      </c>
      <c r="B278" s="25">
        <v>450</v>
      </c>
      <c r="C278" s="140" t="s">
        <v>41</v>
      </c>
      <c r="D278" s="159"/>
      <c r="E278" s="159" t="s">
        <v>41</v>
      </c>
      <c r="F278" s="159">
        <f>доходы!E16-'Расходы бюджета'!F277</f>
        <v>282579.51999999955</v>
      </c>
      <c r="G278" s="159">
        <v>0</v>
      </c>
      <c r="H278" s="159">
        <v>0</v>
      </c>
      <c r="I278" s="159">
        <f>доходы!H16-'Расходы бюджета'!I277</f>
        <v>282579.51999999955</v>
      </c>
      <c r="J278" s="159" t="s">
        <v>41</v>
      </c>
      <c r="K278" s="159" t="s">
        <v>41</v>
      </c>
    </row>
    <row r="279" spans="1:11" ht="19.5">
      <c r="D279" s="172"/>
      <c r="E279" s="172"/>
      <c r="F279" s="172"/>
      <c r="G279" s="172"/>
      <c r="H279" s="172"/>
      <c r="I279" s="172"/>
      <c r="J279" s="172"/>
      <c r="K279" s="172"/>
    </row>
    <row r="280" spans="1:11" ht="19.5">
      <c r="D280" s="172"/>
      <c r="E280" s="172"/>
      <c r="F280" s="172"/>
      <c r="G280" s="172"/>
      <c r="H280" s="172"/>
      <c r="I280" s="172"/>
      <c r="J280" s="172"/>
      <c r="K280" s="172"/>
    </row>
  </sheetData>
  <mergeCells count="7">
    <mergeCell ref="E9:E10"/>
    <mergeCell ref="J9:K9"/>
    <mergeCell ref="A9:A10"/>
    <mergeCell ref="B9:B10"/>
    <mergeCell ref="C9:C10"/>
    <mergeCell ref="D9:D10"/>
    <mergeCell ref="F9:I9"/>
  </mergeCells>
  <phoneticPr fontId="0" type="noConversion"/>
  <pageMargins left="0.78740157480314965" right="0" top="0.39370078740157483" bottom="0.39370078740157483" header="0.19685039370078741" footer="0"/>
  <pageSetup paperSize="9" scale="45" fitToHeight="0" orientation="portrait" r:id="rId1"/>
  <headerFooter alignWithMargins="0">
    <oddFooter>&amp;RСтраница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view="pageBreakPreview" topLeftCell="A8" zoomScaleSheetLayoutView="100" workbookViewId="0">
      <selection activeCell="D21" sqref="D21"/>
    </sheetView>
  </sheetViews>
  <sheetFormatPr defaultRowHeight="12.75"/>
  <cols>
    <col min="1" max="1" width="32.85546875" style="2" customWidth="1"/>
    <col min="2" max="2" width="6.5703125" style="3" customWidth="1"/>
    <col min="3" max="3" width="21.42578125" style="1" customWidth="1"/>
    <col min="4" max="4" width="18.7109375" style="4" customWidth="1"/>
    <col min="5" max="5" width="18.42578125" style="4" customWidth="1"/>
    <col min="6" max="6" width="11" style="4" customWidth="1"/>
    <col min="7" max="7" width="9.140625" style="4"/>
    <col min="8" max="8" width="18.140625" style="4" customWidth="1"/>
    <col min="9" max="9" width="17" style="4" customWidth="1"/>
    <col min="10" max="10" width="11.28515625" bestFit="1" customWidth="1"/>
  </cols>
  <sheetData>
    <row r="1" spans="1:11" s="6" customFormat="1" ht="30" hidden="1" customHeight="1">
      <c r="C1" s="6" t="s">
        <v>0</v>
      </c>
    </row>
    <row r="2" spans="1:11" s="6" customFormat="1" hidden="1">
      <c r="A2" s="7"/>
      <c r="B2" s="7"/>
      <c r="C2" s="7"/>
      <c r="D2" s="7"/>
      <c r="E2" s="7"/>
      <c r="F2" s="7"/>
      <c r="G2" s="7"/>
      <c r="H2" s="7"/>
      <c r="I2" s="7"/>
    </row>
    <row r="3" spans="1:11" s="6" customFormat="1" hidden="1">
      <c r="A3" s="7"/>
      <c r="B3" s="7"/>
      <c r="C3" s="7" t="s">
        <v>1</v>
      </c>
      <c r="D3" s="7"/>
      <c r="E3" s="7"/>
      <c r="F3" s="7"/>
      <c r="G3" s="7"/>
      <c r="H3" s="7"/>
      <c r="I3" s="7"/>
    </row>
    <row r="4" spans="1:11" s="6" customFormat="1" hidden="1">
      <c r="A4" s="7"/>
      <c r="B4" s="7"/>
      <c r="C4" s="7"/>
      <c r="D4" s="7"/>
      <c r="E4" s="7"/>
      <c r="F4" s="7"/>
      <c r="G4" s="7"/>
      <c r="H4" s="7"/>
      <c r="I4" s="7"/>
    </row>
    <row r="5" spans="1:11" s="6" customFormat="1" hidden="1">
      <c r="A5" s="7"/>
      <c r="B5" s="7"/>
      <c r="C5" s="7"/>
      <c r="D5" s="7"/>
      <c r="E5" s="7"/>
      <c r="F5" s="7"/>
      <c r="G5" s="7"/>
      <c r="H5" s="7"/>
      <c r="I5" s="7"/>
    </row>
    <row r="6" spans="1:11" s="6" customFormat="1" hidden="1">
      <c r="A6" s="7" t="s">
        <v>2</v>
      </c>
      <c r="B6" s="7"/>
      <c r="C6" s="7"/>
      <c r="D6" s="7"/>
      <c r="E6" s="7"/>
      <c r="F6" s="7"/>
      <c r="G6" s="7"/>
      <c r="H6" s="7"/>
      <c r="I6" s="7"/>
    </row>
    <row r="7" spans="1:11" s="6" customFormat="1" hidden="1">
      <c r="A7" s="7" t="s">
        <v>3</v>
      </c>
      <c r="B7" s="7"/>
      <c r="C7" s="7"/>
      <c r="D7" s="7"/>
      <c r="E7" s="7"/>
      <c r="F7" s="7"/>
      <c r="G7" s="7"/>
      <c r="H7" s="7"/>
      <c r="I7" s="7"/>
    </row>
    <row r="8" spans="1:11" s="6" customFormat="1">
      <c r="A8" s="7"/>
      <c r="B8" s="7"/>
      <c r="C8" s="7"/>
      <c r="D8" s="7"/>
      <c r="E8" s="7"/>
      <c r="F8" s="7"/>
      <c r="G8" s="7"/>
      <c r="I8" s="9" t="s">
        <v>136</v>
      </c>
    </row>
    <row r="9" spans="1:11" s="6" customFormat="1">
      <c r="A9" s="203" t="s">
        <v>30</v>
      </c>
      <c r="B9" s="203"/>
      <c r="C9" s="203"/>
      <c r="D9" s="203"/>
      <c r="E9" s="203"/>
      <c r="F9" s="203"/>
      <c r="G9" s="204"/>
      <c r="H9" s="204"/>
      <c r="I9" s="18"/>
    </row>
    <row r="10" spans="1:11" s="5" customFormat="1">
      <c r="A10" s="205" t="s">
        <v>31</v>
      </c>
      <c r="B10" s="207" t="s">
        <v>32</v>
      </c>
      <c r="C10" s="205" t="s">
        <v>302</v>
      </c>
      <c r="D10" s="209" t="s">
        <v>33</v>
      </c>
      <c r="E10" s="202" t="s">
        <v>5</v>
      </c>
      <c r="F10" s="202"/>
      <c r="G10" s="202"/>
      <c r="H10" s="202"/>
      <c r="I10" s="202" t="s">
        <v>6</v>
      </c>
    </row>
    <row r="11" spans="1:11" s="8" customFormat="1" ht="46.5" customHeight="1">
      <c r="A11" s="206"/>
      <c r="B11" s="208"/>
      <c r="C11" s="206"/>
      <c r="D11" s="210"/>
      <c r="E11" s="100" t="s">
        <v>34</v>
      </c>
      <c r="F11" s="100" t="s">
        <v>35</v>
      </c>
      <c r="G11" s="100" t="s">
        <v>36</v>
      </c>
      <c r="H11" s="100" t="s">
        <v>37</v>
      </c>
      <c r="I11" s="202"/>
    </row>
    <row r="12" spans="1:11" s="8" customFormat="1" ht="11.25">
      <c r="A12" s="16" t="s">
        <v>38</v>
      </c>
      <c r="B12" s="17">
        <v>2</v>
      </c>
      <c r="C12" s="17" t="s">
        <v>39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</row>
    <row r="13" spans="1:11" s="8" customFormat="1" ht="33.75" customHeight="1">
      <c r="A13" s="112" t="s">
        <v>40</v>
      </c>
      <c r="B13" s="111">
        <v>500</v>
      </c>
      <c r="C13" s="11"/>
      <c r="D13" s="173">
        <f>D23+D24</f>
        <v>227147.31000000052</v>
      </c>
      <c r="E13" s="173">
        <f>E23+E24</f>
        <v>-282579.51999999955</v>
      </c>
      <c r="F13" s="173">
        <v>0</v>
      </c>
      <c r="G13" s="173">
        <v>0</v>
      </c>
      <c r="H13" s="173">
        <f>E13</f>
        <v>-282579.51999999955</v>
      </c>
      <c r="I13" s="173">
        <f>D13+E13</f>
        <v>-55432.209999999031</v>
      </c>
    </row>
    <row r="14" spans="1:11" ht="19.5">
      <c r="A14" s="12" t="s">
        <v>43</v>
      </c>
      <c r="B14" s="10"/>
      <c r="C14" s="11"/>
      <c r="D14" s="174"/>
      <c r="E14" s="174"/>
      <c r="F14" s="174"/>
      <c r="G14" s="174"/>
      <c r="H14" s="174"/>
      <c r="I14" s="174"/>
      <c r="J14" s="19"/>
    </row>
    <row r="15" spans="1:11" ht="22.5">
      <c r="A15" s="12" t="s">
        <v>44</v>
      </c>
      <c r="B15" s="10">
        <v>520</v>
      </c>
      <c r="C15" s="11" t="s">
        <v>41</v>
      </c>
      <c r="D15" s="174" t="s">
        <v>42</v>
      </c>
      <c r="E15" s="174"/>
      <c r="F15" s="174">
        <v>0</v>
      </c>
      <c r="G15" s="174">
        <v>0</v>
      </c>
      <c r="H15" s="174"/>
      <c r="I15" s="174">
        <v>0</v>
      </c>
      <c r="J15" s="20"/>
      <c r="K15" s="21"/>
    </row>
    <row r="16" spans="1:11" ht="19.5">
      <c r="A16" s="12" t="s">
        <v>45</v>
      </c>
      <c r="B16" s="10"/>
      <c r="C16" s="11"/>
      <c r="D16" s="174"/>
      <c r="E16" s="174"/>
      <c r="F16" s="174"/>
      <c r="G16" s="174"/>
      <c r="H16" s="174"/>
      <c r="I16" s="174"/>
      <c r="J16" s="19"/>
    </row>
    <row r="17" spans="1:10" ht="22.5">
      <c r="A17" s="12" t="s">
        <v>46</v>
      </c>
      <c r="B17" s="10">
        <v>620</v>
      </c>
      <c r="C17" s="11" t="s">
        <v>41</v>
      </c>
      <c r="D17" s="174" t="s">
        <v>42</v>
      </c>
      <c r="E17" s="174"/>
      <c r="F17" s="174">
        <v>0</v>
      </c>
      <c r="G17" s="174">
        <v>0</v>
      </c>
      <c r="H17" s="174"/>
      <c r="I17" s="174">
        <v>0</v>
      </c>
      <c r="J17" s="22"/>
    </row>
    <row r="18" spans="1:10" ht="19.5">
      <c r="A18" s="12" t="s">
        <v>47</v>
      </c>
      <c r="B18" s="10"/>
      <c r="C18" s="11"/>
      <c r="D18" s="174"/>
      <c r="E18" s="174"/>
      <c r="F18" s="174"/>
      <c r="G18" s="174"/>
      <c r="H18" s="174"/>
      <c r="I18" s="174"/>
    </row>
    <row r="19" spans="1:10" ht="19.5">
      <c r="A19" s="12" t="s">
        <v>48</v>
      </c>
      <c r="B19" s="10">
        <v>700</v>
      </c>
      <c r="C19" s="11"/>
      <c r="D19" s="174" t="s">
        <v>42</v>
      </c>
      <c r="E19" s="174"/>
      <c r="F19" s="174">
        <v>0</v>
      </c>
      <c r="G19" s="174">
        <v>0</v>
      </c>
      <c r="H19" s="174"/>
      <c r="I19" s="174" t="s">
        <v>41</v>
      </c>
    </row>
    <row r="20" spans="1:10" ht="22.5">
      <c r="A20" s="12" t="s">
        <v>49</v>
      </c>
      <c r="B20" s="10">
        <v>800</v>
      </c>
      <c r="C20" s="11" t="s">
        <v>41</v>
      </c>
      <c r="D20" s="174" t="s">
        <v>41</v>
      </c>
      <c r="E20" s="174"/>
      <c r="F20" s="174">
        <v>0</v>
      </c>
      <c r="G20" s="174">
        <v>0</v>
      </c>
      <c r="H20" s="174"/>
      <c r="I20" s="174" t="s">
        <v>41</v>
      </c>
    </row>
    <row r="21" spans="1:10" ht="45">
      <c r="A21" s="12" t="s">
        <v>50</v>
      </c>
      <c r="B21" s="10">
        <v>810</v>
      </c>
      <c r="C21" s="11" t="s">
        <v>41</v>
      </c>
      <c r="D21" s="174" t="s">
        <v>41</v>
      </c>
      <c r="E21" s="174">
        <f>E23+E24</f>
        <v>-282579.51999999955</v>
      </c>
      <c r="F21" s="174">
        <v>0</v>
      </c>
      <c r="G21" s="174" t="s">
        <v>41</v>
      </c>
      <c r="H21" s="174">
        <f>E21</f>
        <v>-282579.51999999955</v>
      </c>
      <c r="I21" s="174" t="s">
        <v>41</v>
      </c>
    </row>
    <row r="22" spans="1:10" ht="19.5">
      <c r="A22" s="12" t="s">
        <v>45</v>
      </c>
      <c r="B22" s="10"/>
      <c r="C22" s="11"/>
      <c r="D22" s="174"/>
      <c r="E22" s="174"/>
      <c r="F22" s="174"/>
      <c r="G22" s="174"/>
      <c r="H22" s="174"/>
      <c r="I22" s="174"/>
    </row>
    <row r="23" spans="1:10" ht="29.25" customHeight="1">
      <c r="A23" s="12" t="s">
        <v>51</v>
      </c>
      <c r="B23" s="10">
        <v>811</v>
      </c>
      <c r="C23" s="11" t="s">
        <v>134</v>
      </c>
      <c r="D23" s="174">
        <f>-доходы!D16</f>
        <v>-10614944</v>
      </c>
      <c r="E23" s="174">
        <f>-доходы!E16</f>
        <v>-4399930.0199999996</v>
      </c>
      <c r="F23" s="174" t="s">
        <v>41</v>
      </c>
      <c r="G23" s="174" t="s">
        <v>41</v>
      </c>
      <c r="H23" s="174">
        <f>-доходы!H16</f>
        <v>-4399930.0199999996</v>
      </c>
      <c r="I23" s="174" t="s">
        <v>41</v>
      </c>
    </row>
    <row r="24" spans="1:10" ht="22.5">
      <c r="A24" s="12" t="s">
        <v>52</v>
      </c>
      <c r="B24" s="10">
        <v>812</v>
      </c>
      <c r="C24" s="11" t="s">
        <v>135</v>
      </c>
      <c r="D24" s="174">
        <f>'Расходы бюджета'!D277</f>
        <v>10842091.310000001</v>
      </c>
      <c r="E24" s="174">
        <f>'Расходы бюджета'!I277</f>
        <v>4117350.5</v>
      </c>
      <c r="F24" s="174">
        <v>0</v>
      </c>
      <c r="G24" s="174" t="s">
        <v>41</v>
      </c>
      <c r="H24" s="174">
        <f>E24</f>
        <v>4117350.5</v>
      </c>
      <c r="I24" s="174" t="s">
        <v>41</v>
      </c>
    </row>
    <row r="25" spans="1:10" ht="22.5">
      <c r="A25" s="12" t="s">
        <v>53</v>
      </c>
      <c r="B25" s="10">
        <v>820</v>
      </c>
      <c r="C25" s="11" t="s">
        <v>41</v>
      </c>
      <c r="D25" s="174" t="s">
        <v>41</v>
      </c>
      <c r="E25" s="174">
        <v>0</v>
      </c>
      <c r="F25" s="174">
        <v>0</v>
      </c>
      <c r="G25" s="174">
        <v>0</v>
      </c>
      <c r="H25" s="174">
        <v>0</v>
      </c>
      <c r="I25" s="174" t="s">
        <v>41</v>
      </c>
    </row>
    <row r="26" spans="1:10" ht="19.5">
      <c r="A26" s="12" t="s">
        <v>54</v>
      </c>
      <c r="B26" s="10"/>
      <c r="C26" s="11"/>
      <c r="D26" s="174"/>
      <c r="E26" s="174"/>
      <c r="F26" s="174"/>
      <c r="G26" s="174"/>
      <c r="H26" s="174"/>
      <c r="I26" s="174"/>
    </row>
    <row r="27" spans="1:10" ht="22.5">
      <c r="A27" s="12" t="s">
        <v>55</v>
      </c>
      <c r="B27" s="10">
        <v>821</v>
      </c>
      <c r="C27" s="11" t="s">
        <v>41</v>
      </c>
      <c r="D27" s="174" t="s">
        <v>41</v>
      </c>
      <c r="E27" s="174" t="s">
        <v>41</v>
      </c>
      <c r="F27" s="174">
        <v>0</v>
      </c>
      <c r="G27" s="174">
        <v>0</v>
      </c>
      <c r="H27" s="174">
        <v>0</v>
      </c>
      <c r="I27" s="174" t="s">
        <v>41</v>
      </c>
    </row>
    <row r="28" spans="1:10" ht="22.5">
      <c r="A28" s="12" t="s">
        <v>56</v>
      </c>
      <c r="B28" s="10">
        <v>822</v>
      </c>
      <c r="C28" s="11" t="s">
        <v>41</v>
      </c>
      <c r="D28" s="174" t="s">
        <v>41</v>
      </c>
      <c r="E28" s="174" t="s">
        <v>41</v>
      </c>
      <c r="F28" s="174">
        <v>0</v>
      </c>
      <c r="G28" s="174">
        <v>0</v>
      </c>
      <c r="H28" s="174">
        <v>0</v>
      </c>
      <c r="I28" s="174" t="s">
        <v>41</v>
      </c>
    </row>
    <row r="29" spans="1:10" ht="23.25" customHeight="1"/>
    <row r="30" spans="1:10" ht="15" customHeight="1">
      <c r="A30" s="13" t="s">
        <v>300</v>
      </c>
      <c r="B30" s="14"/>
      <c r="C30" s="109" t="s">
        <v>280</v>
      </c>
      <c r="E30" s="4" t="s">
        <v>294</v>
      </c>
      <c r="G30" s="4" t="s">
        <v>298</v>
      </c>
      <c r="I30" s="4" t="s">
        <v>299</v>
      </c>
    </row>
    <row r="31" spans="1:10" ht="24" customHeight="1">
      <c r="A31" s="110" t="s">
        <v>296</v>
      </c>
      <c r="C31" s="1" t="s">
        <v>297</v>
      </c>
      <c r="E31" s="4" t="s">
        <v>295</v>
      </c>
      <c r="G31" s="4" t="s">
        <v>296</v>
      </c>
      <c r="I31" s="4" t="s">
        <v>297</v>
      </c>
    </row>
    <row r="32" spans="1:10">
      <c r="A32" s="13" t="s">
        <v>301</v>
      </c>
      <c r="B32" s="14"/>
      <c r="C32" s="109" t="s">
        <v>57</v>
      </c>
    </row>
    <row r="33" spans="1:3">
      <c r="A33" s="110" t="s">
        <v>296</v>
      </c>
      <c r="C33" s="1" t="s">
        <v>297</v>
      </c>
    </row>
    <row r="34" spans="1:3">
      <c r="A34" s="13" t="s">
        <v>516</v>
      </c>
      <c r="B34" s="14"/>
      <c r="C34" s="15"/>
    </row>
  </sheetData>
  <mergeCells count="8">
    <mergeCell ref="I10:I11"/>
    <mergeCell ref="A9:F9"/>
    <mergeCell ref="G9:H9"/>
    <mergeCell ref="A10:A11"/>
    <mergeCell ref="B10:B11"/>
    <mergeCell ref="C10:C11"/>
    <mergeCell ref="D10:D11"/>
    <mergeCell ref="E10:H10"/>
  </mergeCells>
  <phoneticPr fontId="0" type="noConversion"/>
  <pageMargins left="0.78740157480314965" right="0" top="0.39370078740157483" bottom="0.39370078740157483" header="0" footer="0"/>
  <pageSetup paperSize="9" scale="62" fitToHeight="0" orientation="portrait" r:id="rId1"/>
  <headerFooter alignWithMargins="0"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бюджета</vt:lpstr>
      <vt:lpstr>ИФДБ</vt:lpstr>
      <vt:lpstr>доходы!FIO</vt:lpstr>
      <vt:lpstr>ИФДБ!Заголовки_для_печати</vt:lpstr>
      <vt:lpstr>'Расходы бюджета'!Заголовки_для_печати</vt:lpstr>
      <vt:lpstr>'Расходы бюджета'!Область_печати</vt:lpstr>
    </vt:vector>
  </TitlesOfParts>
  <Company>CC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Yu. Pronina</dc:creator>
  <cp:lastModifiedBy>Бухгалтерия</cp:lastModifiedBy>
  <cp:lastPrinted>2017-07-09T16:02:45Z</cp:lastPrinted>
  <dcterms:created xsi:type="dcterms:W3CDTF">2005-06-23T13:40:44Z</dcterms:created>
  <dcterms:modified xsi:type="dcterms:W3CDTF">2017-07-16T08:22:29Z</dcterms:modified>
</cp:coreProperties>
</file>