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5120" windowHeight="7890" firstSheet="1" activeTab="6"/>
  </bookViews>
  <sheets>
    <sheet name="Приложение 1" sheetId="12" r:id="rId1"/>
    <sheet name="Приложение 2" sheetId="13" r:id="rId2"/>
    <sheet name="Приложение 3" sheetId="18" r:id="rId3"/>
    <sheet name="Приложение 4" sheetId="17" r:id="rId4"/>
    <sheet name="Приложение 5" sheetId="16" r:id="rId5"/>
    <sheet name="Приложение 6" sheetId="8" r:id="rId6"/>
    <sheet name="Приложение 7" sheetId="10" r:id="rId7"/>
    <sheet name="Приложение 8" sheetId="19" r:id="rId8"/>
  </sheets>
  <definedNames>
    <definedName name="_xlnm.Print_Area" localSheetId="0">'Приложение 1'!$A$1:$F$22</definedName>
    <definedName name="_xlnm.Print_Area" localSheetId="1">'Приложение 2'!$A$1:$C$47</definedName>
    <definedName name="_xlnm.Print_Area" localSheetId="3">'Приложение 4'!$A$1:$M$54</definedName>
    <definedName name="_xlnm.Print_Area" localSheetId="5">'Приложение 6'!$A$1:$I$155</definedName>
  </definedNames>
  <calcPr calcId="125725"/>
</workbook>
</file>

<file path=xl/calcChain.xml><?xml version="1.0" encoding="utf-8"?>
<calcChain xmlns="http://schemas.openxmlformats.org/spreadsheetml/2006/main">
  <c r="G122" i="10"/>
  <c r="G121" s="1"/>
  <c r="I64"/>
  <c r="I65" s="1"/>
  <c r="H64"/>
  <c r="H65" s="1"/>
  <c r="G62"/>
  <c r="G63" s="1"/>
  <c r="G64" s="1"/>
  <c r="G65" s="1"/>
  <c r="G81"/>
  <c r="I79"/>
  <c r="I80" s="1"/>
  <c r="H79"/>
  <c r="H80" s="1"/>
  <c r="G77"/>
  <c r="G78" s="1"/>
  <c r="G79" s="1"/>
  <c r="G80" s="1"/>
  <c r="G12"/>
  <c r="I21"/>
  <c r="H21"/>
  <c r="H20" s="1"/>
  <c r="H19" s="1"/>
  <c r="H18" s="1"/>
  <c r="G21"/>
  <c r="I20"/>
  <c r="I19" s="1"/>
  <c r="I18" s="1"/>
  <c r="G20"/>
  <c r="G19" s="1"/>
  <c r="G18" s="1"/>
  <c r="G137" i="8"/>
  <c r="G124"/>
  <c r="I129"/>
  <c r="H129"/>
  <c r="H128" s="1"/>
  <c r="G129"/>
  <c r="I128"/>
  <c r="G128"/>
  <c r="G74"/>
  <c r="I91"/>
  <c r="H91"/>
  <c r="H90" s="1"/>
  <c r="G91"/>
  <c r="I90"/>
  <c r="G90"/>
  <c r="G89"/>
  <c r="I88"/>
  <c r="I87" s="1"/>
  <c r="H88"/>
  <c r="G88"/>
  <c r="G87" s="1"/>
  <c r="H87"/>
  <c r="K45" i="17" l="1"/>
  <c r="K50"/>
  <c r="I201" i="10"/>
  <c r="H201"/>
  <c r="H10"/>
  <c r="I10"/>
  <c r="H11"/>
  <c r="I11"/>
  <c r="H55"/>
  <c r="I55"/>
  <c r="I117"/>
  <c r="I118" s="1"/>
  <c r="H117"/>
  <c r="H118" s="1"/>
  <c r="G117"/>
  <c r="G118" s="1"/>
  <c r="I115"/>
  <c r="H115"/>
  <c r="G115"/>
  <c r="I114"/>
  <c r="H114"/>
  <c r="G114"/>
  <c r="I112"/>
  <c r="I113" s="1"/>
  <c r="H112"/>
  <c r="H113" s="1"/>
  <c r="G112"/>
  <c r="G113" s="1"/>
  <c r="I110"/>
  <c r="H110"/>
  <c r="G110"/>
  <c r="I109"/>
  <c r="H109"/>
  <c r="G109"/>
  <c r="I74"/>
  <c r="I75" s="1"/>
  <c r="H74"/>
  <c r="H75" s="1"/>
  <c r="G72"/>
  <c r="G73" s="1"/>
  <c r="G74" s="1"/>
  <c r="G75" s="1"/>
  <c r="I69"/>
  <c r="I70" s="1"/>
  <c r="H69"/>
  <c r="H70" s="1"/>
  <c r="G67"/>
  <c r="G68" s="1"/>
  <c r="G69" s="1"/>
  <c r="G70" s="1"/>
  <c r="I30"/>
  <c r="I32" s="1"/>
  <c r="I33" s="1"/>
  <c r="H30"/>
  <c r="H32" s="1"/>
  <c r="H33" s="1"/>
  <c r="G30"/>
  <c r="G32" s="1"/>
  <c r="G33" s="1"/>
  <c r="I29"/>
  <c r="H29"/>
  <c r="I28"/>
  <c r="H28"/>
  <c r="I26"/>
  <c r="I25" s="1"/>
  <c r="I24" s="1"/>
  <c r="I23" s="1"/>
  <c r="H26"/>
  <c r="H25" s="1"/>
  <c r="H24" s="1"/>
  <c r="H23" s="1"/>
  <c r="G26"/>
  <c r="G25" s="1"/>
  <c r="G24" s="1"/>
  <c r="G23" s="1"/>
  <c r="I14"/>
  <c r="I15" s="1"/>
  <c r="I16" s="1"/>
  <c r="I17" s="1"/>
  <c r="I12" s="1"/>
  <c r="H14"/>
  <c r="H15" s="1"/>
  <c r="H16" s="1"/>
  <c r="H17" s="1"/>
  <c r="H12" s="1"/>
  <c r="G14"/>
  <c r="G15" s="1"/>
  <c r="G16" s="1"/>
  <c r="G17" s="1"/>
  <c r="I142"/>
  <c r="I141" s="1"/>
  <c r="H142"/>
  <c r="G142"/>
  <c r="G141" s="1"/>
  <c r="H141"/>
  <c r="H140" s="1"/>
  <c r="H139"/>
  <c r="G199"/>
  <c r="G197"/>
  <c r="G196" s="1"/>
  <c r="G195" s="1"/>
  <c r="G194" s="1"/>
  <c r="G193" s="1"/>
  <c r="I195"/>
  <c r="H195"/>
  <c r="I194"/>
  <c r="H194"/>
  <c r="I193"/>
  <c r="H193"/>
  <c r="D18" i="19"/>
  <c r="C18"/>
  <c r="B18"/>
  <c r="G20" i="8"/>
  <c r="G19" s="1"/>
  <c r="I132"/>
  <c r="H132"/>
  <c r="G132"/>
  <c r="G131" s="1"/>
  <c r="I131"/>
  <c r="H131"/>
  <c r="H138"/>
  <c r="I138"/>
  <c r="I139"/>
  <c r="H139"/>
  <c r="G139"/>
  <c r="G138" s="1"/>
  <c r="I28"/>
  <c r="I27" s="1"/>
  <c r="H28"/>
  <c r="G28"/>
  <c r="G27" s="1"/>
  <c r="H27"/>
  <c r="I119"/>
  <c r="H119"/>
  <c r="G119"/>
  <c r="G118" s="1"/>
  <c r="G117" s="1"/>
  <c r="G116" s="1"/>
  <c r="G115" s="1"/>
  <c r="I118"/>
  <c r="I117" s="1"/>
  <c r="I116" s="1"/>
  <c r="I115" s="1"/>
  <c r="H118"/>
  <c r="H117" s="1"/>
  <c r="H116" s="1"/>
  <c r="H115" s="1"/>
  <c r="I113"/>
  <c r="H113"/>
  <c r="G113"/>
  <c r="G112" s="1"/>
  <c r="I112"/>
  <c r="H112"/>
  <c r="I110"/>
  <c r="H110"/>
  <c r="G110"/>
  <c r="G109" s="1"/>
  <c r="I109"/>
  <c r="H109"/>
  <c r="I82"/>
  <c r="H82"/>
  <c r="G82"/>
  <c r="G81" s="1"/>
  <c r="I81"/>
  <c r="H81"/>
  <c r="I79"/>
  <c r="H79"/>
  <c r="G79"/>
  <c r="G78" s="1"/>
  <c r="I78"/>
  <c r="H78"/>
  <c r="D22" i="16"/>
  <c r="K48" i="17"/>
  <c r="G29" i="10" l="1"/>
  <c r="G28" s="1"/>
  <c r="G139"/>
  <c r="G140"/>
  <c r="I139"/>
  <c r="I140"/>
  <c r="E17" i="12" l="1"/>
  <c r="D17"/>
  <c r="E21"/>
  <c r="D21"/>
  <c r="G136" i="10"/>
  <c r="G26" i="8"/>
  <c r="G189" i="10"/>
  <c r="G148"/>
  <c r="G70" i="8"/>
  <c r="G34"/>
  <c r="D19" i="16"/>
  <c r="D13"/>
  <c r="B14" i="19" l="1"/>
  <c r="I84" i="10"/>
  <c r="I85" s="1"/>
  <c r="H84"/>
  <c r="H85" s="1"/>
  <c r="G82"/>
  <c r="G83" s="1"/>
  <c r="G84" s="1"/>
  <c r="G85" s="1"/>
  <c r="I59"/>
  <c r="I60" s="1"/>
  <c r="H59"/>
  <c r="H60" s="1"/>
  <c r="G57"/>
  <c r="G58" s="1"/>
  <c r="G59" s="1"/>
  <c r="G60" s="1"/>
  <c r="G190"/>
  <c r="G191" s="1"/>
  <c r="G192" s="1"/>
  <c r="I188"/>
  <c r="H188"/>
  <c r="H187" s="1"/>
  <c r="H186" s="1"/>
  <c r="I187"/>
  <c r="I186" s="1"/>
  <c r="G185"/>
  <c r="I183"/>
  <c r="H183"/>
  <c r="G183"/>
  <c r="I181"/>
  <c r="I180" s="1"/>
  <c r="I179" s="1"/>
  <c r="H181"/>
  <c r="G181"/>
  <c r="G180" s="1"/>
  <c r="G179" s="1"/>
  <c r="H180"/>
  <c r="H179" s="1"/>
  <c r="H94" i="8"/>
  <c r="I94"/>
  <c r="I93" s="1"/>
  <c r="G94"/>
  <c r="G93" s="1"/>
  <c r="H93"/>
  <c r="I85"/>
  <c r="I84" s="1"/>
  <c r="H85"/>
  <c r="G85"/>
  <c r="G84" s="1"/>
  <c r="H84"/>
  <c r="G69"/>
  <c r="G68" s="1"/>
  <c r="G67" s="1"/>
  <c r="I69"/>
  <c r="H69"/>
  <c r="H68" s="1"/>
  <c r="H67" s="1"/>
  <c r="I68"/>
  <c r="I67" s="1"/>
  <c r="I65"/>
  <c r="I64" s="1"/>
  <c r="I63" s="1"/>
  <c r="H65"/>
  <c r="G65"/>
  <c r="G64" s="1"/>
  <c r="G63" s="1"/>
  <c r="H64"/>
  <c r="H63" s="1"/>
  <c r="D17" i="16"/>
  <c r="L45" i="17"/>
  <c r="M45"/>
  <c r="K42"/>
  <c r="G188" i="10" l="1"/>
  <c r="G187" s="1"/>
  <c r="G186" s="1"/>
  <c r="I137" i="8" l="1"/>
  <c r="H137"/>
  <c r="I33" l="1"/>
  <c r="I32" s="1"/>
  <c r="I31" s="1"/>
  <c r="I30" s="1"/>
  <c r="E22" i="16"/>
  <c r="F22"/>
  <c r="F26" l="1"/>
  <c r="F27"/>
  <c r="E26"/>
  <c r="M39" i="17" l="1"/>
  <c r="L39"/>
  <c r="K39"/>
  <c r="D10" i="16" l="1"/>
  <c r="H130" i="10"/>
  <c r="I130"/>
  <c r="H89"/>
  <c r="H90" s="1"/>
  <c r="H91" s="1"/>
  <c r="H92" s="1"/>
  <c r="I89"/>
  <c r="I90" s="1"/>
  <c r="I91" s="1"/>
  <c r="I92" s="1"/>
  <c r="H43"/>
  <c r="H42" s="1"/>
  <c r="H41" s="1"/>
  <c r="I43"/>
  <c r="I42" s="1"/>
  <c r="I41" s="1"/>
  <c r="I127" i="8"/>
  <c r="H127"/>
  <c r="H33"/>
  <c r="H32" s="1"/>
  <c r="H31" s="1"/>
  <c r="H30" s="1"/>
  <c r="G33"/>
  <c r="G32" s="1"/>
  <c r="G31" s="1"/>
  <c r="G30" s="1"/>
  <c r="E27" i="16"/>
  <c r="L44" i="17"/>
  <c r="M44"/>
  <c r="K44"/>
  <c r="G105" i="10"/>
  <c r="G104" s="1"/>
  <c r="G93" s="1"/>
  <c r="G55" s="1"/>
  <c r="G97"/>
  <c r="G98" s="1"/>
  <c r="I107"/>
  <c r="I108" s="1"/>
  <c r="H107"/>
  <c r="H108" s="1"/>
  <c r="G107" l="1"/>
  <c r="G108" s="1"/>
  <c r="G176"/>
  <c r="G177" s="1"/>
  <c r="G178" s="1"/>
  <c r="I174"/>
  <c r="I173" s="1"/>
  <c r="I172" s="1"/>
  <c r="H174"/>
  <c r="H173" s="1"/>
  <c r="H172" s="1"/>
  <c r="G174"/>
  <c r="G173" s="1"/>
  <c r="G172" s="1"/>
  <c r="G107" i="8" l="1"/>
  <c r="G106" s="1"/>
  <c r="G99" s="1"/>
  <c r="I107"/>
  <c r="H107"/>
  <c r="H106" s="1"/>
  <c r="I106"/>
  <c r="I61"/>
  <c r="I60" s="1"/>
  <c r="I59" s="1"/>
  <c r="I58" s="1"/>
  <c r="I57" s="1"/>
  <c r="I56" s="1"/>
  <c r="G61"/>
  <c r="G60" s="1"/>
  <c r="H61"/>
  <c r="H60" s="1"/>
  <c r="H59" s="1"/>
  <c r="H58" s="1"/>
  <c r="H57" s="1"/>
  <c r="H56" s="1"/>
  <c r="G59" l="1"/>
  <c r="G58" s="1"/>
  <c r="G57" s="1"/>
  <c r="G56" s="1"/>
  <c r="H127" i="10"/>
  <c r="I127"/>
  <c r="G43" l="1"/>
  <c r="H132" l="1"/>
  <c r="I132"/>
  <c r="H87"/>
  <c r="H86" s="1"/>
  <c r="I87"/>
  <c r="I86" s="1"/>
  <c r="G87"/>
  <c r="G86" s="1"/>
  <c r="L41" i="17"/>
  <c r="L38" s="1"/>
  <c r="M41"/>
  <c r="M38" s="1"/>
  <c r="K41"/>
  <c r="K38" s="1"/>
  <c r="I166" i="10"/>
  <c r="I165" s="1"/>
  <c r="I164" s="1"/>
  <c r="H166"/>
  <c r="H165" s="1"/>
  <c r="H164" s="1"/>
  <c r="G166"/>
  <c r="G165" s="1"/>
  <c r="G164" s="1"/>
  <c r="H54" i="8"/>
  <c r="I54"/>
  <c r="G54"/>
  <c r="H170" i="10" l="1"/>
  <c r="H169" s="1"/>
  <c r="H168" s="1"/>
  <c r="H163" s="1"/>
  <c r="I170"/>
  <c r="I169" s="1"/>
  <c r="I168" s="1"/>
  <c r="I163" s="1"/>
  <c r="H147"/>
  <c r="H146" s="1"/>
  <c r="H145" s="1"/>
  <c r="I147"/>
  <c r="I146" s="1"/>
  <c r="I145" s="1"/>
  <c r="I144" s="1"/>
  <c r="H135"/>
  <c r="I135"/>
  <c r="G135"/>
  <c r="H95"/>
  <c r="H94" s="1"/>
  <c r="H93" s="1"/>
  <c r="I95"/>
  <c r="I94" s="1"/>
  <c r="I93" s="1"/>
  <c r="G95"/>
  <c r="G94" s="1"/>
  <c r="H53"/>
  <c r="H52" s="1"/>
  <c r="H51" s="1"/>
  <c r="H50" s="1"/>
  <c r="H49" s="1"/>
  <c r="I53"/>
  <c r="I52" s="1"/>
  <c r="I51" s="1"/>
  <c r="I50" s="1"/>
  <c r="I49" s="1"/>
  <c r="H47"/>
  <c r="H46" s="1"/>
  <c r="H45" s="1"/>
  <c r="I47"/>
  <c r="I46" s="1"/>
  <c r="I45" s="1"/>
  <c r="G47"/>
  <c r="G46" s="1"/>
  <c r="G45" s="1"/>
  <c r="H35"/>
  <c r="H34" s="1"/>
  <c r="I35"/>
  <c r="I34" s="1"/>
  <c r="H126" i="8"/>
  <c r="H125" s="1"/>
  <c r="H124" s="1"/>
  <c r="I126"/>
  <c r="I125" s="1"/>
  <c r="I124" s="1"/>
  <c r="H152"/>
  <c r="H151" s="1"/>
  <c r="I152"/>
  <c r="I151" s="1"/>
  <c r="H144"/>
  <c r="I144"/>
  <c r="G144"/>
  <c r="H146"/>
  <c r="I146"/>
  <c r="G146"/>
  <c r="G152"/>
  <c r="G151" s="1"/>
  <c r="H136"/>
  <c r="H135" s="1"/>
  <c r="I136"/>
  <c r="I135" s="1"/>
  <c r="G136"/>
  <c r="G135" s="1"/>
  <c r="G134" s="1"/>
  <c r="G25"/>
  <c r="L13" i="17"/>
  <c r="M13"/>
  <c r="G23" i="8"/>
  <c r="L36" i="17"/>
  <c r="M36"/>
  <c r="L43"/>
  <c r="M43"/>
  <c r="K36"/>
  <c r="H144" i="10" l="1"/>
  <c r="L35" i="17"/>
  <c r="H123" i="8"/>
  <c r="M35" i="17"/>
  <c r="I40" i="10"/>
  <c r="I39" s="1"/>
  <c r="H40"/>
  <c r="H39" s="1"/>
  <c r="I123" i="8"/>
  <c r="H134"/>
  <c r="I134"/>
  <c r="G143"/>
  <c r="H143"/>
  <c r="I143"/>
  <c r="K13" i="17"/>
  <c r="I122" i="8" l="1"/>
  <c r="H122"/>
  <c r="G170" i="10" l="1"/>
  <c r="G169" s="1"/>
  <c r="G168" s="1"/>
  <c r="G163" s="1"/>
  <c r="L12" i="17"/>
  <c r="M12"/>
  <c r="K12"/>
  <c r="G35" i="10" l="1"/>
  <c r="G34" s="1"/>
  <c r="E28" i="16"/>
  <c r="F28"/>
  <c r="D28"/>
  <c r="E10"/>
  <c r="F10"/>
  <c r="G147" i="10"/>
  <c r="G146" s="1"/>
  <c r="G145" s="1"/>
  <c r="G144" s="1"/>
  <c r="G42"/>
  <c r="G41" s="1"/>
  <c r="G40" s="1"/>
  <c r="G39" s="1"/>
  <c r="G11" s="1"/>
  <c r="G10" s="1"/>
  <c r="G142" i="8"/>
  <c r="G141" s="1"/>
  <c r="G89" i="10"/>
  <c r="G90" s="1"/>
  <c r="G91" s="1"/>
  <c r="G92" s="1"/>
  <c r="G76" i="8"/>
  <c r="G75" s="1"/>
  <c r="D20" i="16"/>
  <c r="K43" i="17"/>
  <c r="K35" s="1"/>
  <c r="M32"/>
  <c r="M31" s="1"/>
  <c r="L32"/>
  <c r="L31" s="1"/>
  <c r="K32"/>
  <c r="K31" s="1"/>
  <c r="M29"/>
  <c r="L29"/>
  <c r="K29"/>
  <c r="M27"/>
  <c r="L27"/>
  <c r="K27"/>
  <c r="M24"/>
  <c r="L24"/>
  <c r="K24"/>
  <c r="M18"/>
  <c r="M17" s="1"/>
  <c r="L18"/>
  <c r="L17" s="1"/>
  <c r="K18"/>
  <c r="K17" s="1"/>
  <c r="G132" i="10"/>
  <c r="G131" s="1"/>
  <c r="G53"/>
  <c r="G52" s="1"/>
  <c r="G51" s="1"/>
  <c r="G50" s="1"/>
  <c r="G49" s="1"/>
  <c r="I37"/>
  <c r="I38" s="1"/>
  <c r="H37"/>
  <c r="H38" s="1"/>
  <c r="H97"/>
  <c r="H98" s="1"/>
  <c r="I97"/>
  <c r="I98" s="1"/>
  <c r="G102"/>
  <c r="G103" s="1"/>
  <c r="H102"/>
  <c r="H103" s="1"/>
  <c r="I102"/>
  <c r="I103" s="1"/>
  <c r="G124"/>
  <c r="H124"/>
  <c r="I124"/>
  <c r="G125"/>
  <c r="H125"/>
  <c r="I125"/>
  <c r="H131"/>
  <c r="H126" s="1"/>
  <c r="H120" s="1"/>
  <c r="I131"/>
  <c r="I126" s="1"/>
  <c r="I120" s="1"/>
  <c r="G134"/>
  <c r="H134"/>
  <c r="I134"/>
  <c r="G137"/>
  <c r="G138" s="1"/>
  <c r="H137"/>
  <c r="H138" s="1"/>
  <c r="I137"/>
  <c r="I138" s="1"/>
  <c r="G149"/>
  <c r="G150" s="1"/>
  <c r="H149"/>
  <c r="I149"/>
  <c r="I150" s="1"/>
  <c r="H150"/>
  <c r="G161"/>
  <c r="G160" s="1"/>
  <c r="G159" s="1"/>
  <c r="G158" s="1"/>
  <c r="G157" s="1"/>
  <c r="H161"/>
  <c r="H160" s="1"/>
  <c r="H159" s="1"/>
  <c r="H158" s="1"/>
  <c r="H157" s="1"/>
  <c r="I161"/>
  <c r="I160" s="1"/>
  <c r="I159" s="1"/>
  <c r="I158" s="1"/>
  <c r="I157" s="1"/>
  <c r="G11" i="8"/>
  <c r="H11"/>
  <c r="I11"/>
  <c r="H12"/>
  <c r="H13" s="1"/>
  <c r="G14"/>
  <c r="G13" s="1"/>
  <c r="G12" s="1"/>
  <c r="H14"/>
  <c r="H15" s="1"/>
  <c r="I14"/>
  <c r="I15" s="1"/>
  <c r="G21"/>
  <c r="H21"/>
  <c r="I21"/>
  <c r="H25"/>
  <c r="H20" s="1"/>
  <c r="H19" s="1"/>
  <c r="I25"/>
  <c r="I20" s="1"/>
  <c r="G39"/>
  <c r="G37" s="1"/>
  <c r="G36" s="1"/>
  <c r="G35" s="1"/>
  <c r="H39"/>
  <c r="H38" s="1"/>
  <c r="I39"/>
  <c r="I37" s="1"/>
  <c r="I36" s="1"/>
  <c r="I35" s="1"/>
  <c r="G45"/>
  <c r="G44" s="1"/>
  <c r="G43" s="1"/>
  <c r="G42" s="1"/>
  <c r="G41" s="1"/>
  <c r="H45"/>
  <c r="H44" s="1"/>
  <c r="H43" s="1"/>
  <c r="H42" s="1"/>
  <c r="H41" s="1"/>
  <c r="I45"/>
  <c r="I44" s="1"/>
  <c r="I43" s="1"/>
  <c r="I42" s="1"/>
  <c r="I41" s="1"/>
  <c r="G52"/>
  <c r="H52"/>
  <c r="I52"/>
  <c r="H76"/>
  <c r="H75" s="1"/>
  <c r="I76"/>
  <c r="I75" s="1"/>
  <c r="I74" s="1"/>
  <c r="G101"/>
  <c r="G100" s="1"/>
  <c r="H101"/>
  <c r="H100" s="1"/>
  <c r="I101"/>
  <c r="I100" s="1"/>
  <c r="G103"/>
  <c r="H103"/>
  <c r="I103"/>
  <c r="G104"/>
  <c r="H104"/>
  <c r="I104"/>
  <c r="G126"/>
  <c r="G125" s="1"/>
  <c r="H142"/>
  <c r="H141" s="1"/>
  <c r="H121" s="1"/>
  <c r="I142"/>
  <c r="I141" s="1"/>
  <c r="I121" s="1"/>
  <c r="G148"/>
  <c r="G149" s="1"/>
  <c r="H148"/>
  <c r="I148"/>
  <c r="G150"/>
  <c r="H150"/>
  <c r="I150"/>
  <c r="D16" i="16"/>
  <c r="E16"/>
  <c r="F16"/>
  <c r="D18"/>
  <c r="E18"/>
  <c r="F18"/>
  <c r="E20"/>
  <c r="F20"/>
  <c r="E25"/>
  <c r="F25"/>
  <c r="C16" i="12"/>
  <c r="C15" s="1"/>
  <c r="C14" s="1"/>
  <c r="D16"/>
  <c r="D15" s="1"/>
  <c r="D14" s="1"/>
  <c r="E16"/>
  <c r="E15" s="1"/>
  <c r="E14" s="1"/>
  <c r="C20"/>
  <c r="C19" s="1"/>
  <c r="C18" s="1"/>
  <c r="D20"/>
  <c r="D19" s="1"/>
  <c r="D18" s="1"/>
  <c r="E20"/>
  <c r="E19" s="1"/>
  <c r="E18" s="1"/>
  <c r="H119" i="10" l="1"/>
  <c r="I119"/>
  <c r="G73" i="8"/>
  <c r="I19"/>
  <c r="I18" s="1"/>
  <c r="I17" s="1"/>
  <c r="I10" s="1"/>
  <c r="I99"/>
  <c r="G123"/>
  <c r="G122" s="1"/>
  <c r="G121" s="1"/>
  <c r="D13" i="12"/>
  <c r="D22" s="1"/>
  <c r="H99" i="8"/>
  <c r="E13" i="12"/>
  <c r="E22" s="1"/>
  <c r="E31" i="16"/>
  <c r="H74" i="8"/>
  <c r="H73" s="1"/>
  <c r="H72" s="1"/>
  <c r="H71" s="1"/>
  <c r="I51"/>
  <c r="I50" s="1"/>
  <c r="G51"/>
  <c r="G50" s="1"/>
  <c r="H51"/>
  <c r="H50" s="1"/>
  <c r="G37" i="10"/>
  <c r="G38" s="1"/>
  <c r="I149" i="8"/>
  <c r="H149"/>
  <c r="H18"/>
  <c r="H17" s="1"/>
  <c r="F31" i="16"/>
  <c r="K26" i="17"/>
  <c r="K23" s="1"/>
  <c r="K11" s="1"/>
  <c r="K54" s="1"/>
  <c r="C13" i="12"/>
  <c r="C22" s="1"/>
  <c r="L26" i="17"/>
  <c r="L23" s="1"/>
  <c r="L11" s="1"/>
  <c r="M26"/>
  <c r="M23" s="1"/>
  <c r="M11" s="1"/>
  <c r="D25" i="16"/>
  <c r="D31" s="1"/>
  <c r="H129" i="10"/>
  <c r="I129"/>
  <c r="I73" i="8"/>
  <c r="I72" s="1"/>
  <c r="I71" s="1"/>
  <c r="I38"/>
  <c r="G38"/>
  <c r="H37"/>
  <c r="H36" s="1"/>
  <c r="H35" s="1"/>
  <c r="H23"/>
  <c r="G15"/>
  <c r="I23"/>
  <c r="G71" l="1"/>
  <c r="G72"/>
  <c r="H10"/>
  <c r="G18"/>
  <c r="G17" s="1"/>
  <c r="G10" s="1"/>
  <c r="H48"/>
  <c r="H47" s="1"/>
  <c r="H49"/>
  <c r="G48"/>
  <c r="G47" s="1"/>
  <c r="G49"/>
  <c r="I48"/>
  <c r="I47" s="1"/>
  <c r="I49"/>
  <c r="I98"/>
  <c r="I97" s="1"/>
  <c r="I96" s="1"/>
  <c r="H98"/>
  <c r="H97" s="1"/>
  <c r="H96" s="1"/>
  <c r="G98"/>
  <c r="G97" s="1"/>
  <c r="G96" s="1"/>
  <c r="M54" i="17"/>
  <c r="L54"/>
  <c r="G155" i="8" l="1"/>
  <c r="I155"/>
  <c r="H9" l="1"/>
  <c r="H155"/>
  <c r="I9"/>
  <c r="G9"/>
  <c r="G127" i="10"/>
  <c r="G126" s="1"/>
  <c r="G120" s="1"/>
  <c r="G119" s="1"/>
  <c r="G201" s="1"/>
  <c r="G130"/>
  <c r="G129" s="1"/>
</calcChain>
</file>

<file path=xl/sharedStrings.xml><?xml version="1.0" encoding="utf-8"?>
<sst xmlns="http://schemas.openxmlformats.org/spreadsheetml/2006/main" count="1719" uniqueCount="448">
  <si>
    <t>Резервные фонды местной администрации</t>
  </si>
  <si>
    <t>Межбюджетные трансферты из краевого и федерального бюджета и доли софинансирования в рамках непрограмных расходов</t>
  </si>
  <si>
    <t>Иные закупки товаров, работ и услуг для государственных муниципальных нужд</t>
  </si>
  <si>
    <t>Подпрограмма «Создание условий для организации досуга и обеспечения жителей сельсовета услугами организаций культуры»</t>
  </si>
  <si>
    <t>Национальная экономика</t>
  </si>
  <si>
    <t>Подпрограмма «Организация и развитие библиотечного обслуживания населения, обеспечение прав граждан на свободный  доступ к  информации»</t>
  </si>
  <si>
    <t>Предоставление субсидий бюджетным, автономным учреждениям и иным некомерческим организациям</t>
  </si>
  <si>
    <t xml:space="preserve">Культура </t>
  </si>
  <si>
    <t>Условно утвержденные расходы</t>
  </si>
  <si>
    <t>Всего</t>
  </si>
  <si>
    <t>Резервные фонды местной администрации в рамках непрограммных расходов</t>
  </si>
  <si>
    <t>00</t>
  </si>
  <si>
    <t>Резервные фонды местной администрации, в рамках непрограммных расходов</t>
  </si>
  <si>
    <t xml:space="preserve">                                                                 </t>
  </si>
  <si>
    <t xml:space="preserve">            код</t>
  </si>
  <si>
    <t>Наименование кода группы, подгруппы, статьи, вида источника финансирования бюджета</t>
  </si>
  <si>
    <t>сумма</t>
  </si>
  <si>
    <t>код по бюджетной классификации</t>
  </si>
  <si>
    <t>наименование кода по бюджетной классификации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</si>
  <si>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 Российской Федерации на совершение нотариальных действий </t>
  </si>
  <si>
    <t>2017 год</t>
  </si>
  <si>
    <t>Муниципальная программа «Улучшение жизнедеятельности населения муниципального образования Недокурский сельсовет».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</si>
  <si>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"Развитие транспортной инфраструктуры муниципального образования Недокурский сельсовет"  муниципальной программы "Улучшение жизнедеятельности населения муниципального образования Недокурский сельсовет".</t>
  </si>
  <si>
    <t>Подпрограмма "Благоустройство муниципального образования «Недокурский сельсовет».</t>
  </si>
  <si>
    <t>Уличное освещение, в рамках подпрограммы "Благоустройство муниципального образования «Недокурский сельсовет» муниципальной программы «Улучшение жизнедеятельности населения муниципального образования Недокурский сельсовет».</t>
  </si>
  <si>
    <t>Обеспечение деятельности оказание услуг подведомственных учреждений в рамках подпрограммы «Создание условий для организации досуга и обеспечения жителей сельсовета услугами организаций культуры» муниципальной программы «Развитие культуры  муниципального образования Недокурский сельсовет».</t>
  </si>
  <si>
    <t>Обеспечение деятельности оказание услуг подведомственных учреждений в рамках подпрограммы «Организация и развитие библиотечного обслуживания населения, обеспечение прав граждан на свободный  доступ к  информации» муниципальной программы «Развитие культуры  муниципального образования Недокурский сельсовет».</t>
  </si>
  <si>
    <t>Муниципальная программа « Развитие физической культуры и спорта в  муниципальном образовании Недокурский сельсовет».</t>
  </si>
  <si>
    <t>Обеспечение деятельности оказание услуг подведомственных учреждений в рамках муниципальной программы « Развитие физической культуры и спорта в  муниципальном образовании Недокурский сельсовет».</t>
  </si>
  <si>
    <t>Подпрограмма: "Развитие транспортной инфраструктуры муниципального образования Недокурский сельсовет".</t>
  </si>
  <si>
    <t>Муниципальная программа «Развитие культуры  муниципального образования Недокурский сельсовет».</t>
  </si>
  <si>
    <t>Обеспечение деятельности оказание услуг подведомственных учреждений в рамках муниципальной программы « Развитие физической культуры и спорта в  муниципальном образовании Недокурский сельсовет» .</t>
  </si>
  <si>
    <t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в рамках подпрограммы "Развитие транспортной инфраструктуры муниципального образования Недокурский сельсовет"  муниципальной программы "Улучшение жизнедеятельности населения муниципального образования Недокурский сельсовет" .</t>
  </si>
  <si>
    <t>Уличное освещение, в рамках подпрограммы "Благоустройство муниципального образования «Недокурский сельсовет» " муниципальной программы «Улучшение жизнедеятельности населения муниципального образования Недокурский сельсовет».</t>
  </si>
  <si>
    <t>Финансовое управление администрации Кежемского района</t>
  </si>
  <si>
    <t>900 1 17 01 050 10 0000 180</t>
  </si>
  <si>
    <t>900 2 08 05 000 10 0000 180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</si>
  <si>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</si>
  <si>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(финансового-бюджетного) надзора</t>
  </si>
  <si>
    <t>06</t>
  </si>
  <si>
    <t>Резервные фонды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</si>
  <si>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</si>
  <si>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Культура, кинематография </t>
  </si>
  <si>
    <t>Дотации бюджетам субъектов Российской Федерации и муниципальных образований</t>
  </si>
  <si>
    <t>ИТОГО</t>
  </si>
  <si>
    <t>110</t>
  </si>
  <si>
    <t xml:space="preserve">          Источники внутреннего  финансирования дефицита</t>
  </si>
  <si>
    <t xml:space="preserve"> тыс. руб.</t>
  </si>
  <si>
    <t>№ строки</t>
  </si>
  <si>
    <t>Наименование показателя</t>
  </si>
  <si>
    <t>01</t>
  </si>
  <si>
    <t>02</t>
  </si>
  <si>
    <t>10</t>
  </si>
  <si>
    <t>08</t>
  </si>
  <si>
    <t>04</t>
  </si>
  <si>
    <t>03</t>
  </si>
  <si>
    <t>Общегосударственные вопросы</t>
  </si>
  <si>
    <t>Межбюджетные трансферты</t>
  </si>
  <si>
    <t>Культура</t>
  </si>
  <si>
    <t>Жилищно-коммунальное хозяйство</t>
  </si>
  <si>
    <t>Национальная безопасность и правоохранительная деятельность</t>
  </si>
  <si>
    <t>Благоустройство</t>
  </si>
  <si>
    <t>Иные межбюджетные трансферты</t>
  </si>
  <si>
    <t>240</t>
  </si>
  <si>
    <t>540</t>
  </si>
  <si>
    <t>610</t>
  </si>
  <si>
    <t>120</t>
  </si>
  <si>
    <t>850</t>
  </si>
  <si>
    <t>Непрограммные расходы</t>
  </si>
  <si>
    <t>100</t>
  </si>
  <si>
    <t>200</t>
  </si>
  <si>
    <t>Код ведомства</t>
  </si>
  <si>
    <t>Целевая статья</t>
  </si>
  <si>
    <t>Вид расходов</t>
  </si>
  <si>
    <t>Функционирование органов местного самоуправления</t>
  </si>
  <si>
    <t>Расходы на выплаты персоналу государственных (муниципальных) органов</t>
  </si>
  <si>
    <t>Руководство и управление в сфере управленческеих функций органов местного самоуправления в рамках непрограмных расходов органов местного самоуправления</t>
  </si>
  <si>
    <t>Расходы на выплаты персоналу в целях обеспечения выполнения функций государственнными (муниципальными) органами, казенными учреждениями, органами управления государственными внебюджетными фондами.</t>
  </si>
  <si>
    <t>Иные бюджетные ассигнования</t>
  </si>
  <si>
    <t>800</t>
  </si>
  <si>
    <t>Уплата налогов, сборов и иных платежей</t>
  </si>
  <si>
    <t>Другие общегосударственные вопросы</t>
  </si>
  <si>
    <t>500</t>
  </si>
  <si>
    <t>600</t>
  </si>
  <si>
    <t>Субсидии бюджетным учреждениям</t>
  </si>
  <si>
    <t>Дорожное хозяйство (дорожные фонды)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</si>
  <si>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</si>
  <si>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</si>
  <si>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 где отсутствуют военные комиссариаты, в рамках непрограмных расходов</t>
  </si>
  <si>
    <t>Физическая культура и спорт</t>
  </si>
  <si>
    <t>Массовый спорт</t>
  </si>
  <si>
    <t>тыс. рублей</t>
  </si>
  <si>
    <t>Наименование распорядителей, получателей и наименование показателей бюджетной классификации</t>
  </si>
  <si>
    <t>3</t>
  </si>
  <si>
    <t>4</t>
  </si>
  <si>
    <t>5</t>
  </si>
  <si>
    <t>6</t>
  </si>
  <si>
    <t>Резервные средства</t>
  </si>
  <si>
    <t>Администрация Недокурского сельсовета</t>
  </si>
  <si>
    <t>Подпрограмма "Обеспечение бухгалтерского учета в муниципальном образовании Недокурский сельсовет"</t>
  </si>
  <si>
    <t>Расходы на выплаты персоналу в целях обеспечения выполнения функций государственными (муниципальными) органами, казенными учреждениями. Органами управления государственными внебюджетными фондами</t>
  </si>
  <si>
    <t xml:space="preserve">Расходы на выплаты персоналу казенных учреждений </t>
  </si>
  <si>
    <t>244</t>
  </si>
  <si>
    <t>Обеспечение деятельности централизованной бухгалтерии в рамках подпрограммы "Обеспечение бухгалтерского учета в муниципальном образовании Недокурский сельсовет" муниципальной программы "Развитие культуры  муниципального  образования Недокурский сельсовет "</t>
  </si>
  <si>
    <t xml:space="preserve">Муниципальная программа «Развитие культуры  муниципального образования Недокурский сельсовет»    </t>
  </si>
  <si>
    <t xml:space="preserve"> </t>
  </si>
  <si>
    <t>тыс.руб.</t>
  </si>
  <si>
    <t>№</t>
  </si>
  <si>
    <t>Код бюджетной классификации</t>
  </si>
  <si>
    <t>Всего доходы  бюджета сельсовета на 2017 год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</si>
  <si>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</si>
  <si>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</si>
  <si>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</si>
  <si>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</si>
  <si>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</si>
  <si>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</si>
  <si>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</si>
  <si>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классификации операций сектора государственного управления,относящихся к  доходам бюджетов</t>
  </si>
  <si>
    <t>000</t>
  </si>
  <si>
    <t>0000</t>
  </si>
  <si>
    <t>НАЛОГОВЫЕ И НЕНАЛОГОВЫЕ ДОХОДЫ</t>
  </si>
  <si>
    <t>1</t>
  </si>
  <si>
    <t xml:space="preserve">НАЛОГИ НА ПРИБЫЛЬ, ДОХОДЫ </t>
  </si>
  <si>
    <t>182</t>
  </si>
  <si>
    <t>010</t>
  </si>
  <si>
    <t xml:space="preserve">Налог на доходы физических лиц </t>
  </si>
  <si>
    <t>020</t>
  </si>
  <si>
    <t>030</t>
  </si>
  <si>
    <t>040</t>
  </si>
  <si>
    <t>30</t>
  </si>
  <si>
    <t>40</t>
  </si>
  <si>
    <t>НАЛОГИ НА ИМУЩЕСТВО</t>
  </si>
  <si>
    <t>Налог на имущество физических лиц</t>
  </si>
  <si>
    <t xml:space="preserve">Земельный налог </t>
  </si>
  <si>
    <t>033</t>
  </si>
  <si>
    <t>2</t>
  </si>
  <si>
    <t>БЕЗВОЗМЕЗДНЫЕ ПОСТУПЛЕНИЯ ОТ ДРУГИХ БЮДЖЕТОВ БЮДЖЕТНОЙ СИСТЕМЫ РОССИЙСКОЙ ФЕДЕРАЦИИ</t>
  </si>
  <si>
    <t>807</t>
  </si>
  <si>
    <t>151</t>
  </si>
  <si>
    <t>001</t>
  </si>
  <si>
    <t>999</t>
  </si>
  <si>
    <t>ВСЕГО ДОХОДОВ</t>
  </si>
  <si>
    <t>043</t>
  </si>
  <si>
    <t>Раздел             Подраздел</t>
  </si>
  <si>
    <t>0800</t>
  </si>
  <si>
    <t>0801</t>
  </si>
  <si>
    <t>0804</t>
  </si>
  <si>
    <t>1100</t>
  </si>
  <si>
    <t>1102</t>
  </si>
  <si>
    <t>0300</t>
  </si>
  <si>
    <t>0310</t>
  </si>
  <si>
    <t>0400</t>
  </si>
  <si>
    <t>0409</t>
  </si>
  <si>
    <t>0500</t>
  </si>
  <si>
    <t>0503</t>
  </si>
  <si>
    <t>0100</t>
  </si>
  <si>
    <t>0104</t>
  </si>
  <si>
    <t>0102</t>
  </si>
  <si>
    <t>0106</t>
  </si>
  <si>
    <t>0111</t>
  </si>
  <si>
    <t>0113</t>
  </si>
  <si>
    <t>0200</t>
  </si>
  <si>
    <t>0203</t>
  </si>
  <si>
    <t>7</t>
  </si>
  <si>
    <t>8</t>
  </si>
  <si>
    <t>9</t>
  </si>
  <si>
    <t>Раздел      Подраздел</t>
  </si>
  <si>
    <t xml:space="preserve">  Рз              ПРз</t>
  </si>
  <si>
    <t xml:space="preserve">Закупка товаров, работ и услуг для государственных (муниципальных) нужд
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</si>
  <si>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</si>
  <si>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</si>
  <si>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 xml:space="preserve">Главные администраторы </t>
  </si>
  <si>
    <t>код бюджетной классификации</t>
  </si>
  <si>
    <t>наименование кода бюджетной классификации</t>
  </si>
  <si>
    <t xml:space="preserve">Подпрограмма: "Развитие транспортной инфраструктуры муниципального образования Недокурский сельсовет" </t>
  </si>
  <si>
    <t xml:space="preserve">Муниципальная программа «Улучшение жизнедеятельности населения муниципального образования Недокурский сельсовет» </t>
  </si>
  <si>
    <t>Главные администраторы доходов бюджета Недокурского сельсовета Кежемского района Красноярского края</t>
  </si>
  <si>
    <t>Администрация Недокурского сельсовета Кежемского района Красноярского края</t>
  </si>
  <si>
    <t>Прочие неналоговые доходы бюджетов сельских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</si>
  <si>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</si>
  <si>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 xml:space="preserve">Невыясненные поступления, зачисляемые в бюджеты сельских поселений  </t>
  </si>
  <si>
    <t>Средства самообложения граждан, зачисляемые в бюджеты сельских поселений</t>
  </si>
  <si>
    <t>Прочие межбюджетные трансферты, передаваемые бюджетам сельских поселений на частичное финансирование (возмещение)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</si>
  <si>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Прочие межбюджетные трансферты, передаваемые бюджетам сельских поселений (резервные фонды исполнительных органов государственной власти субъектов Российской Федерации)</t>
  </si>
  <si>
    <t>Прочие межбюджетные трансферты, передаваемые бюджетам сельских поселений  на подготовку генеральных планов городских и сельских поселений, на разработку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"Стимулирование жилищного строительства на территории Красноярского края" государственной программы Красноярского края "Создание условий для обеспечения доступным  и комфортным жильем граждан Красноярского края"</t>
  </si>
  <si>
    <t>Прочие межбюджетные трансферты, передаваемые бюджетам сельских поселений на реализацию проектов по благоустройству территорий поселений  в рамках подпрограммы «Поддержка муниципальных проектов и мероприятий по благоустройству территорий» государственной программы Красноярского края «Содействие развитию местного самоуправления»</t>
  </si>
  <si>
    <t>Прочие межбюджетные трансферты, передаваемые бюджетам сельских поселений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 в рамках подпрограммы "Обеспечение условий реализации государственной программы и прочие мероприятия" государственной программы "Развитие культуры"</t>
  </si>
  <si>
    <t>Возврат остатков субсидий, субвенций и иных межбюджетных трансфертов, имеющих целевое назначение, прошлых лет  из бюджетов сельских поселений</t>
  </si>
  <si>
    <t>Доходы бюджетов сельских поселений от возврата бюджетными учреждениями остатков субсидий прошлых лет</t>
  </si>
  <si>
    <t>807 2 18 05010 10 0000 180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</si>
  <si>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</si>
  <si>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807 2 18 05020 10 0000 151</t>
  </si>
  <si>
    <t>807 2 18 05010 10 0000 151</t>
  </si>
  <si>
    <t>807 2 19 05000 10 0000 151</t>
  </si>
  <si>
    <t>807 1 08 04020 01 1000 110</t>
  </si>
  <si>
    <t>807 1 08 04020 01 2000 110</t>
  </si>
  <si>
    <t>807 1 08 04020 01 3000 110</t>
  </si>
  <si>
    <t>807 1 08 04020 01 4000 110</t>
  </si>
  <si>
    <t>807 1 16 32000 10 0000 140</t>
  </si>
  <si>
    <t>807 1 16 51040 02 0000 140</t>
  </si>
  <si>
    <t>807 1 17 01050 10 0000 180</t>
  </si>
  <si>
    <t>807 1 17 05050 10 0000 180</t>
  </si>
  <si>
    <t>807 1 17 14030 10 0000 180</t>
  </si>
  <si>
    <t>807 2 07 05030 10 0000 180</t>
  </si>
  <si>
    <t>024</t>
  </si>
  <si>
    <t xml:space="preserve"> Иные межбюджетные трансферты</t>
  </si>
  <si>
    <t>2018 год</t>
  </si>
  <si>
    <t>Всего доходы  бюджета сельсовета на 2018 год</t>
  </si>
  <si>
    <t>04 0 00 00000</t>
  </si>
  <si>
    <t>04 1 00 00000</t>
  </si>
  <si>
    <t>04 1 00 00220</t>
  </si>
  <si>
    <t>04 0 00  00000</t>
  </si>
  <si>
    <t>04 1 00  00000</t>
  </si>
  <si>
    <t>04 1 00  00210</t>
  </si>
  <si>
    <t>04 1 00 00210</t>
  </si>
  <si>
    <t>04 5 00 00000</t>
  </si>
  <si>
    <t>04 5 00 43050</t>
  </si>
  <si>
    <t>04 2 00 00000</t>
  </si>
  <si>
    <t>04 3 00 00000</t>
  </si>
  <si>
    <t>04 3 00 10110</t>
  </si>
  <si>
    <t>04 4 00 00000</t>
  </si>
  <si>
    <t>04 4 00 75140</t>
  </si>
  <si>
    <t>04 4 00 51180</t>
  </si>
  <si>
    <t>03 2 00 00000</t>
  </si>
  <si>
    <t>03 0 00 00000</t>
  </si>
  <si>
    <t>03 2 00 49080</t>
  </si>
  <si>
    <t>03 3 00 00000</t>
  </si>
  <si>
    <t>03 3 00 49010</t>
  </si>
  <si>
    <t xml:space="preserve">03 3 00 49040 </t>
  </si>
  <si>
    <t>03 3 00 49040</t>
  </si>
  <si>
    <t>03 3 00 49050</t>
  </si>
  <si>
    <t>01 0 00 00000</t>
  </si>
  <si>
    <t>01 1 00 00000</t>
  </si>
  <si>
    <t>01 1 00 00610</t>
  </si>
  <si>
    <t>01 2 00 00000</t>
  </si>
  <si>
    <t>01 2 00 00610</t>
  </si>
  <si>
    <t>01 3 00 00000</t>
  </si>
  <si>
    <t>01 3 00 44030</t>
  </si>
  <si>
    <t>02 0 00 00000</t>
  </si>
  <si>
    <t>02 0 00 00610</t>
  </si>
  <si>
    <t>04 1 00  00220</t>
  </si>
  <si>
    <t>04 2 00 49580</t>
  </si>
  <si>
    <t>Глава муниципального образования в рамках непрограммных расходов</t>
  </si>
  <si>
    <t>04 5 00 48010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</si>
  <si>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непрограмных мероприятий</t>
  </si>
  <si>
    <t>Прочие непрограммные расходы</t>
  </si>
  <si>
    <t>Прочие расходы на благоустройство  в рамках подпрограммы "Благоустройство муниципального образования «Недокурский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</si>
  <si>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Иные межбюджетные трансферты выделяемые из бюджета Недокурского сельсовета в районный бюджет на осуществление полномочий по внешнему муниципальному финансовому контролю в рамках непрограммных расходов</t>
  </si>
  <si>
    <t>Наименование иных межбюджетных трансфертов</t>
  </si>
  <si>
    <t>Наименование разделов</t>
  </si>
  <si>
    <t>О1</t>
  </si>
  <si>
    <t>Организация и содержание мест захоронения в рамках подпрограммы "Благоустройство муниципального образования «Недокурский сельсовет»  муниципальной программы «Улучшение жизнедеятельности населения муниципального образования Недокурский сельсовет».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</si>
  <si>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</si>
  <si>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Организация и содержание мест захоронения в рамках  подпрограммы "Благоустройство муниципального образования «Недокурский сельсовет»   муниципальной программы «Улучшение жизнедеятельности населения муниципального образования Недокурский сельсовет».                </t>
  </si>
  <si>
    <t>Расходы на выплаты персоналу государственных муниципальных  органов</t>
  </si>
  <si>
    <t>Расходы по устройству минерализованных защитных противопожарных полос в рамках непрограмных расходов</t>
  </si>
  <si>
    <t>Прочие межбюджетные трансферты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</si>
  <si>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Прочие межбюджетные трансферты на обустройство пешеходных переходов и нанесение дорожной разметки на автомобильных дорогах общего пользования местного значения в рамках подпрограммы "Повышение безопасности дорожного движения в Красноярском крае" государственной программы Красноярского края "Развитие транспортной системы"</t>
  </si>
  <si>
    <t>Прочие межбюджетные трансферты на поддержку муниципальных учреждений культуры в рамках подпрограммы "Обеспечение условий реализации государственной программы и прочие мероприятия" государственной программы Красноярского края "Развитие культуры и туризма"</t>
  </si>
  <si>
    <t>Софинансирование расходов на обеспечение первичных мер пожарной безопасности в рамках непрограмных расходов</t>
  </si>
  <si>
    <t>Муниципальные программы</t>
  </si>
  <si>
    <t>непрограммные расходы</t>
  </si>
  <si>
    <t>Межбюджетные трансферты из краевого и федерального бюджета и доли софинансирования в рамках непрограммных расходов</t>
  </si>
  <si>
    <t>Прочие непрограммные мероприятия</t>
  </si>
  <si>
    <t>2019 год</t>
  </si>
  <si>
    <t xml:space="preserve">"О бюджете Недокурского сельсовета на 2017 год </t>
  </si>
  <si>
    <t>и плановый период 2018-2019 г."</t>
  </si>
  <si>
    <t>"О  бюджете Недокурского сельсовета на 2017 год и плановый период 2018-2019 годов"</t>
  </si>
  <si>
    <t>Распределение иных межбюджетных трансфертов, выделяемых из бюджета поселения в районный бюджет на финансирование расходов по передаваемым органами местного самоуправления поселений для осуществления части полномочий органам местного самоуправления  района на 2017 год и плановый период 2018-2019 годов</t>
  </si>
  <si>
    <t xml:space="preserve">  бюджета   сельсовета  на 2017 год и плановый период 2018-2019 годов</t>
  </si>
  <si>
    <t xml:space="preserve"> источников внутреннего финансирования дефицита бюджета Недокурского сельсовета на 2017 год и плановый период 2018-2019 годы</t>
  </si>
  <si>
    <t xml:space="preserve">Доходы местного бюджета на 2017 год и плановый период 2018-2019 годов </t>
  </si>
  <si>
    <t>Всего доходы  бюджета сельсовета на 2019 год</t>
  </si>
  <si>
    <t>Распределение расходов местного бюджета на 2017  год и плановый период 2018-2019 годов по разделам и подразделам классификации расходов бюджетов Российской Федерации</t>
  </si>
  <si>
    <t>Ведомственная структура расходов бюджета Недокурского сельсовета на 2017 год  и плановый период 2018-2019 годов</t>
  </si>
  <si>
    <t>Распределение бюджетных ассигнований по целевым статьям (муниципальным программам Недокурского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сельсовета на  2017 год и плановый период  2018-2019 годов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</si>
  <si>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</si>
  <si>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</si>
  <si>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</si>
  <si>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Субвенции бюджетам сельских поселений на выполнение передаваемых полномочий субъектов Российской Федерации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</si>
  <si>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</si>
  <si>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</si>
  <si>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</si>
  <si>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на выравнивание бюджетной обеспеченности поселений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края» государственной программы Красноярского края «Управление государственными финансами»</t>
  </si>
  <si>
    <t>49</t>
  </si>
  <si>
    <t>15</t>
  </si>
  <si>
    <t>Дотации бюджетам сельских поселений на выравнивание бюджетной обеспеченности</t>
  </si>
  <si>
    <t>Прочие межбюджетные трансферты, передаваемые бюджетам сельских поселений</t>
  </si>
  <si>
    <t>Субвенции местным бюджетам на выполнение передаваемых полномочий субъектов Российской Федерации</t>
  </si>
  <si>
    <t>807 2 02 30024 10 7514 151</t>
  </si>
  <si>
    <t>807 2 02 35118 10 0000 151</t>
  </si>
  <si>
    <t>807 2 02 49999 10 0053 151</t>
  </si>
  <si>
    <t>Прочие межбюджетные трансферты на обеспечение первичных мер пожарной безопасности в рамках подпрограммы  «Предупреждение, спасение, помощь населению края в чрезвычайных ситуациях» государственной программы Красноярского края  «Защита от чрезвычайных ситуаций природного и техногенного характера и обеспечение безопасности населения»</t>
  </si>
  <si>
    <t>807 2 02 49999 10 0059 151</t>
  </si>
  <si>
    <t>807 2 02 49999 10 0057 151</t>
  </si>
  <si>
    <t>807 2 02 49999 10 0055 151</t>
  </si>
  <si>
    <t>807 2 02 15001 10 0000 151</t>
  </si>
  <si>
    <t>Прочие межбюджетные трансферты на поддержку мер по обеспечению сбалансированности бюджетов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 Красноярского края» государственной программы Красноярского края «Управление государственными финансами»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</si>
  <si>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</si>
  <si>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</si>
  <si>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</si>
  <si>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 остатков денежных средств бюджетов</t>
  </si>
  <si>
    <t>Увеличение прочих  остатков денежных средств бюджетов сельских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</si>
  <si>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</si>
  <si>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</si>
  <si>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</si>
  <si>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</si>
  <si>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ИТОГО:  ИСТОЧНИКОВ  ВНУТРЕННЕГО  ФИНАНСИРОВАНИЯ</t>
  </si>
  <si>
    <t>807 01 05 00 00 00 0000 000</t>
  </si>
  <si>
    <t>807 01 05 00 00 00 0000 500</t>
  </si>
  <si>
    <t>807 01 05 02 00 00 0000 500</t>
  </si>
  <si>
    <t>807 01 05 02 01 00 0000 510</t>
  </si>
  <si>
    <t>807 01 05 02 01 10 0000 510</t>
  </si>
  <si>
    <t>807 01 05 00 00 00 0000 600</t>
  </si>
  <si>
    <t>807 01 05 02 00 00 0000 600</t>
  </si>
  <si>
    <t>807 01 05 02 01 00 0000 610</t>
  </si>
  <si>
    <t>807 01 05 02 01 10 0000 610</t>
  </si>
  <si>
    <t>01 05 00 00 00 0000 000</t>
  </si>
  <si>
    <t xml:space="preserve"> 01 05 00 00 00 0000 500</t>
  </si>
  <si>
    <t xml:space="preserve"> 01 05 02 00 00 0000 500</t>
  </si>
  <si>
    <t xml:space="preserve"> 01 05 02 01 00 0000 510</t>
  </si>
  <si>
    <t xml:space="preserve"> 01 05 02 01 10 0000 510</t>
  </si>
  <si>
    <t xml:space="preserve"> 01 05 00 00 00 0000 600</t>
  </si>
  <si>
    <t xml:space="preserve"> 01 05 02 00 00 0000 600</t>
  </si>
  <si>
    <t xml:space="preserve"> 01 05 02 01 00 0000 610</t>
  </si>
  <si>
    <t xml:space="preserve"> 01 05 02 01 10 0000 610</t>
  </si>
  <si>
    <t>807 1 11 05075 10 1000 120</t>
  </si>
  <si>
    <t>807 1 11 05075 10 2000 120</t>
  </si>
  <si>
    <t>Доходы от сдачи в аренду имущества, составляющего казну сельских поселений (за исключением земельных участков)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</si>
  <si>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 поселений</t>
  </si>
  <si>
    <t>807 2 02 49999 10 0021 151</t>
  </si>
  <si>
    <t>807 2 02 49999 10 0023 151</t>
  </si>
  <si>
    <t>807 2 02 49999 10 0045 151</t>
  </si>
  <si>
    <t>807 2 02 49999 10 0046 151</t>
  </si>
  <si>
    <t>807 2 02 49999 10 0051 151</t>
  </si>
  <si>
    <t>Невыясненные поступления, зачисляемые в бюджеты сельских поселений</t>
  </si>
  <si>
    <t>807 2 02 49999 10 0052 151</t>
  </si>
  <si>
    <t xml:space="preserve">Прочие безвозмездные поступления в бюджеты сельских поселений 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</si>
  <si>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</si>
  <si>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</si>
  <si>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</si>
  <si>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</si>
  <si>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</si>
  <si>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</si>
  <si>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</si>
  <si>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230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</si>
  <si>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</si>
  <si>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</si>
  <si>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</si>
  <si>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</si>
  <si>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</si>
  <si>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</si>
  <si>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 xml:space="preserve">Земельный налог с организаций, обладающих земельным участком, расположенным в границах сельских поселений </t>
  </si>
  <si>
    <t xml:space="preserve">Земельный налог с физических лиц 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</si>
  <si>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</si>
  <si>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</si>
  <si>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</si>
  <si>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</si>
  <si>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Субвенции бюджетам субъектов Российской Федерации и муниципальных образований</t>
  </si>
  <si>
    <t xml:space="preserve">Прочие межбюджетные трансферты, передаваемые бюджетам </t>
  </si>
  <si>
    <t xml:space="preserve">Другие вопросы в области культуры, кинематографии </t>
  </si>
  <si>
    <t xml:space="preserve">к  решению Недокурского </t>
  </si>
  <si>
    <t xml:space="preserve">к решению Недокурского </t>
  </si>
  <si>
    <t xml:space="preserve">к решению Недокурского сельского Совета депутатов  </t>
  </si>
  <si>
    <t>Культура, кинематография</t>
  </si>
  <si>
    <t>Другие вопросы в области культуры, кинематографии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</si>
  <si>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</si>
  <si>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</si>
  <si>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</si>
  <si>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</si>
  <si>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Руководство и управление в сфере управленческеих функций органов местного самоуправления в рамках непрограммных расходов органов местного самоуправления</t>
  </si>
  <si>
    <t>Субвенции на выполнение государственных полномочий по созданию и обеспечению деятельности административных комиссий, в рамках непрограммных мероприятий</t>
  </si>
  <si>
    <t>Осуществление первичного воинского учета на территориях где отсутствуют военные комиссариаты, в рамках непрограммных расходов</t>
  </si>
  <si>
    <t>807 2 02 49999 10 0063 151</t>
  </si>
  <si>
    <t xml:space="preserve">Прочие межбюджетные трансферты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 </t>
  </si>
  <si>
    <t>0059</t>
  </si>
  <si>
    <t>Прочие межбюджетные трансферты на обеспечение первичных мер пожарной безопасности в рамках подпрограммы "Предупреждение, спасение, помощь населению края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</si>
  <si>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0063</t>
  </si>
  <si>
    <t>0053</t>
  </si>
  <si>
    <t>Расходы на обеспечение первичных мер пожарной безопасности в рамках непрограмных расходов</t>
  </si>
  <si>
    <t>04 2 00 74120</t>
  </si>
  <si>
    <t>Софинансирование расходов на обеспечение первичных мер пожарной безопасности в рамках непрограммных расходов</t>
  </si>
  <si>
    <t>04 2 00 S4120</t>
  </si>
  <si>
    <t>Софинансирование на осуществление дорожной деятельности в отношении авомобильных дорог общего пользования местного значения за счет средств муниципального дорожного фонда  в  рамках подпрограммы "Развитие транспортной инфраструктуры муниципального образования Недокурский сельсовет"  муниципальной программы "Улучшение жизнедеятельности населения муниципального образования Недокурский сельсовет".</t>
  </si>
  <si>
    <t xml:space="preserve">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 в рамках подпрограммы  «Дороги Красноярья» государственной программы Красноярского края «Развитие транспортной системы» </t>
  </si>
  <si>
    <t xml:space="preserve">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 </t>
  </si>
  <si>
    <t xml:space="preserve">Софинансирование расходов на содержание автомобильных дорог общего пользования местного значения за счет средств дорожного фонда в  рамках подпрограммы "Развитие транспортной инфраструктуры муниципального образования Недокурский сельсовет"  муниципальной программы "Улучшение жизнедеятельности населения муниципального образования Недокурский сельсовет" </t>
  </si>
  <si>
    <t>03 2 00 75080</t>
  </si>
  <si>
    <t>03 2 00 S5080</t>
  </si>
  <si>
    <t>Расходы на обеспечение первичных мер пожарной безопасности в рамках непрограммных расходов</t>
  </si>
  <si>
    <t>Прочие межбюджетные трансферты на реализацию мероприятий, направленных на повышение безопасности дорожного движения, в рамках подпрограммы "Повышение безопасности дорожного движения" государственной программы Красноярского края "Развитие транспортной системы"</t>
  </si>
  <si>
    <t>807 2 02 49999 10 0068 151</t>
  </si>
  <si>
    <t>17</t>
  </si>
  <si>
    <t>14</t>
  </si>
  <si>
    <t>180</t>
  </si>
  <si>
    <t>Средства самообложения граждан, зачисляемые в бюджеты поселений</t>
  </si>
  <si>
    <t>0046</t>
  </si>
  <si>
    <t>0021</t>
  </si>
  <si>
    <t>0068</t>
  </si>
  <si>
    <t>Другие вопросы в области жилищно-коммунального хозяйства</t>
  </si>
  <si>
    <t>0505</t>
  </si>
  <si>
    <t>03 2 00 74920</t>
  </si>
  <si>
    <t>03 2 00 S4920</t>
  </si>
  <si>
    <t>Реализация мероприятий, направленных на повышение безопасности дорожного движения в рамках подпрограммы "Повышение безопасности дорожного движения в Красноярском крае" государственной программы Красноярского края " Развитие транспортной системы"</t>
  </si>
  <si>
    <t>Софинансирование расходов  на  реализацию мероприятий, направленных на повышение безопасности дорожного движения в рамках подпрограммы "Развитие транспортной инфраструктуры муниципального образования Недокурский сельсовет"  муниципальной программы "Улучшение жизнедеятельности населения муниципального образования Недокурский сельсовет".</t>
  </si>
  <si>
    <t xml:space="preserve">Иные межбюджетные трансферты на реализацию проекта по благоустройству территории поселения в рамках подпрограммы "Благоустройство муниципального образования «Недокурский сельсовет»" муниципальной программы «Улучшение жизнедеятельности населения муниципального образования Недокурский сельсовет» </t>
  </si>
  <si>
    <t>03 3 00 77410</t>
  </si>
  <si>
    <t>Софинансирование  иных межбюджетных трансфертов на реализацию проекта по благоустройству территории поселения в рамках подпрограммы "Благоустройство муниципального образования «Недокурский сельсовет»" муниципальной программы «Улучшение жизнедеятельности населения муниципального образования Недокурский сельсовет»</t>
  </si>
  <si>
    <t>03 3 00 S7410</t>
  </si>
  <si>
    <t>Иные межбюджетные трансферты выделяемые из бюджета Недокурского сельсовета в районный бюджет на организацию в границах поселения тепло и водоснабжения в рамках непрограммных расходов</t>
  </si>
  <si>
    <t>04 2 00 48110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</si>
  <si>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непрограмных расходов</t>
  </si>
  <si>
    <t>04 1 00 10210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</si>
  <si>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«Создание условий для организации досуга и обеспечения жителей сельсовета услугами организаций культуры» муниципальной программы «Развитие культуры  муниципального образования Недокурский сельсовет».</t>
  </si>
  <si>
    <t>01 1 00 10210</t>
  </si>
  <si>
    <t>О5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</si>
  <si>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</si>
  <si>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непрограммных расходов</t>
  </si>
  <si>
    <t>04 1 00  10210</t>
  </si>
  <si>
    <t>Предоставление субсидий бюджетным, автономным учреждениям и иным некоммерческим организациям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</si>
  <si>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«Организация и развитие библиотечного обслуживания населения, обеспечение прав граждан на свободный  доступ к  информации» муниципальной программы «Развитие культуры  муниципального образования Недокурский сельсовет».</t>
  </si>
  <si>
    <t>Приложение 1</t>
  </si>
  <si>
    <t>Приложение 2</t>
  </si>
  <si>
    <t>Приложение 3</t>
  </si>
  <si>
    <t>Приложение 4</t>
  </si>
  <si>
    <t xml:space="preserve">                                                              Приложение  5</t>
  </si>
  <si>
    <t xml:space="preserve">              Приложение  6</t>
  </si>
  <si>
    <t>Приложение  7</t>
  </si>
  <si>
    <t>Приложение  8</t>
  </si>
  <si>
    <t>сельского Совета депутатов  от 29.08.2017 г. № 20-94 р</t>
  </si>
  <si>
    <t>Прочие межбюджетные трансферты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</si>
  <si>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807 2 02 49999 10 0064 151</t>
  </si>
  <si>
    <t>807 2 02 49999 10 0071 151</t>
  </si>
  <si>
    <t>Прочие межбюджетные трансферты на повышение размеров оплаты труда основного и административно-управленческого персонала учреждений культуры, подведомственных муниципальным органам управления в области культуры</t>
  </si>
  <si>
    <t xml:space="preserve"> от 29.08.2017 г. № 20-94 р</t>
  </si>
  <si>
    <t>к решению Недокурского сельского Совета депутатов  от 29.08.2017 г. № 20-94 р</t>
  </si>
  <si>
    <t xml:space="preserve">                                                               к  решению Недокурского сельского Совета депутатов от 29.08.2017 г. № 20-94 р</t>
  </si>
  <si>
    <t>к  решению Недокурского сельского Совета депутатов  от 29.08.2017 г. № 20-94 р</t>
  </si>
  <si>
    <t>к решению Недокурского сельского Совета депутатов от 29.08.2017 г. № 20-94 р</t>
  </si>
  <si>
    <t>0064</t>
  </si>
  <si>
    <t>0071</t>
  </si>
  <si>
    <t>03 2 00 75090</t>
  </si>
  <si>
    <t>03 2 00 75980</t>
  </si>
  <si>
    <t>03 2 00 S5090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</si>
  <si>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</si>
  <si>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01 1 00 10460</t>
  </si>
  <si>
    <t>Повышение размеров оплаты труда основного и административно-управленческого персонала учреждений культуры, подведомственных муниципальным органам управления в области культуры в рамках подпрограммы «Создание условий для организации досуга и обеспечения жителей сельсовета услугами организаций культуры» муниципальной программы «Развитие культуры  муниципального образования Недокурский сельсовет».</t>
  </si>
  <si>
    <t xml:space="preserve">Софинансирование расходов на капитальный ремонт и ремонт автомобильных дорог общего пользования местного значения за счет средств дорожного фонда в  рамках подпрограммы "Развитие транспортной инфраструктуры муниципального образования Недокурский сельсовет"  муниципальной программы "Улучшение жизнедеятельности населения муниципального образования Недокурский сельсовет" 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</si>
</sst>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#,##0.000"/>
    <numFmt numFmtId="166" formatCode="#,##0.000000000"/>
    <numFmt numFmtId="167" formatCode="0.00000"/>
    <numFmt numFmtId="168" formatCode="#,##0.00000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</font>
    <font>
      <sz val="8"/>
      <color theme="1"/>
      <name val="Calibri"/>
      <family val="2"/>
      <charset val="204"/>
      <scheme val="minor"/>
    </font>
    <font>
      <sz val="12"/>
      <name val="Helv"/>
      <charset val="204"/>
    </font>
    <font>
      <sz val="12"/>
      <name val="Arial Cyr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" fillId="0" borderId="0"/>
    <xf numFmtId="0" fontId="4" fillId="0" borderId="0"/>
  </cellStyleXfs>
  <cellXfs count="410">
    <xf numFmtId="0" fontId="0" fillId="0" borderId="0" xfId="0"/>
    <xf numFmtId="0" fontId="3" fillId="0" borderId="1" xfId="6" applyFont="1" applyFill="1" applyBorder="1" applyAlignment="1">
      <alignment wrapText="1" shrinkToFit="1"/>
    </xf>
    <xf numFmtId="0" fontId="3" fillId="0" borderId="2" xfId="6" applyFont="1" applyFill="1" applyBorder="1" applyAlignment="1">
      <alignment wrapText="1" shrinkToFit="1"/>
    </xf>
    <xf numFmtId="49" fontId="3" fillId="0" borderId="2" xfId="6" applyNumberFormat="1" applyFont="1" applyFill="1" applyBorder="1" applyAlignment="1">
      <alignment wrapText="1" shrinkToFit="1"/>
    </xf>
    <xf numFmtId="0" fontId="3" fillId="0" borderId="3" xfId="6" applyFont="1" applyFill="1" applyBorder="1" applyAlignment="1">
      <alignment horizontal="center" wrapText="1" shrinkToFit="1"/>
    </xf>
    <xf numFmtId="0" fontId="3" fillId="0" borderId="4" xfId="6" applyFont="1" applyFill="1" applyBorder="1" applyAlignment="1">
      <alignment horizontal="center" wrapText="1" shrinkToFit="1"/>
    </xf>
    <xf numFmtId="49" fontId="3" fillId="0" borderId="3" xfId="6" applyNumberFormat="1" applyFont="1" applyFill="1" applyBorder="1" applyAlignment="1">
      <alignment horizontal="center" wrapText="1" shrinkToFit="1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9" fillId="0" borderId="0" xfId="0" applyFont="1" applyFill="1" applyAlignment="1"/>
    <xf numFmtId="0" fontId="3" fillId="0" borderId="5" xfId="0" applyFont="1" applyFill="1" applyBorder="1" applyAlignment="1">
      <alignment horizontal="left" wrapText="1"/>
    </xf>
    <xf numFmtId="49" fontId="3" fillId="0" borderId="5" xfId="0" applyNumberFormat="1" applyFont="1" applyFill="1" applyBorder="1" applyAlignment="1">
      <alignment horizontal="right"/>
    </xf>
    <xf numFmtId="0" fontId="3" fillId="0" borderId="5" xfId="0" applyFont="1" applyFill="1" applyBorder="1" applyAlignment="1">
      <alignment horizontal="justify" wrapText="1"/>
    </xf>
    <xf numFmtId="0" fontId="10" fillId="0" borderId="5" xfId="0" applyFont="1" applyFill="1" applyBorder="1" applyAlignment="1">
      <alignment horizontal="justify" wrapText="1"/>
    </xf>
    <xf numFmtId="49" fontId="10" fillId="0" borderId="5" xfId="0" applyNumberFormat="1" applyFont="1" applyFill="1" applyBorder="1" applyAlignment="1">
      <alignment horizontal="right"/>
    </xf>
    <xf numFmtId="49" fontId="10" fillId="0" borderId="5" xfId="0" applyNumberFormat="1" applyFont="1" applyFill="1" applyBorder="1" applyAlignment="1">
      <alignment horizontal="right" wrapText="1"/>
    </xf>
    <xf numFmtId="49" fontId="11" fillId="0" borderId="5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justify"/>
    </xf>
    <xf numFmtId="0" fontId="3" fillId="0" borderId="5" xfId="0" applyFont="1" applyFill="1" applyBorder="1" applyAlignment="1">
      <alignment horizontal="justify"/>
    </xf>
    <xf numFmtId="0" fontId="10" fillId="0" borderId="5" xfId="0" applyFont="1" applyFill="1" applyBorder="1" applyAlignment="1">
      <alignment wrapText="1" shrinkToFit="1"/>
    </xf>
    <xf numFmtId="0" fontId="10" fillId="0" borderId="6" xfId="0" applyFont="1" applyFill="1" applyBorder="1" applyAlignment="1">
      <alignment horizontal="justify"/>
    </xf>
    <xf numFmtId="0" fontId="3" fillId="0" borderId="5" xfId="0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vertical="justify" wrapText="1"/>
    </xf>
    <xf numFmtId="49" fontId="10" fillId="0" borderId="8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horizontal="left" wrapText="1"/>
    </xf>
    <xf numFmtId="49" fontId="10" fillId="0" borderId="5" xfId="0" applyNumberFormat="1" applyFont="1" applyFill="1" applyBorder="1" applyAlignment="1">
      <alignment horizontal="left"/>
    </xf>
    <xf numFmtId="49" fontId="10" fillId="0" borderId="5" xfId="0" applyNumberFormat="1" applyFont="1" applyFill="1" applyBorder="1" applyAlignment="1">
      <alignment horizontal="right" wrapText="1" shrinkToFit="1"/>
    </xf>
    <xf numFmtId="0" fontId="7" fillId="0" borderId="0" xfId="0" applyFont="1" applyFill="1" applyAlignment="1">
      <alignment horizontal="right"/>
    </xf>
    <xf numFmtId="0" fontId="10" fillId="0" borderId="0" xfId="0" applyFont="1" applyFill="1"/>
    <xf numFmtId="0" fontId="10" fillId="0" borderId="5" xfId="0" applyNumberFormat="1" applyFont="1" applyFill="1" applyBorder="1" applyAlignment="1">
      <alignment horizontal="justify"/>
    </xf>
    <xf numFmtId="0" fontId="10" fillId="2" borderId="5" xfId="0" applyFont="1" applyFill="1" applyBorder="1" applyAlignment="1">
      <alignment horizontal="left" wrapText="1"/>
    </xf>
    <xf numFmtId="0" fontId="11" fillId="0" borderId="0" xfId="0" applyFont="1" applyFill="1"/>
    <xf numFmtId="0" fontId="3" fillId="2" borderId="5" xfId="0" applyFont="1" applyFill="1" applyBorder="1" applyAlignment="1">
      <alignment horizontal="justify" wrapText="1"/>
    </xf>
    <xf numFmtId="0" fontId="3" fillId="2" borderId="5" xfId="0" applyFont="1" applyFill="1" applyBorder="1" applyAlignment="1">
      <alignment horizontal="justify"/>
    </xf>
    <xf numFmtId="0" fontId="10" fillId="0" borderId="5" xfId="0" applyFont="1" applyFill="1" applyBorder="1" applyAlignment="1"/>
    <xf numFmtId="0" fontId="3" fillId="0" borderId="5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12" fillId="0" borderId="0" xfId="0" applyFont="1" applyFill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165" fontId="3" fillId="0" borderId="5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>
      <alignment horizontal="center" vertical="top" wrapText="1"/>
    </xf>
    <xf numFmtId="165" fontId="13" fillId="2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165" fontId="3" fillId="2" borderId="5" xfId="0" applyNumberFormat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NumberFormat="1" applyFont="1" applyFill="1" applyBorder="1" applyAlignment="1">
      <alignment vertical="top" wrapText="1"/>
    </xf>
    <xf numFmtId="165" fontId="3" fillId="0" borderId="5" xfId="0" applyNumberFormat="1" applyFont="1" applyFill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3" fillId="0" borderId="0" xfId="0" applyNumberFormat="1" applyFont="1" applyFill="1" applyAlignment="1">
      <alignment horizontal="center" vertical="top" wrapText="1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164" fontId="6" fillId="0" borderId="5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horizontal="justify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right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left"/>
    </xf>
    <xf numFmtId="0" fontId="17" fillId="0" borderId="5" xfId="6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5" xfId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wrapText="1" shrinkToFit="1"/>
    </xf>
    <xf numFmtId="0" fontId="18" fillId="2" borderId="5" xfId="0" applyFont="1" applyFill="1" applyBorder="1" applyAlignment="1">
      <alignment wrapText="1" shrinkToFit="1"/>
    </xf>
    <xf numFmtId="0" fontId="18" fillId="2" borderId="0" xfId="0" applyFont="1" applyFill="1"/>
    <xf numFmtId="0" fontId="18" fillId="2" borderId="5" xfId="0" applyFont="1" applyFill="1" applyBorder="1" applyAlignment="1">
      <alignment horizontal="justify" wrapText="1"/>
    </xf>
    <xf numFmtId="0" fontId="18" fillId="2" borderId="5" xfId="0" applyFont="1" applyFill="1" applyBorder="1" applyAlignment="1">
      <alignment horizontal="justify"/>
    </xf>
    <xf numFmtId="0" fontId="17" fillId="2" borderId="5" xfId="0" applyFont="1" applyFill="1" applyBorder="1" applyAlignment="1">
      <alignment horizontal="justify"/>
    </xf>
    <xf numFmtId="0" fontId="17" fillId="2" borderId="5" xfId="0" applyFont="1" applyFill="1" applyBorder="1" applyAlignment="1">
      <alignment horizontal="left"/>
    </xf>
    <xf numFmtId="0" fontId="15" fillId="2" borderId="5" xfId="0" applyFont="1" applyFill="1" applyBorder="1" applyAlignment="1"/>
    <xf numFmtId="0" fontId="15" fillId="2" borderId="5" xfId="0" applyFont="1" applyFill="1" applyBorder="1" applyAlignment="1">
      <alignment horizontal="justify"/>
    </xf>
    <xf numFmtId="0" fontId="17" fillId="2" borderId="5" xfId="0" applyFont="1" applyFill="1" applyBorder="1" applyAlignment="1">
      <alignment horizontal="justify" wrapText="1"/>
    </xf>
    <xf numFmtId="0" fontId="19" fillId="2" borderId="0" xfId="0" applyFont="1" applyFill="1"/>
    <xf numFmtId="0" fontId="19" fillId="0" borderId="0" xfId="0" applyFont="1"/>
    <xf numFmtId="0" fontId="15" fillId="2" borderId="5" xfId="0" applyFont="1" applyFill="1" applyBorder="1" applyAlignment="1">
      <alignment horizontal="justify" wrapText="1"/>
    </xf>
    <xf numFmtId="0" fontId="17" fillId="2" borderId="5" xfId="0" applyFont="1" applyFill="1" applyBorder="1" applyAlignment="1">
      <alignment horizontal="left" wrapText="1"/>
    </xf>
    <xf numFmtId="0" fontId="17" fillId="2" borderId="5" xfId="0" applyNumberFormat="1" applyFont="1" applyFill="1" applyBorder="1" applyAlignment="1">
      <alignment horizontal="justify" wrapText="1"/>
    </xf>
    <xf numFmtId="0" fontId="17" fillId="0" borderId="5" xfId="0" applyNumberFormat="1" applyFont="1" applyFill="1" applyBorder="1" applyAlignment="1" applyProtection="1">
      <alignment horizontal="left" vertical="center" wrapText="1"/>
    </xf>
    <xf numFmtId="0" fontId="17" fillId="2" borderId="0" xfId="0" applyFont="1" applyFill="1"/>
    <xf numFmtId="0" fontId="18" fillId="2" borderId="5" xfId="0" applyFont="1" applyFill="1" applyBorder="1" applyAlignment="1">
      <alignment horizontal="left" wrapText="1"/>
    </xf>
    <xf numFmtId="49" fontId="18" fillId="2" borderId="5" xfId="0" applyNumberFormat="1" applyFont="1" applyFill="1" applyBorder="1" applyAlignment="1">
      <alignment horizontal="left"/>
    </xf>
    <xf numFmtId="164" fontId="18" fillId="0" borderId="0" xfId="0" applyNumberFormat="1" applyFont="1"/>
    <xf numFmtId="0" fontId="18" fillId="0" borderId="8" xfId="0" applyFont="1" applyBorder="1" applyAlignment="1">
      <alignment horizontal="center"/>
    </xf>
    <xf numFmtId="0" fontId="15" fillId="0" borderId="0" xfId="0" applyFont="1"/>
    <xf numFmtId="0" fontId="18" fillId="2" borderId="7" xfId="0" applyFont="1" applyFill="1" applyBorder="1" applyAlignment="1">
      <alignment vertical="justify" wrapText="1"/>
    </xf>
    <xf numFmtId="0" fontId="18" fillId="2" borderId="7" xfId="0" applyFont="1" applyFill="1" applyBorder="1" applyAlignment="1"/>
    <xf numFmtId="0" fontId="18" fillId="2" borderId="6" xfId="0" applyFont="1" applyFill="1" applyBorder="1" applyAlignment="1">
      <alignment horizontal="justify"/>
    </xf>
    <xf numFmtId="0" fontId="21" fillId="2" borderId="0" xfId="7" applyFont="1" applyFill="1" applyProtection="1">
      <protection locked="0"/>
    </xf>
    <xf numFmtId="165" fontId="21" fillId="2" borderId="0" xfId="7" applyNumberFormat="1" applyFont="1" applyFill="1" applyBorder="1" applyProtection="1">
      <protection locked="0"/>
    </xf>
    <xf numFmtId="0" fontId="21" fillId="2" borderId="0" xfId="7" applyFont="1" applyFill="1" applyBorder="1"/>
    <xf numFmtId="0" fontId="21" fillId="2" borderId="0" xfId="7" applyFont="1" applyFill="1"/>
    <xf numFmtId="165" fontId="21" fillId="2" borderId="0" xfId="7" applyNumberFormat="1" applyFont="1" applyFill="1" applyBorder="1" applyAlignment="1" applyProtection="1">
      <alignment horizontal="left"/>
      <protection locked="0"/>
    </xf>
    <xf numFmtId="0" fontId="1" fillId="2" borderId="0" xfId="7" applyFont="1" applyFill="1" applyProtection="1">
      <protection locked="0"/>
    </xf>
    <xf numFmtId="165" fontId="1" fillId="2" borderId="0" xfId="7" applyNumberFormat="1" applyFont="1" applyFill="1" applyBorder="1" applyProtection="1">
      <protection locked="0"/>
    </xf>
    <xf numFmtId="0" fontId="23" fillId="2" borderId="0" xfId="7" applyFont="1" applyFill="1" applyProtection="1">
      <protection locked="0"/>
    </xf>
    <xf numFmtId="0" fontId="24" fillId="2" borderId="0" xfId="7" applyFont="1" applyFill="1" applyBorder="1" applyAlignment="1" applyProtection="1">
      <alignment horizontal="center"/>
      <protection locked="0"/>
    </xf>
    <xf numFmtId="165" fontId="1" fillId="2" borderId="0" xfId="7" applyNumberFormat="1" applyFont="1" applyFill="1" applyBorder="1" applyAlignment="1" applyProtection="1">
      <alignment horizontal="right"/>
      <protection locked="0"/>
    </xf>
    <xf numFmtId="2" fontId="3" fillId="2" borderId="5" xfId="7" applyNumberFormat="1" applyFont="1" applyFill="1" applyBorder="1" applyAlignment="1" applyProtection="1">
      <alignment horizontal="center" vertical="center"/>
      <protection locked="0"/>
    </xf>
    <xf numFmtId="0" fontId="2" fillId="2" borderId="5" xfId="7" applyFont="1" applyFill="1" applyBorder="1" applyAlignment="1" applyProtection="1">
      <alignment horizontal="center"/>
      <protection locked="0"/>
    </xf>
    <xf numFmtId="0" fontId="3" fillId="2" borderId="5" xfId="7" applyFont="1" applyFill="1" applyBorder="1" applyAlignment="1" applyProtection="1">
      <alignment horizontal="center"/>
      <protection locked="0"/>
    </xf>
    <xf numFmtId="49" fontId="2" fillId="2" borderId="5" xfId="7" applyNumberFormat="1" applyFont="1" applyFill="1" applyBorder="1" applyAlignment="1" applyProtection="1">
      <alignment horizontal="center"/>
      <protection locked="0"/>
    </xf>
    <xf numFmtId="49" fontId="2" fillId="2" borderId="5" xfId="7" applyNumberFormat="1" applyFont="1" applyFill="1" applyBorder="1" applyAlignment="1" applyProtection="1">
      <alignment horizontal="right"/>
      <protection locked="0"/>
    </xf>
    <xf numFmtId="0" fontId="2" fillId="2" borderId="5" xfId="7" applyFont="1" applyFill="1" applyBorder="1" applyProtection="1">
      <protection locked="0"/>
    </xf>
    <xf numFmtId="165" fontId="2" fillId="2" borderId="5" xfId="7" applyNumberFormat="1" applyFont="1" applyFill="1" applyBorder="1" applyAlignment="1" applyProtection="1">
      <alignment horizontal="center" vertical="center"/>
      <protection locked="0"/>
    </xf>
    <xf numFmtId="49" fontId="2" fillId="2" borderId="5" xfId="7" applyNumberFormat="1" applyFont="1" applyFill="1" applyBorder="1" applyProtection="1">
      <protection locked="0"/>
    </xf>
    <xf numFmtId="49" fontId="2" fillId="2" borderId="5" xfId="7" applyNumberFormat="1" applyFont="1" applyFill="1" applyBorder="1" applyAlignment="1" applyProtection="1">
      <alignment horizontal="left"/>
      <protection locked="0"/>
    </xf>
    <xf numFmtId="49" fontId="14" fillId="2" borderId="5" xfId="7" applyNumberFormat="1" applyFont="1" applyFill="1" applyBorder="1" applyAlignment="1" applyProtection="1">
      <alignment vertical="top"/>
      <protection locked="0"/>
    </xf>
    <xf numFmtId="49" fontId="14" fillId="2" borderId="5" xfId="7" applyNumberFormat="1" applyFont="1" applyFill="1" applyBorder="1" applyAlignment="1" applyProtection="1">
      <alignment horizontal="left" vertical="top"/>
      <protection locked="0"/>
    </xf>
    <xf numFmtId="49" fontId="14" fillId="2" borderId="5" xfId="7" applyNumberFormat="1" applyFont="1" applyFill="1" applyBorder="1" applyAlignment="1" applyProtection="1">
      <alignment horizontal="right" vertical="top"/>
      <protection locked="0"/>
    </xf>
    <xf numFmtId="0" fontId="14" fillId="2" borderId="5" xfId="7" applyFont="1" applyFill="1" applyBorder="1" applyAlignment="1" applyProtection="1">
      <alignment vertical="top" wrapText="1"/>
      <protection locked="0"/>
    </xf>
    <xf numFmtId="165" fontId="14" fillId="2" borderId="5" xfId="7" applyNumberFormat="1" applyFont="1" applyFill="1" applyBorder="1" applyAlignment="1" applyProtection="1">
      <alignment horizontal="center" vertical="center"/>
      <protection locked="0"/>
    </xf>
    <xf numFmtId="49" fontId="3" fillId="2" borderId="5" xfId="7" applyNumberFormat="1" applyFont="1" applyFill="1" applyBorder="1" applyAlignment="1" applyProtection="1">
      <alignment vertical="top"/>
      <protection locked="0"/>
    </xf>
    <xf numFmtId="49" fontId="3" fillId="2" borderId="5" xfId="7" applyNumberFormat="1" applyFont="1" applyFill="1" applyBorder="1" applyAlignment="1" applyProtection="1">
      <alignment horizontal="left" vertical="top"/>
      <protection locked="0"/>
    </xf>
    <xf numFmtId="49" fontId="3" fillId="2" borderId="5" xfId="7" applyNumberFormat="1" applyFont="1" applyFill="1" applyBorder="1" applyAlignment="1" applyProtection="1">
      <alignment horizontal="right" vertical="top"/>
      <protection locked="0"/>
    </xf>
    <xf numFmtId="0" fontId="3" fillId="2" borderId="5" xfId="7" applyFont="1" applyFill="1" applyBorder="1" applyAlignment="1" applyProtection="1">
      <alignment vertical="top" wrapText="1"/>
      <protection locked="0"/>
    </xf>
    <xf numFmtId="165" fontId="3" fillId="2" borderId="5" xfId="7" applyNumberFormat="1" applyFont="1" applyFill="1" applyBorder="1" applyAlignment="1" applyProtection="1">
      <alignment horizontal="center" vertical="center"/>
      <protection locked="0"/>
    </xf>
    <xf numFmtId="0" fontId="13" fillId="2" borderId="5" xfId="7" applyFont="1" applyFill="1" applyBorder="1" applyProtection="1">
      <protection locked="0"/>
    </xf>
    <xf numFmtId="165" fontId="13" fillId="2" borderId="5" xfId="7" applyNumberFormat="1" applyFont="1" applyFill="1" applyBorder="1" applyAlignment="1" applyProtection="1">
      <alignment horizontal="center" vertical="center"/>
      <protection locked="0"/>
    </xf>
    <xf numFmtId="165" fontId="10" fillId="2" borderId="5" xfId="7" applyNumberFormat="1" applyFont="1" applyFill="1" applyBorder="1" applyAlignment="1" applyProtection="1">
      <alignment horizontal="center" vertical="center"/>
      <protection locked="0"/>
    </xf>
    <xf numFmtId="0" fontId="3" fillId="2" borderId="5" xfId="7" applyFont="1" applyFill="1" applyBorder="1" applyProtection="1">
      <protection locked="0"/>
    </xf>
    <xf numFmtId="165" fontId="11" fillId="2" borderId="5" xfId="7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2" fillId="2" borderId="5" xfId="7" applyFont="1" applyFill="1" applyBorder="1" applyAlignment="1" applyProtection="1">
      <alignment vertical="top"/>
      <protection locked="0"/>
    </xf>
    <xf numFmtId="49" fontId="2" fillId="2" borderId="5" xfId="0" applyNumberFormat="1" applyFont="1" applyFill="1" applyBorder="1"/>
    <xf numFmtId="0" fontId="2" fillId="2" borderId="5" xfId="0" applyFont="1" applyFill="1" applyBorder="1" applyAlignment="1">
      <alignment wrapText="1"/>
    </xf>
    <xf numFmtId="49" fontId="14" fillId="2" borderId="5" xfId="7" applyNumberFormat="1" applyFont="1" applyFill="1" applyBorder="1" applyAlignment="1" applyProtection="1">
      <alignment vertical="top" wrapText="1"/>
      <protection locked="0"/>
    </xf>
    <xf numFmtId="49" fontId="14" fillId="2" borderId="5" xfId="7" applyNumberFormat="1" applyFont="1" applyFill="1" applyBorder="1" applyAlignment="1" applyProtection="1">
      <alignment horizontal="left" vertical="top" wrapText="1"/>
      <protection locked="0"/>
    </xf>
    <xf numFmtId="49" fontId="14" fillId="2" borderId="5" xfId="7" applyNumberFormat="1" applyFont="1" applyFill="1" applyBorder="1" applyAlignment="1" applyProtection="1">
      <alignment horizontal="right" vertical="top" wrapText="1"/>
      <protection locked="0"/>
    </xf>
    <xf numFmtId="165" fontId="14" fillId="2" borderId="5" xfId="7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7" applyNumberFormat="1" applyFont="1" applyFill="1" applyBorder="1" applyAlignment="1" applyProtection="1">
      <alignment horizontal="left" vertical="top" wrapText="1"/>
      <protection locked="0"/>
    </xf>
    <xf numFmtId="49" fontId="3" fillId="2" borderId="5" xfId="7" applyNumberFormat="1" applyFont="1" applyFill="1" applyBorder="1" applyAlignment="1" applyProtection="1">
      <alignment vertical="top" wrapText="1"/>
      <protection locked="0"/>
    </xf>
    <xf numFmtId="49" fontId="3" fillId="2" borderId="5" xfId="7" applyNumberFormat="1" applyFont="1" applyFill="1" applyBorder="1" applyAlignment="1" applyProtection="1">
      <alignment horizontal="right" vertical="top" wrapText="1"/>
      <protection locked="0"/>
    </xf>
    <xf numFmtId="0" fontId="14" fillId="2" borderId="5" xfId="7" applyFont="1" applyFill="1" applyBorder="1" applyAlignment="1" applyProtection="1">
      <alignment vertical="top"/>
      <protection locked="0"/>
    </xf>
    <xf numFmtId="0" fontId="3" fillId="2" borderId="5" xfId="7" applyFont="1" applyFill="1" applyBorder="1" applyAlignment="1" applyProtection="1">
      <alignment vertical="top"/>
      <protection locked="0"/>
    </xf>
    <xf numFmtId="49" fontId="2" fillId="2" borderId="5" xfId="7" applyNumberFormat="1" applyFont="1" applyFill="1" applyBorder="1" applyAlignment="1" applyProtection="1">
      <alignment vertical="top"/>
      <protection locked="0"/>
    </xf>
    <xf numFmtId="49" fontId="2" fillId="2" borderId="5" xfId="7" applyNumberFormat="1" applyFont="1" applyFill="1" applyBorder="1" applyAlignment="1" applyProtection="1">
      <alignment horizontal="right" vertical="top"/>
      <protection locked="0"/>
    </xf>
    <xf numFmtId="0" fontId="2" fillId="2" borderId="5" xfId="7" applyFont="1" applyFill="1" applyBorder="1" applyAlignment="1" applyProtection="1">
      <alignment vertical="top" wrapText="1"/>
      <protection locked="0"/>
    </xf>
    <xf numFmtId="0" fontId="14" fillId="2" borderId="0" xfId="7" applyFont="1" applyFill="1"/>
    <xf numFmtId="0" fontId="3" fillId="2" borderId="0" xfId="7" applyFont="1" applyFill="1"/>
    <xf numFmtId="0" fontId="14" fillId="2" borderId="5" xfId="7" applyFont="1" applyFill="1" applyBorder="1" applyProtection="1">
      <protection locked="0"/>
    </xf>
    <xf numFmtId="49" fontId="13" fillId="2" borderId="5" xfId="7" applyNumberFormat="1" applyFont="1" applyFill="1" applyBorder="1" applyAlignment="1" applyProtection="1">
      <alignment vertical="top"/>
      <protection locked="0"/>
    </xf>
    <xf numFmtId="49" fontId="13" fillId="2" borderId="5" xfId="7" applyNumberFormat="1" applyFont="1" applyFill="1" applyBorder="1" applyAlignment="1" applyProtection="1">
      <alignment horizontal="right" vertical="top"/>
      <protection locked="0"/>
    </xf>
    <xf numFmtId="0" fontId="13" fillId="2" borderId="5" xfId="7" applyFont="1" applyFill="1" applyBorder="1" applyAlignment="1" applyProtection="1">
      <alignment vertical="top" wrapText="1"/>
      <protection locked="0"/>
    </xf>
    <xf numFmtId="0" fontId="24" fillId="2" borderId="0" xfId="7" applyFont="1" applyFill="1"/>
    <xf numFmtId="0" fontId="2" fillId="2" borderId="0" xfId="7" applyFont="1" applyFill="1"/>
    <xf numFmtId="165" fontId="21" fillId="2" borderId="5" xfId="7" applyNumberFormat="1" applyFont="1" applyFill="1" applyBorder="1" applyAlignment="1" applyProtection="1">
      <alignment horizontal="center" vertical="center"/>
      <protection locked="0"/>
    </xf>
    <xf numFmtId="0" fontId="3" fillId="2" borderId="5" xfId="7" applyNumberFormat="1" applyFont="1" applyFill="1" applyBorder="1" applyAlignment="1" applyProtection="1">
      <alignment vertical="top" wrapText="1"/>
      <protection locked="0"/>
    </xf>
    <xf numFmtId="0" fontId="7" fillId="0" borderId="5" xfId="7" applyFont="1" applyFill="1" applyBorder="1" applyProtection="1">
      <protection locked="0"/>
    </xf>
    <xf numFmtId="49" fontId="7" fillId="0" borderId="5" xfId="7" applyNumberFormat="1" applyFont="1" applyFill="1" applyBorder="1" applyProtection="1">
      <protection locked="0"/>
    </xf>
    <xf numFmtId="49" fontId="7" fillId="0" borderId="5" xfId="7" applyNumberFormat="1" applyFont="1" applyFill="1" applyBorder="1" applyAlignment="1" applyProtection="1">
      <alignment horizontal="right"/>
      <protection locked="0"/>
    </xf>
    <xf numFmtId="0" fontId="8" fillId="0" borderId="5" xfId="7" applyFont="1" applyFill="1" applyBorder="1" applyAlignment="1" applyProtection="1">
      <alignment vertical="top" wrapText="1"/>
      <protection locked="0"/>
    </xf>
    <xf numFmtId="165" fontId="8" fillId="0" borderId="5" xfId="7" applyNumberFormat="1" applyFont="1" applyFill="1" applyBorder="1" applyAlignment="1" applyProtection="1">
      <alignment horizontal="center" vertical="center"/>
      <protection locked="0"/>
    </xf>
    <xf numFmtId="0" fontId="7" fillId="0" borderId="0" xfId="7" applyFont="1" applyFill="1"/>
    <xf numFmtId="0" fontId="10" fillId="3" borderId="5" xfId="0" applyFont="1" applyFill="1" applyBorder="1" applyAlignment="1">
      <alignment horizontal="justify"/>
    </xf>
    <xf numFmtId="165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6" applyNumberFormat="1" applyFont="1" applyFill="1" applyBorder="1" applyAlignment="1">
      <alignment horizontal="center" vertical="center" wrapText="1" shrinkToFit="1"/>
    </xf>
    <xf numFmtId="49" fontId="3" fillId="0" borderId="2" xfId="6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 shrinkToFit="1"/>
    </xf>
    <xf numFmtId="49" fontId="3" fillId="0" borderId="5" xfId="0" applyNumberFormat="1" applyFont="1" applyFill="1" applyBorder="1" applyAlignment="1">
      <alignment horizontal="center" vertical="center" wrapText="1" shrinkToFit="1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left" vertical="top" wrapText="1" readingOrder="2"/>
    </xf>
    <xf numFmtId="0" fontId="2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27" fillId="0" borderId="0" xfId="0" applyFont="1"/>
    <xf numFmtId="0" fontId="2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49" fontId="27" fillId="0" borderId="0" xfId="0" applyNumberFormat="1" applyFont="1"/>
    <xf numFmtId="0" fontId="7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49" fontId="26" fillId="0" borderId="0" xfId="0" applyNumberFormat="1" applyFont="1"/>
    <xf numFmtId="0" fontId="7" fillId="0" borderId="0" xfId="0" applyFont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8" fillId="0" borderId="5" xfId="0" applyFont="1" applyBorder="1"/>
    <xf numFmtId="49" fontId="7" fillId="0" borderId="5" xfId="0" applyNumberFormat="1" applyFont="1" applyBorder="1" applyAlignment="1">
      <alignment horizontal="center" vertical="top" wrapText="1"/>
    </xf>
    <xf numFmtId="0" fontId="27" fillId="0" borderId="0" xfId="0" applyFont="1" applyBorder="1"/>
    <xf numFmtId="0" fontId="26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0" fontId="3" fillId="2" borderId="5" xfId="7" applyFont="1" applyFill="1" applyBorder="1" applyAlignment="1" applyProtection="1">
      <alignment textRotation="90" wrapText="1"/>
      <protection locked="0"/>
    </xf>
    <xf numFmtId="0" fontId="3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5" fillId="0" borderId="5" xfId="0" applyFont="1" applyFill="1" applyBorder="1" applyAlignment="1">
      <alignment wrapText="1" shrinkToFit="1"/>
    </xf>
    <xf numFmtId="0" fontId="19" fillId="0" borderId="0" xfId="0" applyFont="1" applyFill="1"/>
    <xf numFmtId="0" fontId="17" fillId="0" borderId="5" xfId="0" applyFont="1" applyFill="1" applyBorder="1" applyAlignment="1">
      <alignment horizontal="justify"/>
    </xf>
    <xf numFmtId="0" fontId="18" fillId="0" borderId="5" xfId="0" applyFont="1" applyFill="1" applyBorder="1" applyAlignment="1">
      <alignment horizontal="justify"/>
    </xf>
    <xf numFmtId="0" fontId="7" fillId="0" borderId="0" xfId="0" applyFont="1" applyFill="1" applyAlignment="1">
      <alignment horizontal="right" wrapText="1"/>
    </xf>
    <xf numFmtId="165" fontId="3" fillId="0" borderId="5" xfId="7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8" xfId="0" applyFont="1" applyBorder="1" applyAlignment="1">
      <alignment horizontal="left" vertical="center" wrapText="1" readingOrder="2"/>
    </xf>
    <xf numFmtId="0" fontId="18" fillId="0" borderId="8" xfId="0" applyFont="1" applyBorder="1" applyAlignment="1">
      <alignment horizontal="left" wrapText="1" readingOrder="2"/>
    </xf>
    <xf numFmtId="0" fontId="15" fillId="2" borderId="5" xfId="0" applyFont="1" applyFill="1" applyBorder="1" applyAlignment="1">
      <alignment horizontal="left" wrapText="1" shrinkToFit="1"/>
    </xf>
    <xf numFmtId="0" fontId="18" fillId="2" borderId="5" xfId="0" applyFont="1" applyFill="1" applyBorder="1" applyAlignment="1">
      <alignment horizontal="left" wrapText="1" shrinkToFit="1"/>
    </xf>
    <xf numFmtId="49" fontId="15" fillId="2" borderId="5" xfId="0" applyNumberFormat="1" applyFont="1" applyFill="1" applyBorder="1" applyAlignment="1">
      <alignment horizontal="left" wrapText="1" shrinkToFit="1"/>
    </xf>
    <xf numFmtId="49" fontId="18" fillId="2" borderId="5" xfId="0" applyNumberFormat="1" applyFont="1" applyFill="1" applyBorder="1" applyAlignment="1">
      <alignment horizontal="left" wrapText="1" shrinkToFit="1"/>
    </xf>
    <xf numFmtId="49" fontId="18" fillId="2" borderId="5" xfId="0" applyNumberFormat="1" applyFont="1" applyFill="1" applyBorder="1" applyAlignment="1">
      <alignment horizontal="left" vertical="top" wrapText="1" shrinkToFit="1"/>
    </xf>
    <xf numFmtId="49" fontId="17" fillId="2" borderId="5" xfId="0" applyNumberFormat="1" applyFont="1" applyFill="1" applyBorder="1" applyAlignment="1">
      <alignment horizontal="left" wrapText="1" shrinkToFit="1"/>
    </xf>
    <xf numFmtId="49" fontId="17" fillId="2" borderId="5" xfId="0" applyNumberFormat="1" applyFont="1" applyFill="1" applyBorder="1" applyAlignment="1">
      <alignment horizontal="left"/>
    </xf>
    <xf numFmtId="0" fontId="18" fillId="2" borderId="5" xfId="0" applyFont="1" applyFill="1" applyBorder="1" applyAlignment="1">
      <alignment horizontal="left"/>
    </xf>
    <xf numFmtId="49" fontId="15" fillId="2" borderId="5" xfId="0" applyNumberFormat="1" applyFont="1" applyFill="1" applyBorder="1" applyAlignment="1">
      <alignment horizontal="left"/>
    </xf>
    <xf numFmtId="49" fontId="18" fillId="2" borderId="7" xfId="0" applyNumberFormat="1" applyFont="1" applyFill="1" applyBorder="1" applyAlignment="1">
      <alignment horizontal="left"/>
    </xf>
    <xf numFmtId="49" fontId="18" fillId="2" borderId="6" xfId="0" applyNumberFormat="1" applyFont="1" applyFill="1" applyBorder="1" applyAlignment="1">
      <alignment horizontal="left"/>
    </xf>
    <xf numFmtId="49" fontId="18" fillId="2" borderId="8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horizontal="left" wrapText="1" shrinkToFit="1"/>
    </xf>
    <xf numFmtId="49" fontId="18" fillId="0" borderId="5" xfId="0" applyNumberFormat="1" applyFont="1" applyFill="1" applyBorder="1" applyAlignment="1">
      <alignment horizontal="left"/>
    </xf>
    <xf numFmtId="0" fontId="17" fillId="0" borderId="5" xfId="0" applyFont="1" applyFill="1" applyBorder="1" applyAlignment="1">
      <alignment horizontal="left" wrapText="1" shrinkToFit="1"/>
    </xf>
    <xf numFmtId="49" fontId="17" fillId="0" borderId="5" xfId="0" applyNumberFormat="1" applyFont="1" applyFill="1" applyBorder="1" applyAlignment="1">
      <alignment horizontal="left"/>
    </xf>
    <xf numFmtId="49" fontId="18" fillId="2" borderId="5" xfId="0" applyNumberFormat="1" applyFont="1" applyFill="1" applyBorder="1" applyAlignment="1">
      <alignment horizontal="left" wrapText="1"/>
    </xf>
    <xf numFmtId="0" fontId="10" fillId="0" borderId="0" xfId="0" applyFont="1" applyFill="1" applyAlignment="1">
      <alignment horizontal="left"/>
    </xf>
    <xf numFmtId="49" fontId="3" fillId="0" borderId="2" xfId="6" applyNumberFormat="1" applyFont="1" applyFill="1" applyBorder="1" applyAlignment="1">
      <alignment horizontal="left" wrapText="1" shrinkToFit="1"/>
    </xf>
    <xf numFmtId="49" fontId="3" fillId="0" borderId="3" xfId="6" applyNumberFormat="1" applyFont="1" applyFill="1" applyBorder="1" applyAlignment="1">
      <alignment horizontal="left" wrapText="1" shrinkToFit="1"/>
    </xf>
    <xf numFmtId="49" fontId="3" fillId="2" borderId="5" xfId="0" applyNumberFormat="1" applyFont="1" applyFill="1" applyBorder="1" applyAlignment="1">
      <alignment horizontal="left"/>
    </xf>
    <xf numFmtId="49" fontId="10" fillId="2" borderId="5" xfId="0" applyNumberFormat="1" applyFont="1" applyFill="1" applyBorder="1" applyAlignment="1">
      <alignment horizontal="left"/>
    </xf>
    <xf numFmtId="49" fontId="10" fillId="0" borderId="5" xfId="0" applyNumberFormat="1" applyFont="1" applyFill="1" applyBorder="1" applyAlignment="1">
      <alignment horizontal="left" wrapText="1" shrinkToFit="1"/>
    </xf>
    <xf numFmtId="49" fontId="10" fillId="2" borderId="5" xfId="0" applyNumberFormat="1" applyFont="1" applyFill="1" applyBorder="1" applyAlignment="1">
      <alignment horizontal="left" wrapText="1" shrinkToFit="1"/>
    </xf>
    <xf numFmtId="49" fontId="3" fillId="0" borderId="5" xfId="0" applyNumberFormat="1" applyFont="1" applyFill="1" applyBorder="1" applyAlignment="1">
      <alignment horizontal="left"/>
    </xf>
    <xf numFmtId="49" fontId="10" fillId="0" borderId="7" xfId="0" applyNumberFormat="1" applyFont="1" applyFill="1" applyBorder="1" applyAlignment="1">
      <alignment horizontal="left"/>
    </xf>
    <xf numFmtId="0" fontId="10" fillId="2" borderId="5" xfId="0" applyFont="1" applyFill="1" applyBorder="1" applyAlignment="1">
      <alignment horizontal="justify" vertical="top" wrapText="1"/>
    </xf>
    <xf numFmtId="0" fontId="18" fillId="2" borderId="7" xfId="0" applyFont="1" applyFill="1" applyBorder="1" applyAlignment="1">
      <alignment wrapText="1"/>
    </xf>
    <xf numFmtId="0" fontId="28" fillId="0" borderId="0" xfId="0" applyFont="1"/>
    <xf numFmtId="0" fontId="29" fillId="0" borderId="0" xfId="0" applyFont="1"/>
    <xf numFmtId="0" fontId="8" fillId="0" borderId="0" xfId="0" applyFont="1" applyAlignment="1"/>
    <xf numFmtId="0" fontId="17" fillId="0" borderId="5" xfId="0" applyFont="1" applyFill="1" applyBorder="1" applyAlignment="1">
      <alignment horizontal="justify" wrapText="1"/>
    </xf>
    <xf numFmtId="0" fontId="10" fillId="0" borderId="7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0" fillId="0" borderId="0" xfId="0" applyFont="1"/>
    <xf numFmtId="0" fontId="30" fillId="2" borderId="0" xfId="0" applyFont="1" applyFill="1"/>
    <xf numFmtId="0" fontId="3" fillId="0" borderId="0" xfId="0" applyFont="1"/>
    <xf numFmtId="166" fontId="30" fillId="0" borderId="0" xfId="0" applyNumberFormat="1" applyFont="1"/>
    <xf numFmtId="165" fontId="30" fillId="0" borderId="0" xfId="0" applyNumberFormat="1" applyFont="1"/>
    <xf numFmtId="0" fontId="30" fillId="0" borderId="0" xfId="0" applyFont="1" applyAlignment="1">
      <alignment vertical="center"/>
    </xf>
    <xf numFmtId="0" fontId="30" fillId="0" borderId="0" xfId="0" applyFont="1" applyFill="1"/>
    <xf numFmtId="0" fontId="18" fillId="0" borderId="0" xfId="0" applyFont="1" applyAlignment="1">
      <alignment horizontal="right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wrapText="1" shrinkToFit="1"/>
    </xf>
    <xf numFmtId="49" fontId="2" fillId="2" borderId="5" xfId="0" applyNumberFormat="1" applyFont="1" applyFill="1" applyBorder="1" applyAlignment="1">
      <alignment horizontal="left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justify" wrapText="1"/>
    </xf>
    <xf numFmtId="49" fontId="11" fillId="2" borderId="5" xfId="0" applyNumberFormat="1" applyFont="1" applyFill="1" applyBorder="1" applyAlignment="1">
      <alignment horizontal="left"/>
    </xf>
    <xf numFmtId="0" fontId="11" fillId="0" borderId="5" xfId="0" applyFont="1" applyFill="1" applyBorder="1" applyAlignment="1">
      <alignment horizontal="justify"/>
    </xf>
    <xf numFmtId="0" fontId="3" fillId="0" borderId="6" xfId="6" applyFont="1" applyFill="1" applyBorder="1" applyAlignment="1">
      <alignment horizontal="center" wrapText="1" shrinkToFit="1"/>
    </xf>
    <xf numFmtId="49" fontId="3" fillId="0" borderId="6" xfId="6" applyNumberFormat="1" applyFont="1" applyFill="1" applyBorder="1" applyAlignment="1">
      <alignment horizontal="center" wrapText="1" shrinkToFit="1"/>
    </xf>
    <xf numFmtId="49" fontId="3" fillId="0" borderId="6" xfId="6" applyNumberFormat="1" applyFont="1" applyFill="1" applyBorder="1" applyAlignment="1">
      <alignment horizontal="left" wrapText="1" shrinkToFit="1"/>
    </xf>
    <xf numFmtId="49" fontId="3" fillId="0" borderId="6" xfId="6" applyNumberFormat="1" applyFont="1" applyFill="1" applyBorder="1" applyAlignment="1">
      <alignment horizontal="center" vertical="center" wrapText="1" shrinkToFit="1"/>
    </xf>
    <xf numFmtId="0" fontId="2" fillId="0" borderId="18" xfId="6" applyFont="1" applyFill="1" applyBorder="1" applyAlignment="1">
      <alignment horizontal="center" wrapText="1" shrinkToFit="1"/>
    </xf>
    <xf numFmtId="0" fontId="7" fillId="0" borderId="5" xfId="0" applyFont="1" applyBorder="1" applyAlignment="1">
      <alignment horizontal="left" vertical="top" wrapText="1"/>
    </xf>
    <xf numFmtId="164" fontId="7" fillId="0" borderId="5" xfId="0" applyNumberFormat="1" applyFont="1" applyBorder="1" applyAlignment="1">
      <alignment wrapText="1"/>
    </xf>
    <xf numFmtId="0" fontId="31" fillId="0" borderId="5" xfId="0" applyFont="1" applyBorder="1"/>
    <xf numFmtId="0" fontId="6" fillId="0" borderId="5" xfId="0" applyFont="1" applyBorder="1" applyAlignment="1">
      <alignment vertical="top" wrapText="1"/>
    </xf>
    <xf numFmtId="164" fontId="7" fillId="0" borderId="5" xfId="0" applyNumberFormat="1" applyFont="1" applyBorder="1" applyAlignment="1">
      <alignment horizontal="center" vertical="center" wrapText="1"/>
    </xf>
    <xf numFmtId="49" fontId="32" fillId="2" borderId="5" xfId="0" applyNumberFormat="1" applyFont="1" applyFill="1" applyBorder="1" applyAlignment="1">
      <alignment horizontal="center" vertical="top" wrapText="1"/>
    </xf>
    <xf numFmtId="0" fontId="32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/>
    </xf>
    <xf numFmtId="0" fontId="6" fillId="2" borderId="5" xfId="0" applyFont="1" applyFill="1" applyBorder="1" applyAlignment="1">
      <alignment vertical="top" wrapText="1"/>
    </xf>
    <xf numFmtId="0" fontId="7" fillId="0" borderId="5" xfId="0" applyFont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2" fillId="0" borderId="5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horizontal="right"/>
    </xf>
    <xf numFmtId="0" fontId="34" fillId="3" borderId="5" xfId="7" applyFont="1" applyFill="1" applyBorder="1" applyAlignment="1" applyProtection="1">
      <alignment vertical="top" wrapText="1"/>
      <protection locked="0"/>
    </xf>
    <xf numFmtId="0" fontId="17" fillId="0" borderId="19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right"/>
    </xf>
    <xf numFmtId="0" fontId="3" fillId="0" borderId="0" xfId="0" applyFont="1" applyFill="1" applyAlignment="1"/>
    <xf numFmtId="167" fontId="6" fillId="0" borderId="5" xfId="0" applyNumberFormat="1" applyFont="1" applyBorder="1" applyAlignment="1">
      <alignment vertical="top" wrapText="1"/>
    </xf>
    <xf numFmtId="0" fontId="35" fillId="0" borderId="5" xfId="0" applyFont="1" applyBorder="1" applyAlignment="1">
      <alignment horizontal="center" vertical="center" wrapText="1"/>
    </xf>
    <xf numFmtId="0" fontId="36" fillId="0" borderId="0" xfId="0" applyFont="1" applyFill="1"/>
    <xf numFmtId="0" fontId="36" fillId="0" borderId="0" xfId="0" applyFont="1"/>
    <xf numFmtId="168" fontId="14" fillId="2" borderId="5" xfId="7" applyNumberFormat="1" applyFont="1" applyFill="1" applyBorder="1" applyAlignment="1" applyProtection="1">
      <alignment horizontal="center" vertical="center"/>
      <protection locked="0"/>
    </xf>
    <xf numFmtId="168" fontId="8" fillId="0" borderId="5" xfId="7" applyNumberFormat="1" applyFont="1" applyFill="1" applyBorder="1" applyAlignment="1" applyProtection="1">
      <alignment horizontal="center" vertical="center"/>
      <protection locked="0"/>
    </xf>
    <xf numFmtId="168" fontId="2" fillId="2" borderId="5" xfId="7" applyNumberFormat="1" applyFont="1" applyFill="1" applyBorder="1" applyAlignment="1" applyProtection="1">
      <alignment horizontal="center" vertical="center"/>
      <protection locked="0"/>
    </xf>
    <xf numFmtId="168" fontId="13" fillId="2" borderId="5" xfId="7" applyNumberFormat="1" applyFont="1" applyFill="1" applyBorder="1" applyAlignment="1" applyProtection="1">
      <alignment horizontal="center" vertical="center"/>
      <protection locked="0"/>
    </xf>
    <xf numFmtId="168" fontId="10" fillId="2" borderId="5" xfId="7" applyNumberFormat="1" applyFont="1" applyFill="1" applyBorder="1" applyAlignment="1" applyProtection="1">
      <alignment horizontal="center" vertical="center"/>
      <protection locked="0"/>
    </xf>
    <xf numFmtId="168" fontId="11" fillId="2" borderId="5" xfId="7" applyNumberFormat="1" applyFont="1" applyFill="1" applyBorder="1" applyAlignment="1" applyProtection="1">
      <alignment horizontal="center" vertical="center"/>
      <protection locked="0"/>
    </xf>
    <xf numFmtId="168" fontId="3" fillId="2" borderId="5" xfId="7" applyNumberFormat="1" applyFont="1" applyFill="1" applyBorder="1" applyAlignment="1" applyProtection="1">
      <alignment horizontal="center" vertical="center"/>
      <protection locked="0"/>
    </xf>
    <xf numFmtId="168" fontId="14" fillId="2" borderId="5" xfId="7" applyNumberFormat="1" applyFont="1" applyFill="1" applyBorder="1" applyAlignment="1" applyProtection="1">
      <alignment horizontal="center" vertical="center" wrapText="1"/>
      <protection locked="0"/>
    </xf>
    <xf numFmtId="168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168" fontId="3" fillId="0" borderId="5" xfId="7" applyNumberFormat="1" applyFont="1" applyFill="1" applyBorder="1" applyAlignment="1" applyProtection="1">
      <alignment horizontal="center" vertical="center"/>
      <protection locked="0"/>
    </xf>
    <xf numFmtId="168" fontId="2" fillId="0" borderId="5" xfId="0" applyNumberFormat="1" applyFont="1" applyFill="1" applyBorder="1" applyAlignment="1">
      <alignment horizontal="center" vertical="center" wrapText="1"/>
    </xf>
    <xf numFmtId="168" fontId="3" fillId="0" borderId="5" xfId="0" applyNumberFormat="1" applyFont="1" applyFill="1" applyBorder="1" applyAlignment="1">
      <alignment horizontal="center" vertical="top" wrapTex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13" fillId="0" borderId="5" xfId="0" applyNumberFormat="1" applyFont="1" applyFill="1" applyBorder="1" applyAlignment="1">
      <alignment horizontal="center" vertical="center" wrapText="1"/>
    </xf>
    <xf numFmtId="168" fontId="13" fillId="2" borderId="5" xfId="0" applyNumberFormat="1" applyFont="1" applyFill="1" applyBorder="1" applyAlignment="1">
      <alignment horizontal="center" vertical="top" wrapText="1"/>
    </xf>
    <xf numFmtId="168" fontId="3" fillId="2" borderId="5" xfId="0" applyNumberFormat="1" applyFont="1" applyFill="1" applyBorder="1" applyAlignment="1">
      <alignment horizontal="center" vertical="top" wrapText="1"/>
    </xf>
    <xf numFmtId="168" fontId="3" fillId="2" borderId="5" xfId="0" applyNumberFormat="1" applyFont="1" applyFill="1" applyBorder="1" applyAlignment="1">
      <alignment horizontal="center" vertical="center" wrapText="1"/>
    </xf>
    <xf numFmtId="168" fontId="2" fillId="0" borderId="11" xfId="0" applyNumberFormat="1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5" xfId="0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center"/>
    </xf>
    <xf numFmtId="167" fontId="17" fillId="2" borderId="5" xfId="0" applyNumberFormat="1" applyFont="1" applyFill="1" applyBorder="1" applyAlignment="1">
      <alignment horizontal="right"/>
    </xf>
    <xf numFmtId="167" fontId="15" fillId="2" borderId="5" xfId="0" applyNumberFormat="1" applyFont="1" applyFill="1" applyBorder="1" applyAlignment="1">
      <alignment wrapText="1" shrinkToFit="1"/>
    </xf>
    <xf numFmtId="167" fontId="17" fillId="2" borderId="5" xfId="0" applyNumberFormat="1" applyFont="1" applyFill="1" applyBorder="1" applyAlignment="1">
      <alignment wrapText="1" shrinkToFit="1"/>
    </xf>
    <xf numFmtId="167" fontId="20" fillId="2" borderId="5" xfId="0" applyNumberFormat="1" applyFont="1" applyFill="1" applyBorder="1" applyAlignment="1">
      <alignment wrapText="1" shrinkToFit="1"/>
    </xf>
    <xf numFmtId="167" fontId="20" fillId="2" borderId="5" xfId="0" applyNumberFormat="1" applyFont="1" applyFill="1" applyBorder="1" applyAlignment="1">
      <alignment horizontal="right"/>
    </xf>
    <xf numFmtId="167" fontId="17" fillId="0" borderId="5" xfId="0" applyNumberFormat="1" applyFont="1" applyFill="1" applyBorder="1" applyAlignment="1">
      <alignment horizontal="right"/>
    </xf>
    <xf numFmtId="167" fontId="17" fillId="0" borderId="12" xfId="0" applyNumberFormat="1" applyFont="1" applyFill="1" applyBorder="1" applyAlignment="1">
      <alignment horizontal="right"/>
    </xf>
    <xf numFmtId="167" fontId="15" fillId="0" borderId="5" xfId="0" applyNumberFormat="1" applyFont="1" applyBorder="1" applyAlignment="1"/>
    <xf numFmtId="167" fontId="2" fillId="0" borderId="6" xfId="6" applyNumberFormat="1" applyFont="1" applyFill="1" applyBorder="1" applyAlignment="1">
      <alignment horizontal="center" wrapText="1" shrinkToFit="1"/>
    </xf>
    <xf numFmtId="167" fontId="2" fillId="0" borderId="5" xfId="0" applyNumberFormat="1" applyFont="1" applyFill="1" applyBorder="1" applyAlignment="1">
      <alignment horizontal="right"/>
    </xf>
    <xf numFmtId="167" fontId="3" fillId="0" borderId="5" xfId="0" applyNumberFormat="1" applyFont="1" applyFill="1" applyBorder="1" applyAlignment="1">
      <alignment horizontal="right"/>
    </xf>
    <xf numFmtId="167" fontId="3" fillId="2" borderId="5" xfId="0" applyNumberFormat="1" applyFont="1" applyFill="1" applyBorder="1" applyAlignment="1">
      <alignment horizontal="right"/>
    </xf>
    <xf numFmtId="167" fontId="2" fillId="2" borderId="5" xfId="0" applyNumberFormat="1" applyFont="1" applyFill="1" applyBorder="1" applyAlignment="1">
      <alignment wrapText="1" shrinkToFit="1"/>
    </xf>
    <xf numFmtId="167" fontId="3" fillId="2" borderId="5" xfId="0" applyNumberFormat="1" applyFont="1" applyFill="1" applyBorder="1" applyAlignment="1">
      <alignment wrapText="1" shrinkToFit="1"/>
    </xf>
    <xf numFmtId="167" fontId="10" fillId="0" borderId="5" xfId="0" applyNumberFormat="1" applyFont="1" applyFill="1" applyBorder="1" applyAlignment="1">
      <alignment wrapText="1" shrinkToFit="1"/>
    </xf>
    <xf numFmtId="167" fontId="3" fillId="0" borderId="9" xfId="0" applyNumberFormat="1" applyFont="1" applyFill="1" applyBorder="1" applyAlignment="1">
      <alignment horizontal="right"/>
    </xf>
    <xf numFmtId="167" fontId="3" fillId="0" borderId="10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justify" wrapText="1"/>
    </xf>
    <xf numFmtId="0" fontId="32" fillId="0" borderId="5" xfId="0" applyFont="1" applyBorder="1" applyAlignment="1">
      <alignment horizontal="left" vertical="top" wrapText="1"/>
    </xf>
    <xf numFmtId="167" fontId="32" fillId="0" borderId="5" xfId="0" applyNumberFormat="1" applyFont="1" applyBorder="1" applyAlignment="1"/>
    <xf numFmtId="167" fontId="7" fillId="0" borderId="5" xfId="0" applyNumberFormat="1" applyFont="1" applyBorder="1" applyAlignment="1">
      <alignment wrapText="1"/>
    </xf>
    <xf numFmtId="167" fontId="31" fillId="0" borderId="5" xfId="0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 wrapText="1"/>
    </xf>
    <xf numFmtId="0" fontId="33" fillId="0" borderId="5" xfId="0" applyFont="1" applyBorder="1" applyAlignment="1">
      <alignment wrapText="1"/>
    </xf>
    <xf numFmtId="0" fontId="18" fillId="0" borderId="5" xfId="0" applyFont="1" applyBorder="1" applyAlignment="1">
      <alignment horizontal="justify" vertical="top" wrapText="1"/>
    </xf>
    <xf numFmtId="0" fontId="35" fillId="0" borderId="5" xfId="0" applyFont="1" applyBorder="1" applyAlignment="1">
      <alignment horizontal="center" wrapText="1"/>
    </xf>
    <xf numFmtId="0" fontId="18" fillId="0" borderId="15" xfId="0" applyFont="1" applyBorder="1" applyAlignment="1">
      <alignment horizontal="justify" vertical="top" wrapText="1"/>
    </xf>
    <xf numFmtId="0" fontId="18" fillId="0" borderId="16" xfId="0" applyFont="1" applyBorder="1" applyAlignment="1">
      <alignment horizontal="justify" vertical="top" wrapText="1"/>
    </xf>
    <xf numFmtId="0" fontId="15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vertical="top" wrapText="1"/>
    </xf>
    <xf numFmtId="0" fontId="18" fillId="0" borderId="5" xfId="0" applyFont="1" applyFill="1" applyBorder="1" applyAlignment="1">
      <alignment horizontal="justify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6" xfId="0" applyFont="1" applyFill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wrapText="1"/>
    </xf>
    <xf numFmtId="0" fontId="18" fillId="0" borderId="15" xfId="0" applyFont="1" applyBorder="1" applyAlignment="1">
      <alignment horizontal="justify" vertical="top"/>
    </xf>
    <xf numFmtId="0" fontId="18" fillId="0" borderId="16" xfId="0" applyFont="1" applyBorder="1" applyAlignment="1">
      <alignment horizontal="justify" vertical="top"/>
    </xf>
    <xf numFmtId="0" fontId="30" fillId="0" borderId="5" xfId="0" applyFont="1" applyBorder="1" applyAlignment="1">
      <alignment horizontal="justify" vertical="top" wrapText="1"/>
    </xf>
    <xf numFmtId="0" fontId="0" fillId="0" borderId="16" xfId="0" applyBorder="1" applyAlignment="1">
      <alignment horizontal="left" vertical="top" wrapText="1"/>
    </xf>
    <xf numFmtId="0" fontId="18" fillId="0" borderId="5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65" fontId="21" fillId="2" borderId="0" xfId="7" applyNumberFormat="1" applyFont="1" applyFill="1" applyBorder="1" applyAlignment="1" applyProtection="1">
      <alignment horizontal="right"/>
      <protection locked="0"/>
    </xf>
    <xf numFmtId="0" fontId="21" fillId="2" borderId="0" xfId="0" applyFont="1" applyFill="1" applyAlignment="1">
      <alignment horizontal="right"/>
    </xf>
    <xf numFmtId="0" fontId="22" fillId="2" borderId="0" xfId="7" applyFont="1" applyFill="1" applyAlignment="1" applyProtection="1">
      <alignment horizontal="center"/>
      <protection locked="0"/>
    </xf>
    <xf numFmtId="0" fontId="3" fillId="2" borderId="5" xfId="7" applyFont="1" applyFill="1" applyBorder="1" applyAlignment="1" applyProtection="1">
      <alignment horizontal="center" vertical="center" wrapText="1"/>
      <protection locked="0"/>
    </xf>
    <xf numFmtId="165" fontId="3" fillId="2" borderId="8" xfId="7" applyNumberFormat="1" applyFont="1" applyFill="1" applyBorder="1" applyAlignment="1" applyProtection="1">
      <alignment horizontal="center" vertical="center" wrapText="1"/>
      <protection locked="0"/>
    </xf>
    <xf numFmtId="165" fontId="3" fillId="2" borderId="7" xfId="7" applyNumberFormat="1" applyFont="1" applyFill="1" applyBorder="1" applyAlignment="1" applyProtection="1">
      <alignment horizontal="center" vertical="center" wrapText="1"/>
      <protection locked="0"/>
    </xf>
    <xf numFmtId="165" fontId="3" fillId="2" borderId="5" xfId="7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7" applyFont="1" applyFill="1" applyBorder="1" applyAlignment="1" applyProtection="1">
      <alignment horizontal="center" vertical="top"/>
      <protection locked="0"/>
    </xf>
    <xf numFmtId="0" fontId="3" fillId="2" borderId="17" xfId="7" applyFont="1" applyFill="1" applyBorder="1" applyAlignment="1" applyProtection="1">
      <alignment horizontal="center" vertical="top"/>
      <protection locked="0"/>
    </xf>
    <xf numFmtId="0" fontId="3" fillId="2" borderId="16" xfId="7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center" vertical="justify" wrapText="1" shrinkToFi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/>
    </xf>
    <xf numFmtId="0" fontId="29" fillId="0" borderId="0" xfId="0" applyFont="1" applyAlignment="1">
      <alignment horizontal="right" wrapText="1"/>
    </xf>
    <xf numFmtId="0" fontId="29" fillId="0" borderId="0" xfId="0" applyFont="1" applyAlignment="1">
      <alignment horizontal="center" wrapText="1"/>
    </xf>
    <xf numFmtId="164" fontId="7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8" xfId="6"/>
    <cellStyle name="Обычный_Приложения к решению сессии 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view="pageBreakPreview" topLeftCell="A13" workbookViewId="0">
      <selection activeCell="C22" sqref="C22"/>
    </sheetView>
  </sheetViews>
  <sheetFormatPr defaultColWidth="9.140625" defaultRowHeight="15.75"/>
  <cols>
    <col min="1" max="1" width="31.42578125" style="68" customWidth="1"/>
    <col min="2" max="2" width="48" style="68" customWidth="1"/>
    <col min="3" max="3" width="13.28515625" style="68" customWidth="1"/>
    <col min="4" max="4" width="11.5703125" style="68" customWidth="1"/>
    <col min="5" max="5" width="12" style="68" customWidth="1"/>
    <col min="6" max="6" width="0.140625" style="68" customWidth="1"/>
    <col min="7" max="16384" width="9.140625" style="68"/>
  </cols>
  <sheetData>
    <row r="1" spans="1:10">
      <c r="B1" s="69"/>
      <c r="C1" s="359" t="s">
        <v>421</v>
      </c>
      <c r="D1" s="359"/>
      <c r="E1" s="359"/>
      <c r="F1" s="71"/>
      <c r="G1" s="71"/>
      <c r="H1" s="71"/>
      <c r="I1" s="71"/>
      <c r="J1" s="71"/>
    </row>
    <row r="2" spans="1:10">
      <c r="B2" s="69"/>
      <c r="C2" s="359" t="s">
        <v>361</v>
      </c>
      <c r="D2" s="359"/>
      <c r="E2" s="359"/>
      <c r="F2" s="71"/>
      <c r="G2" s="71"/>
      <c r="H2" s="71"/>
      <c r="I2" s="71"/>
      <c r="J2" s="71"/>
    </row>
    <row r="3" spans="1:10" ht="17.25" customHeight="1">
      <c r="B3" s="360" t="s">
        <v>429</v>
      </c>
      <c r="C3" s="360"/>
      <c r="D3" s="360"/>
      <c r="E3" s="360"/>
      <c r="F3" s="72"/>
      <c r="G3" s="72"/>
      <c r="H3" s="72"/>
      <c r="I3" s="72"/>
      <c r="J3" s="72"/>
    </row>
    <row r="4" spans="1:10" ht="20.25" customHeight="1">
      <c r="B4" s="360" t="s">
        <v>265</v>
      </c>
      <c r="C4" s="360"/>
      <c r="D4" s="360"/>
      <c r="E4" s="360"/>
      <c r="F4" s="72"/>
      <c r="G4" s="72"/>
      <c r="H4" s="72"/>
      <c r="I4" s="72"/>
      <c r="J4" s="72"/>
    </row>
    <row r="5" spans="1:10" ht="17.25" customHeight="1">
      <c r="B5" s="360" t="s">
        <v>266</v>
      </c>
      <c r="C5" s="360"/>
      <c r="D5" s="360"/>
      <c r="E5" s="360"/>
      <c r="F5" s="72"/>
      <c r="G5" s="72"/>
      <c r="H5" s="72"/>
      <c r="I5" s="72"/>
      <c r="J5" s="72"/>
    </row>
    <row r="6" spans="1:10" ht="17.25" customHeight="1">
      <c r="B6" s="73"/>
      <c r="C6" s="73"/>
      <c r="E6" s="73"/>
      <c r="G6" s="73"/>
      <c r="H6" s="73"/>
      <c r="I6" s="73"/>
      <c r="J6" s="73"/>
    </row>
    <row r="7" spans="1:10">
      <c r="A7" s="8"/>
    </row>
    <row r="8" spans="1:10">
      <c r="A8" s="361" t="s">
        <v>46</v>
      </c>
      <c r="B8" s="361"/>
      <c r="C8" s="361"/>
      <c r="D8" s="361"/>
      <c r="E8" s="361"/>
      <c r="F8" s="71"/>
      <c r="G8" s="71"/>
      <c r="H8" s="71"/>
    </row>
    <row r="9" spans="1:10">
      <c r="A9" s="361" t="s">
        <v>269</v>
      </c>
      <c r="B9" s="361"/>
      <c r="C9" s="361"/>
      <c r="D9" s="361"/>
      <c r="E9" s="361"/>
      <c r="F9" s="71"/>
      <c r="G9" s="71"/>
      <c r="H9" s="71"/>
    </row>
    <row r="10" spans="1:10">
      <c r="A10" s="8" t="s">
        <v>13</v>
      </c>
      <c r="E10" s="70" t="s">
        <v>47</v>
      </c>
    </row>
    <row r="11" spans="1:10" ht="47.25" customHeight="1">
      <c r="A11" s="362" t="s">
        <v>14</v>
      </c>
      <c r="B11" s="362" t="s">
        <v>15</v>
      </c>
      <c r="C11" s="363" t="s">
        <v>16</v>
      </c>
      <c r="D11" s="363"/>
      <c r="E11" s="363"/>
    </row>
    <row r="12" spans="1:10" ht="19.5" customHeight="1">
      <c r="A12" s="362"/>
      <c r="B12" s="362"/>
      <c r="C12" s="294" t="s">
        <v>20</v>
      </c>
      <c r="D12" s="294" t="s">
        <v>206</v>
      </c>
      <c r="E12" s="294" t="s">
        <v>264</v>
      </c>
    </row>
    <row r="13" spans="1:10" ht="35.1" customHeight="1">
      <c r="A13" s="296" t="s">
        <v>308</v>
      </c>
      <c r="B13" s="297" t="s">
        <v>298</v>
      </c>
      <c r="C13" s="311">
        <f>C18-C14</f>
        <v>227.14731000000029</v>
      </c>
      <c r="D13" s="75">
        <f t="shared" ref="D13:E13" si="0">D18-D14</f>
        <v>0</v>
      </c>
      <c r="E13" s="75">
        <f t="shared" si="0"/>
        <v>0</v>
      </c>
    </row>
    <row r="14" spans="1:10" ht="35.1" customHeight="1">
      <c r="A14" s="298" t="s">
        <v>309</v>
      </c>
      <c r="B14" s="299" t="s">
        <v>299</v>
      </c>
      <c r="C14" s="311">
        <f>C15</f>
        <v>10693.644</v>
      </c>
      <c r="D14" s="74">
        <f t="shared" ref="D14:E16" si="1">D15</f>
        <v>8982.7170000000006</v>
      </c>
      <c r="E14" s="75">
        <f t="shared" si="1"/>
        <v>8982.7170000000006</v>
      </c>
    </row>
    <row r="15" spans="1:10" ht="35.1" customHeight="1">
      <c r="A15" s="298" t="s">
        <v>310</v>
      </c>
      <c r="B15" s="300" t="s">
        <v>300</v>
      </c>
      <c r="C15" s="311">
        <f>C16</f>
        <v>10693.644</v>
      </c>
      <c r="D15" s="74">
        <f t="shared" si="1"/>
        <v>8982.7170000000006</v>
      </c>
      <c r="E15" s="75">
        <f t="shared" si="1"/>
        <v>8982.7170000000006</v>
      </c>
    </row>
    <row r="16" spans="1:10" ht="35.1" customHeight="1">
      <c r="A16" s="298" t="s">
        <v>311</v>
      </c>
      <c r="B16" s="300" t="s">
        <v>301</v>
      </c>
      <c r="C16" s="311">
        <f>C17</f>
        <v>10693.644</v>
      </c>
      <c r="D16" s="74">
        <f t="shared" si="1"/>
        <v>8982.7170000000006</v>
      </c>
      <c r="E16" s="75">
        <f t="shared" si="1"/>
        <v>8982.7170000000006</v>
      </c>
    </row>
    <row r="17" spans="1:5" ht="35.1" customHeight="1">
      <c r="A17" s="298" t="s">
        <v>312</v>
      </c>
      <c r="B17" s="300" t="s">
        <v>302</v>
      </c>
      <c r="C17" s="311">
        <v>10693.644</v>
      </c>
      <c r="D17" s="74">
        <f>1873.71+3882.237+3211.552+1.643+13.575</f>
        <v>8982.7170000000006</v>
      </c>
      <c r="E17" s="75">
        <f>1873.71+3882.237+3211.552+1.643+13.575</f>
        <v>8982.7170000000006</v>
      </c>
    </row>
    <row r="18" spans="1:5" ht="35.1" customHeight="1">
      <c r="A18" s="298" t="s">
        <v>313</v>
      </c>
      <c r="B18" s="300" t="s">
        <v>303</v>
      </c>
      <c r="C18" s="311">
        <f>C19</f>
        <v>10920.791310000001</v>
      </c>
      <c r="D18" s="74">
        <f t="shared" ref="D18:E20" si="2">D19</f>
        <v>8982.7170000000006</v>
      </c>
      <c r="E18" s="75">
        <f t="shared" si="2"/>
        <v>8982.7170000000006</v>
      </c>
    </row>
    <row r="19" spans="1:5" ht="35.1" customHeight="1">
      <c r="A19" s="298" t="s">
        <v>314</v>
      </c>
      <c r="B19" s="300" t="s">
        <v>304</v>
      </c>
      <c r="C19" s="311">
        <f>C20</f>
        <v>10920.791310000001</v>
      </c>
      <c r="D19" s="74">
        <f t="shared" si="2"/>
        <v>8982.7170000000006</v>
      </c>
      <c r="E19" s="75">
        <f t="shared" si="2"/>
        <v>8982.7170000000006</v>
      </c>
    </row>
    <row r="20" spans="1:5" ht="35.1" customHeight="1">
      <c r="A20" s="298" t="s">
        <v>315</v>
      </c>
      <c r="B20" s="300" t="s">
        <v>305</v>
      </c>
      <c r="C20" s="311">
        <f>C21</f>
        <v>10920.791310000001</v>
      </c>
      <c r="D20" s="74">
        <f t="shared" si="2"/>
        <v>8982.7170000000006</v>
      </c>
      <c r="E20" s="75">
        <f t="shared" si="2"/>
        <v>8982.7170000000006</v>
      </c>
    </row>
    <row r="21" spans="1:5" ht="35.1" customHeight="1">
      <c r="A21" s="298" t="s">
        <v>316</v>
      </c>
      <c r="B21" s="300" t="s">
        <v>306</v>
      </c>
      <c r="C21" s="311">
        <v>10920.791310000001</v>
      </c>
      <c r="D21" s="294">
        <f>1873.71+3882.237+3211.552+1.643+13.575</f>
        <v>8982.7170000000006</v>
      </c>
      <c r="E21" s="75">
        <f>1873.71+3882.237+3211.552+1.643+13.575</f>
        <v>8982.7170000000006</v>
      </c>
    </row>
    <row r="22" spans="1:5" ht="35.1" customHeight="1">
      <c r="A22" s="364" t="s">
        <v>307</v>
      </c>
      <c r="B22" s="364"/>
      <c r="C22" s="311">
        <f>C13</f>
        <v>227.14731000000029</v>
      </c>
      <c r="D22" s="75">
        <f t="shared" ref="D22:E22" si="3">D13</f>
        <v>0</v>
      </c>
      <c r="E22" s="75">
        <f t="shared" si="3"/>
        <v>0</v>
      </c>
    </row>
    <row r="23" spans="1:5">
      <c r="A23" s="7"/>
    </row>
    <row r="24" spans="1:5">
      <c r="A24" s="7"/>
    </row>
    <row r="25" spans="1:5">
      <c r="A25" s="7"/>
    </row>
    <row r="26" spans="1:5">
      <c r="A26" s="7"/>
    </row>
    <row r="27" spans="1:5">
      <c r="A27" s="7"/>
    </row>
    <row r="28" spans="1:5">
      <c r="A28" s="7"/>
    </row>
    <row r="29" spans="1:5">
      <c r="A29" s="7"/>
    </row>
    <row r="30" spans="1:5">
      <c r="A30" s="7"/>
    </row>
    <row r="31" spans="1:5">
      <c r="A31" s="7"/>
    </row>
    <row r="32" spans="1:5">
      <c r="A32" s="7"/>
    </row>
    <row r="33" spans="1:1">
      <c r="A33" s="7"/>
    </row>
    <row r="34" spans="1:1">
      <c r="A34" s="7"/>
    </row>
    <row r="35" spans="1:1">
      <c r="A35" s="7"/>
    </row>
    <row r="36" spans="1:1">
      <c r="A36" s="7"/>
    </row>
    <row r="37" spans="1:1">
      <c r="A37" s="7"/>
    </row>
    <row r="38" spans="1:1">
      <c r="A38" s="7"/>
    </row>
    <row r="39" spans="1:1">
      <c r="A39" s="7"/>
    </row>
    <row r="40" spans="1:1">
      <c r="A40" s="7"/>
    </row>
    <row r="41" spans="1:1">
      <c r="A41" s="7"/>
    </row>
  </sheetData>
  <mergeCells count="11">
    <mergeCell ref="A8:E8"/>
    <mergeCell ref="A11:A12"/>
    <mergeCell ref="B11:B12"/>
    <mergeCell ref="C11:E11"/>
    <mergeCell ref="A22:B22"/>
    <mergeCell ref="A9:E9"/>
    <mergeCell ref="C1:E1"/>
    <mergeCell ref="B3:E3"/>
    <mergeCell ref="B4:E4"/>
    <mergeCell ref="B5:E5"/>
    <mergeCell ref="C2:E2"/>
  </mergeCells>
  <phoneticPr fontId="5" type="noConversion"/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view="pageBreakPreview" topLeftCell="A40" zoomScaleSheetLayoutView="100" workbookViewId="0">
      <selection activeCell="B46" sqref="B46:C46"/>
    </sheetView>
  </sheetViews>
  <sheetFormatPr defaultColWidth="9.140625" defaultRowHeight="15"/>
  <cols>
    <col min="1" max="1" width="24.7109375" style="272" customWidth="1"/>
    <col min="2" max="2" width="9.140625" style="267"/>
    <col min="3" max="3" width="68.7109375" style="267" customWidth="1"/>
    <col min="4" max="11" width="9.140625" style="273"/>
    <col min="12" max="16384" width="9.140625" style="267"/>
  </cols>
  <sheetData>
    <row r="1" spans="1:11" s="68" customFormat="1" ht="15.75">
      <c r="B1" s="69"/>
      <c r="C1" s="358" t="s">
        <v>422</v>
      </c>
      <c r="D1" s="71"/>
      <c r="E1" s="71"/>
      <c r="F1" s="71"/>
      <c r="G1" s="71"/>
      <c r="H1" s="71"/>
      <c r="I1" s="71"/>
      <c r="J1" s="71"/>
    </row>
    <row r="2" spans="1:11" s="68" customFormat="1" ht="15.75">
      <c r="B2" s="69"/>
      <c r="C2" s="309" t="s">
        <v>362</v>
      </c>
      <c r="D2" s="71"/>
      <c r="E2" s="71"/>
      <c r="F2" s="71"/>
      <c r="G2" s="71"/>
      <c r="H2" s="71"/>
      <c r="I2" s="71"/>
      <c r="J2" s="71"/>
    </row>
    <row r="3" spans="1:11" s="68" customFormat="1" ht="17.25" customHeight="1">
      <c r="B3" s="360" t="s">
        <v>429</v>
      </c>
      <c r="C3" s="360"/>
      <c r="D3" s="72"/>
      <c r="E3" s="72"/>
      <c r="F3" s="72"/>
      <c r="G3" s="72"/>
      <c r="H3" s="72"/>
      <c r="I3" s="72"/>
      <c r="J3" s="72"/>
    </row>
    <row r="4" spans="1:11" s="68" customFormat="1" ht="20.25" customHeight="1">
      <c r="B4" s="360" t="s">
        <v>265</v>
      </c>
      <c r="C4" s="360"/>
      <c r="D4" s="72"/>
      <c r="E4" s="72"/>
      <c r="F4" s="72"/>
      <c r="G4" s="72"/>
      <c r="H4" s="72"/>
      <c r="I4" s="72"/>
      <c r="J4" s="72"/>
    </row>
    <row r="5" spans="1:11" s="68" customFormat="1" ht="17.25" customHeight="1">
      <c r="B5" s="360" t="s">
        <v>266</v>
      </c>
      <c r="C5" s="360"/>
      <c r="D5" s="72"/>
      <c r="E5" s="72"/>
      <c r="F5" s="72"/>
      <c r="G5" s="72"/>
      <c r="H5" s="72"/>
      <c r="I5" s="72"/>
      <c r="J5" s="72"/>
    </row>
    <row r="6" spans="1:11">
      <c r="A6" s="274"/>
    </row>
    <row r="7" spans="1:11" ht="31.5" customHeight="1">
      <c r="A7" s="369" t="s">
        <v>176</v>
      </c>
      <c r="B7" s="369"/>
      <c r="C7" s="369"/>
    </row>
    <row r="8" spans="1:11">
      <c r="A8" s="214"/>
    </row>
    <row r="9" spans="1:11" ht="31.5" customHeight="1">
      <c r="A9" s="275" t="s">
        <v>17</v>
      </c>
      <c r="B9" s="381" t="s">
        <v>18</v>
      </c>
      <c r="C9" s="381"/>
    </row>
    <row r="10" spans="1:11" s="314" customFormat="1" ht="11.25">
      <c r="A10" s="312">
        <v>1</v>
      </c>
      <c r="B10" s="366">
        <v>2</v>
      </c>
      <c r="C10" s="366"/>
      <c r="D10" s="313"/>
      <c r="E10" s="313"/>
      <c r="F10" s="313"/>
      <c r="G10" s="313"/>
      <c r="H10" s="313"/>
      <c r="I10" s="313"/>
      <c r="J10" s="313"/>
      <c r="K10" s="313"/>
    </row>
    <row r="11" spans="1:11" ht="16.5" customHeight="1">
      <c r="A11" s="370" t="s">
        <v>177</v>
      </c>
      <c r="B11" s="370"/>
      <c r="C11" s="370"/>
    </row>
    <row r="12" spans="1:11" ht="62.25" customHeight="1">
      <c r="A12" s="275" t="s">
        <v>194</v>
      </c>
      <c r="B12" s="367" t="s">
        <v>19</v>
      </c>
      <c r="C12" s="368"/>
    </row>
    <row r="13" spans="1:11" ht="61.5" customHeight="1">
      <c r="A13" s="275" t="s">
        <v>195</v>
      </c>
      <c r="B13" s="367" t="s">
        <v>19</v>
      </c>
      <c r="C13" s="368"/>
    </row>
    <row r="14" spans="1:11" ht="63" customHeight="1">
      <c r="A14" s="275" t="s">
        <v>196</v>
      </c>
      <c r="B14" s="367" t="s">
        <v>19</v>
      </c>
      <c r="C14" s="368"/>
    </row>
    <row r="15" spans="1:11" ht="60.75" customHeight="1">
      <c r="A15" s="275" t="s">
        <v>197</v>
      </c>
      <c r="B15" s="365" t="s">
        <v>19</v>
      </c>
      <c r="C15" s="365"/>
    </row>
    <row r="16" spans="1:11" ht="34.15" customHeight="1">
      <c r="A16" s="275" t="s">
        <v>326</v>
      </c>
      <c r="B16" s="365" t="s">
        <v>328</v>
      </c>
      <c r="C16" s="365"/>
    </row>
    <row r="17" spans="1:3" ht="31.9" customHeight="1">
      <c r="A17" s="275" t="s">
        <v>327</v>
      </c>
      <c r="B17" s="365" t="s">
        <v>328</v>
      </c>
      <c r="C17" s="365"/>
    </row>
    <row r="18" spans="1:3" ht="45" customHeight="1">
      <c r="A18" s="275" t="s">
        <v>198</v>
      </c>
      <c r="B18" s="365" t="s">
        <v>179</v>
      </c>
      <c r="C18" s="365"/>
    </row>
    <row r="19" spans="1:3" ht="48" customHeight="1">
      <c r="A19" s="275" t="s">
        <v>199</v>
      </c>
      <c r="B19" s="365" t="s">
        <v>329</v>
      </c>
      <c r="C19" s="365"/>
    </row>
    <row r="20" spans="1:3" ht="28.5" customHeight="1">
      <c r="A20" s="275" t="s">
        <v>202</v>
      </c>
      <c r="B20" s="365" t="s">
        <v>181</v>
      </c>
      <c r="C20" s="365"/>
    </row>
    <row r="21" spans="1:3" ht="23.25" customHeight="1">
      <c r="A21" s="275" t="s">
        <v>200</v>
      </c>
      <c r="B21" s="365" t="s">
        <v>180</v>
      </c>
      <c r="C21" s="365"/>
    </row>
    <row r="22" spans="1:3" ht="24.75" customHeight="1">
      <c r="A22" s="275" t="s">
        <v>201</v>
      </c>
      <c r="B22" s="365" t="s">
        <v>178</v>
      </c>
      <c r="C22" s="365"/>
    </row>
    <row r="23" spans="1:3" ht="82.5" customHeight="1">
      <c r="A23" s="275" t="s">
        <v>330</v>
      </c>
      <c r="B23" s="365" t="s">
        <v>182</v>
      </c>
      <c r="C23" s="365"/>
    </row>
    <row r="24" spans="1:3" ht="45" customHeight="1">
      <c r="A24" s="275" t="s">
        <v>331</v>
      </c>
      <c r="B24" s="365" t="s">
        <v>183</v>
      </c>
      <c r="C24" s="365"/>
    </row>
    <row r="25" spans="1:3" ht="120.75" customHeight="1">
      <c r="A25" s="275" t="s">
        <v>332</v>
      </c>
      <c r="B25" s="365" t="s">
        <v>184</v>
      </c>
      <c r="C25" s="379"/>
    </row>
    <row r="26" spans="1:3" ht="76.5" customHeight="1">
      <c r="A26" s="275" t="s">
        <v>333</v>
      </c>
      <c r="B26" s="365" t="s">
        <v>185</v>
      </c>
      <c r="C26" s="379"/>
    </row>
    <row r="27" spans="1:3" ht="93" customHeight="1">
      <c r="A27" s="275" t="s">
        <v>334</v>
      </c>
      <c r="B27" s="365" t="s">
        <v>186</v>
      </c>
      <c r="C27" s="379"/>
    </row>
    <row r="28" spans="1:3" ht="24.75" customHeight="1">
      <c r="A28" s="275" t="s">
        <v>203</v>
      </c>
      <c r="B28" s="365" t="s">
        <v>337</v>
      </c>
      <c r="C28" s="365"/>
    </row>
    <row r="29" spans="1:3" s="273" customFormat="1" ht="39" customHeight="1">
      <c r="A29" s="276" t="s">
        <v>193</v>
      </c>
      <c r="B29" s="371" t="s">
        <v>187</v>
      </c>
      <c r="C29" s="371"/>
    </row>
    <row r="30" spans="1:3" s="273" customFormat="1" ht="33.6" customHeight="1">
      <c r="A30" s="276" t="s">
        <v>189</v>
      </c>
      <c r="B30" s="372" t="s">
        <v>188</v>
      </c>
      <c r="C30" s="373"/>
    </row>
    <row r="31" spans="1:3" s="273" customFormat="1" ht="44.45" customHeight="1">
      <c r="A31" s="276" t="s">
        <v>192</v>
      </c>
      <c r="B31" s="372" t="s">
        <v>338</v>
      </c>
      <c r="C31" s="373"/>
    </row>
    <row r="32" spans="1:3" ht="45" customHeight="1">
      <c r="A32" s="275" t="s">
        <v>191</v>
      </c>
      <c r="B32" s="377" t="s">
        <v>190</v>
      </c>
      <c r="C32" s="378"/>
    </row>
    <row r="33" spans="1:3" ht="64.900000000000006" customHeight="1">
      <c r="A33" s="275" t="s">
        <v>336</v>
      </c>
      <c r="B33" s="374" t="s">
        <v>258</v>
      </c>
      <c r="C33" s="375"/>
    </row>
    <row r="34" spans="1:3" ht="81.75" customHeight="1">
      <c r="A34" s="275" t="s">
        <v>296</v>
      </c>
      <c r="B34" s="365" t="s">
        <v>283</v>
      </c>
      <c r="C34" s="365"/>
    </row>
    <row r="35" spans="1:3" ht="45" customHeight="1">
      <c r="A35" s="275" t="s">
        <v>289</v>
      </c>
      <c r="B35" s="374" t="s">
        <v>278</v>
      </c>
      <c r="C35" s="380"/>
    </row>
    <row r="36" spans="1:3" ht="42" customHeight="1">
      <c r="A36" s="275" t="s">
        <v>290</v>
      </c>
      <c r="B36" s="374" t="s">
        <v>282</v>
      </c>
      <c r="C36" s="375"/>
    </row>
    <row r="37" spans="1:3" ht="91.5" customHeight="1">
      <c r="A37" s="275" t="s">
        <v>291</v>
      </c>
      <c r="B37" s="374" t="s">
        <v>297</v>
      </c>
      <c r="C37" s="375"/>
    </row>
    <row r="38" spans="1:3" ht="80.25" customHeight="1">
      <c r="A38" s="275" t="s">
        <v>295</v>
      </c>
      <c r="B38" s="365" t="s">
        <v>256</v>
      </c>
      <c r="C38" s="379"/>
    </row>
    <row r="39" spans="1:3" ht="80.25" customHeight="1">
      <c r="A39" s="275" t="s">
        <v>294</v>
      </c>
      <c r="B39" s="374" t="s">
        <v>257</v>
      </c>
      <c r="C39" s="375"/>
    </row>
    <row r="40" spans="1:3" ht="78.599999999999994" customHeight="1">
      <c r="A40" s="275" t="s">
        <v>293</v>
      </c>
      <c r="B40" s="374" t="s">
        <v>292</v>
      </c>
      <c r="C40" s="375"/>
    </row>
    <row r="41" spans="1:3" ht="65.25" customHeight="1">
      <c r="A41" s="275" t="s">
        <v>373</v>
      </c>
      <c r="B41" s="374" t="s">
        <v>374</v>
      </c>
      <c r="C41" s="375"/>
    </row>
    <row r="42" spans="1:3" ht="65.25" customHeight="1">
      <c r="A42" s="275" t="s">
        <v>391</v>
      </c>
      <c r="B42" s="374" t="s">
        <v>390</v>
      </c>
      <c r="C42" s="375"/>
    </row>
    <row r="43" spans="1:3" ht="81" customHeight="1">
      <c r="A43" s="275" t="s">
        <v>431</v>
      </c>
      <c r="B43" s="374" t="s">
        <v>430</v>
      </c>
      <c r="C43" s="375"/>
    </row>
    <row r="44" spans="1:3" ht="52.5" customHeight="1">
      <c r="A44" s="275" t="s">
        <v>432</v>
      </c>
      <c r="B44" s="374" t="s">
        <v>433</v>
      </c>
      <c r="C44" s="375"/>
    </row>
    <row r="45" spans="1:3" ht="15.75" customHeight="1">
      <c r="A45" s="376" t="s">
        <v>34</v>
      </c>
      <c r="B45" s="376"/>
      <c r="C45" s="376"/>
    </row>
    <row r="46" spans="1:3" ht="15" customHeight="1">
      <c r="A46" s="275" t="s">
        <v>35</v>
      </c>
      <c r="B46" s="365" t="s">
        <v>335</v>
      </c>
      <c r="C46" s="365"/>
    </row>
    <row r="47" spans="1:3" ht="87" customHeight="1">
      <c r="A47" s="275" t="s">
        <v>36</v>
      </c>
      <c r="B47" s="365" t="s">
        <v>339</v>
      </c>
      <c r="C47" s="365"/>
    </row>
  </sheetData>
  <mergeCells count="43">
    <mergeCell ref="B44:C44"/>
    <mergeCell ref="B9:C9"/>
    <mergeCell ref="B23:C23"/>
    <mergeCell ref="B22:C22"/>
    <mergeCell ref="B24:C24"/>
    <mergeCell ref="B27:C27"/>
    <mergeCell ref="B26:C26"/>
    <mergeCell ref="B25:C25"/>
    <mergeCell ref="B43:C43"/>
    <mergeCell ref="B41:C41"/>
    <mergeCell ref="B42:C42"/>
    <mergeCell ref="B47:C47"/>
    <mergeCell ref="B29:C29"/>
    <mergeCell ref="B30:C30"/>
    <mergeCell ref="B31:C31"/>
    <mergeCell ref="B28:C28"/>
    <mergeCell ref="B33:C33"/>
    <mergeCell ref="A45:C45"/>
    <mergeCell ref="B46:C46"/>
    <mergeCell ref="B32:C32"/>
    <mergeCell ref="B38:C38"/>
    <mergeCell ref="B35:C35"/>
    <mergeCell ref="B36:C36"/>
    <mergeCell ref="B40:C40"/>
    <mergeCell ref="B39:C39"/>
    <mergeCell ref="B37:C37"/>
    <mergeCell ref="B34:C34"/>
    <mergeCell ref="B3:C3"/>
    <mergeCell ref="B4:C4"/>
    <mergeCell ref="B5:C5"/>
    <mergeCell ref="B21:C21"/>
    <mergeCell ref="B17:C17"/>
    <mergeCell ref="B20:C20"/>
    <mergeCell ref="B10:C10"/>
    <mergeCell ref="B14:C14"/>
    <mergeCell ref="B15:C15"/>
    <mergeCell ref="B19:C19"/>
    <mergeCell ref="A7:C7"/>
    <mergeCell ref="A11:C11"/>
    <mergeCell ref="B12:C12"/>
    <mergeCell ref="B13:C13"/>
    <mergeCell ref="B18:C18"/>
    <mergeCell ref="B16:C16"/>
  </mergeCells>
  <phoneticPr fontId="5" type="noConversion"/>
  <pageMargins left="0.7" right="0.7" top="0.75" bottom="0.75" header="0.3" footer="0.3"/>
  <pageSetup paperSize="9" scale="64" orientation="portrait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view="pageBreakPreview" topLeftCell="A16" zoomScaleSheetLayoutView="100" workbookViewId="0">
      <selection activeCell="E14" sqref="E14"/>
    </sheetView>
  </sheetViews>
  <sheetFormatPr defaultColWidth="9.140625" defaultRowHeight="15.75"/>
  <cols>
    <col min="1" max="1" width="2.7109375" style="193" customWidth="1"/>
    <col min="2" max="2" width="7.28515625" style="213" customWidth="1"/>
    <col min="3" max="3" width="10.5703125" style="213" customWidth="1"/>
    <col min="4" max="4" width="31.140625" style="193" customWidth="1"/>
    <col min="5" max="5" width="43.42578125" style="193" customWidth="1"/>
    <col min="6" max="6" width="15.28515625" style="193" customWidth="1"/>
    <col min="7" max="8" width="9.140625" style="193" customWidth="1"/>
    <col min="9" max="9" width="11.28515625" style="193" customWidth="1"/>
    <col min="10" max="16384" width="9.140625" style="193"/>
  </cols>
  <sheetData>
    <row r="1" spans="1:8">
      <c r="B1" s="194"/>
      <c r="C1" s="194"/>
      <c r="D1" s="195"/>
      <c r="E1" s="195" t="s">
        <v>423</v>
      </c>
      <c r="F1" s="196"/>
      <c r="G1" s="196"/>
    </row>
    <row r="2" spans="1:8">
      <c r="A2" s="197"/>
      <c r="B2" s="194"/>
      <c r="C2" s="198"/>
      <c r="D2" s="195"/>
      <c r="E2" s="195" t="s">
        <v>363</v>
      </c>
      <c r="F2" s="199"/>
    </row>
    <row r="3" spans="1:8">
      <c r="A3" s="197"/>
      <c r="B3" s="194"/>
      <c r="C3" s="198"/>
      <c r="D3" s="195"/>
      <c r="E3" s="195" t="s">
        <v>434</v>
      </c>
      <c r="F3" s="199"/>
    </row>
    <row r="4" spans="1:8" ht="39" customHeight="1">
      <c r="B4" s="194"/>
      <c r="C4" s="195"/>
      <c r="D4" s="382" t="s">
        <v>267</v>
      </c>
      <c r="E4" s="382"/>
      <c r="F4" s="200"/>
    </row>
    <row r="5" spans="1:8" ht="19.5" customHeight="1">
      <c r="B5" s="194"/>
      <c r="C5" s="195"/>
      <c r="D5" s="225"/>
      <c r="E5" s="225"/>
      <c r="F5" s="200"/>
    </row>
    <row r="6" spans="1:8">
      <c r="B6" s="194"/>
      <c r="C6" s="195"/>
      <c r="D6" s="195"/>
      <c r="E6" s="195"/>
      <c r="F6" s="200"/>
    </row>
    <row r="7" spans="1:8">
      <c r="A7" s="201"/>
      <c r="B7" s="194"/>
      <c r="C7" s="195"/>
      <c r="D7" s="195"/>
      <c r="E7" s="195"/>
      <c r="F7" s="200"/>
      <c r="G7" s="199"/>
    </row>
    <row r="8" spans="1:8">
      <c r="B8" s="194"/>
      <c r="C8" s="194"/>
      <c r="D8" s="194"/>
      <c r="E8" s="194"/>
      <c r="F8" s="196"/>
      <c r="G8" s="196"/>
    </row>
    <row r="9" spans="1:8">
      <c r="A9" s="201"/>
      <c r="B9" s="194"/>
      <c r="C9" s="194"/>
      <c r="D9" s="194"/>
      <c r="E9" s="194"/>
      <c r="F9" s="202"/>
      <c r="G9" s="201"/>
      <c r="H9" s="203"/>
    </row>
    <row r="10" spans="1:8">
      <c r="A10" s="201"/>
      <c r="B10" s="383" t="s">
        <v>171</v>
      </c>
      <c r="C10" s="383"/>
      <c r="D10" s="383"/>
      <c r="E10" s="383"/>
      <c r="F10" s="194"/>
      <c r="G10" s="194"/>
      <c r="H10" s="199"/>
    </row>
    <row r="11" spans="1:8" ht="32.25" customHeight="1">
      <c r="A11" s="201"/>
      <c r="B11" s="384" t="s">
        <v>270</v>
      </c>
      <c r="C11" s="384"/>
      <c r="D11" s="384"/>
      <c r="E11" s="384"/>
      <c r="F11" s="194"/>
      <c r="G11" s="194"/>
      <c r="H11" s="199"/>
    </row>
    <row r="12" spans="1:8">
      <c r="A12" s="201"/>
      <c r="B12" s="194"/>
      <c r="C12" s="194"/>
      <c r="D12" s="194"/>
      <c r="E12" s="194"/>
      <c r="F12" s="204"/>
      <c r="G12" s="194"/>
      <c r="H12" s="199"/>
    </row>
    <row r="13" spans="1:8" ht="51" customHeight="1">
      <c r="B13" s="205" t="s">
        <v>48</v>
      </c>
      <c r="C13" s="206" t="s">
        <v>110</v>
      </c>
      <c r="D13" s="206" t="s">
        <v>172</v>
      </c>
      <c r="E13" s="206" t="s">
        <v>173</v>
      </c>
      <c r="F13" s="196"/>
      <c r="G13" s="196"/>
    </row>
    <row r="14" spans="1:8">
      <c r="B14" s="207"/>
      <c r="C14" s="208">
        <v>1</v>
      </c>
      <c r="D14" s="209">
        <v>2</v>
      </c>
      <c r="E14" s="208">
        <v>3</v>
      </c>
      <c r="F14" s="196"/>
      <c r="G14" s="196"/>
    </row>
    <row r="15" spans="1:8">
      <c r="B15" s="208">
        <v>1</v>
      </c>
      <c r="C15" s="210" t="s">
        <v>98</v>
      </c>
      <c r="D15" s="210"/>
      <c r="E15" s="207"/>
      <c r="F15" s="196"/>
      <c r="G15" s="196"/>
    </row>
    <row r="16" spans="1:8" ht="40.5" customHeight="1">
      <c r="B16" s="209">
        <v>2</v>
      </c>
      <c r="C16" s="211" t="s">
        <v>137</v>
      </c>
      <c r="D16" s="296" t="s">
        <v>317</v>
      </c>
      <c r="E16" s="297" t="s">
        <v>298</v>
      </c>
      <c r="F16" s="212"/>
      <c r="G16" s="212"/>
    </row>
    <row r="17" spans="2:7">
      <c r="B17" s="209">
        <v>3</v>
      </c>
      <c r="C17" s="211" t="s">
        <v>137</v>
      </c>
      <c r="D17" s="298" t="s">
        <v>318</v>
      </c>
      <c r="E17" s="299" t="s">
        <v>299</v>
      </c>
      <c r="F17" s="212"/>
      <c r="G17" s="212"/>
    </row>
    <row r="18" spans="2:7" ht="31.5">
      <c r="B18" s="301">
        <v>4</v>
      </c>
      <c r="C18" s="211" t="s">
        <v>137</v>
      </c>
      <c r="D18" s="298" t="s">
        <v>319</v>
      </c>
      <c r="E18" s="300" t="s">
        <v>300</v>
      </c>
    </row>
    <row r="19" spans="2:7" ht="31.5">
      <c r="B19" s="301">
        <v>5</v>
      </c>
      <c r="C19" s="211" t="s">
        <v>137</v>
      </c>
      <c r="D19" s="298" t="s">
        <v>320</v>
      </c>
      <c r="E19" s="300" t="s">
        <v>301</v>
      </c>
    </row>
    <row r="20" spans="2:7" ht="31.5">
      <c r="B20" s="301">
        <v>6</v>
      </c>
      <c r="C20" s="211" t="s">
        <v>137</v>
      </c>
      <c r="D20" s="298" t="s">
        <v>321</v>
      </c>
      <c r="E20" s="300" t="s">
        <v>302</v>
      </c>
    </row>
    <row r="21" spans="2:7">
      <c r="B21" s="301">
        <v>7</v>
      </c>
      <c r="C21" s="211" t="s">
        <v>137</v>
      </c>
      <c r="D21" s="298" t="s">
        <v>322</v>
      </c>
      <c r="E21" s="300" t="s">
        <v>303</v>
      </c>
    </row>
    <row r="22" spans="2:7" ht="31.5">
      <c r="B22" s="301">
        <v>8</v>
      </c>
      <c r="C22" s="211" t="s">
        <v>137</v>
      </c>
      <c r="D22" s="298" t="s">
        <v>323</v>
      </c>
      <c r="E22" s="300" t="s">
        <v>304</v>
      </c>
    </row>
    <row r="23" spans="2:7" ht="31.5">
      <c r="B23" s="301">
        <v>9</v>
      </c>
      <c r="C23" s="211" t="s">
        <v>137</v>
      </c>
      <c r="D23" s="298" t="s">
        <v>324</v>
      </c>
      <c r="E23" s="300" t="s">
        <v>305</v>
      </c>
    </row>
    <row r="24" spans="2:7" ht="31.5">
      <c r="B24" s="301">
        <v>10</v>
      </c>
      <c r="C24" s="211" t="s">
        <v>137</v>
      </c>
      <c r="D24" s="298" t="s">
        <v>325</v>
      </c>
      <c r="E24" s="300" t="s">
        <v>306</v>
      </c>
    </row>
  </sheetData>
  <mergeCells count="3">
    <mergeCell ref="D4:E4"/>
    <mergeCell ref="B10:E10"/>
    <mergeCell ref="B11:E11"/>
  </mergeCells>
  <pageMargins left="0.7" right="0.7" top="0.75" bottom="0.75" header="0.3" footer="0.3"/>
  <pageSetup paperSize="9" scale="91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4"/>
  <sheetViews>
    <sheetView view="pageBreakPreview" topLeftCell="A50" zoomScaleSheetLayoutView="100" workbookViewId="0">
      <selection activeCell="J51" sqref="J51"/>
    </sheetView>
  </sheetViews>
  <sheetFormatPr defaultColWidth="9.140625" defaultRowHeight="12.75"/>
  <cols>
    <col min="1" max="1" width="2.7109375" style="112" customWidth="1"/>
    <col min="2" max="2" width="4.5703125" style="112" customWidth="1"/>
    <col min="3" max="4" width="3.7109375" style="112" customWidth="1"/>
    <col min="5" max="5" width="4" style="112" customWidth="1"/>
    <col min="6" max="6" width="4.140625" style="112" customWidth="1"/>
    <col min="7" max="7" width="3.85546875" style="112" customWidth="1"/>
    <col min="8" max="8" width="7.28515625" style="112" customWidth="1"/>
    <col min="9" max="9" width="9" style="112" customWidth="1"/>
    <col min="10" max="10" width="56" style="112" customWidth="1"/>
    <col min="11" max="11" width="14.140625" style="113" customWidth="1"/>
    <col min="12" max="12" width="14.85546875" style="114" customWidth="1"/>
    <col min="13" max="13" width="13.5703125" style="114" bestFit="1" customWidth="1"/>
    <col min="14" max="16384" width="9.140625" style="115"/>
  </cols>
  <sheetData>
    <row r="1" spans="1:13">
      <c r="J1" s="277"/>
      <c r="L1" s="114" t="s">
        <v>424</v>
      </c>
    </row>
    <row r="2" spans="1:13" ht="15" customHeight="1">
      <c r="J2" s="385" t="s">
        <v>435</v>
      </c>
      <c r="K2" s="385"/>
      <c r="L2" s="385"/>
      <c r="M2" s="385"/>
    </row>
    <row r="3" spans="1:13">
      <c r="J3" s="386" t="s">
        <v>267</v>
      </c>
      <c r="K3" s="386"/>
      <c r="L3" s="386"/>
      <c r="M3" s="386"/>
    </row>
    <row r="4" spans="1:13">
      <c r="J4" s="115"/>
      <c r="K4" s="116"/>
    </row>
    <row r="5" spans="1:13" ht="1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3" ht="12.75" customHeight="1">
      <c r="A6" s="387" t="s">
        <v>271</v>
      </c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</row>
    <row r="7" spans="1:13" ht="15">
      <c r="A7" s="117" t="s">
        <v>105</v>
      </c>
      <c r="B7" s="117"/>
      <c r="C7" s="117"/>
      <c r="D7" s="117"/>
      <c r="E7" s="117"/>
      <c r="F7" s="117"/>
      <c r="G7" s="117"/>
      <c r="H7" s="117"/>
      <c r="I7" s="117"/>
      <c r="J7" s="119"/>
      <c r="L7" s="120"/>
      <c r="M7" s="121" t="s">
        <v>106</v>
      </c>
    </row>
    <row r="8" spans="1:13" ht="17.25" customHeight="1">
      <c r="A8" s="122" t="s">
        <v>107</v>
      </c>
      <c r="B8" s="392" t="s">
        <v>108</v>
      </c>
      <c r="C8" s="393"/>
      <c r="D8" s="393"/>
      <c r="E8" s="393"/>
      <c r="F8" s="393"/>
      <c r="G8" s="393"/>
      <c r="H8" s="393"/>
      <c r="I8" s="394"/>
      <c r="J8" s="388" t="s">
        <v>105</v>
      </c>
      <c r="K8" s="389" t="s">
        <v>109</v>
      </c>
      <c r="L8" s="391" t="s">
        <v>207</v>
      </c>
      <c r="M8" s="391" t="s">
        <v>272</v>
      </c>
    </row>
    <row r="9" spans="1:13" ht="198" customHeight="1">
      <c r="A9" s="122"/>
      <c r="B9" s="215" t="s">
        <v>110</v>
      </c>
      <c r="C9" s="215" t="s">
        <v>111</v>
      </c>
      <c r="D9" s="215" t="s">
        <v>112</v>
      </c>
      <c r="E9" s="215" t="s">
        <v>113</v>
      </c>
      <c r="F9" s="215" t="s">
        <v>114</v>
      </c>
      <c r="G9" s="215" t="s">
        <v>115</v>
      </c>
      <c r="H9" s="215" t="s">
        <v>116</v>
      </c>
      <c r="I9" s="215" t="s">
        <v>117</v>
      </c>
      <c r="J9" s="388"/>
      <c r="K9" s="390"/>
      <c r="L9" s="391"/>
      <c r="M9" s="391"/>
    </row>
    <row r="10" spans="1:13">
      <c r="A10" s="123"/>
      <c r="B10" s="124">
        <v>1</v>
      </c>
      <c r="C10" s="124">
        <v>2</v>
      </c>
      <c r="D10" s="124">
        <v>3</v>
      </c>
      <c r="E10" s="124">
        <v>4</v>
      </c>
      <c r="F10" s="124">
        <v>5</v>
      </c>
      <c r="G10" s="124">
        <v>6</v>
      </c>
      <c r="H10" s="124">
        <v>7</v>
      </c>
      <c r="I10" s="124">
        <v>8</v>
      </c>
      <c r="J10" s="124">
        <v>9</v>
      </c>
      <c r="K10" s="124">
        <v>10</v>
      </c>
      <c r="L10" s="124">
        <v>11</v>
      </c>
      <c r="M10" s="124">
        <v>12</v>
      </c>
    </row>
    <row r="11" spans="1:13" s="114" customFormat="1">
      <c r="A11" s="123"/>
      <c r="B11" s="125" t="s">
        <v>118</v>
      </c>
      <c r="C11" s="125">
        <v>1</v>
      </c>
      <c r="D11" s="125" t="s">
        <v>11</v>
      </c>
      <c r="E11" s="125" t="s">
        <v>11</v>
      </c>
      <c r="F11" s="125" t="s">
        <v>118</v>
      </c>
      <c r="G11" s="125" t="s">
        <v>11</v>
      </c>
      <c r="H11" s="125" t="s">
        <v>119</v>
      </c>
      <c r="I11" s="126" t="s">
        <v>118</v>
      </c>
      <c r="J11" s="127" t="s">
        <v>120</v>
      </c>
      <c r="K11" s="317">
        <f>K12+K23+K31+K18+K34</f>
        <v>1894.0500000000002</v>
      </c>
      <c r="L11" s="128">
        <f t="shared" ref="L11:M11" si="0">L12+L23+L31+L18</f>
        <v>1873.71</v>
      </c>
      <c r="M11" s="128">
        <f t="shared" si="0"/>
        <v>1873.71</v>
      </c>
    </row>
    <row r="12" spans="1:13">
      <c r="A12" s="127"/>
      <c r="B12" s="129" t="s">
        <v>118</v>
      </c>
      <c r="C12" s="130" t="s">
        <v>121</v>
      </c>
      <c r="D12" s="129" t="s">
        <v>50</v>
      </c>
      <c r="E12" s="129" t="s">
        <v>11</v>
      </c>
      <c r="F12" s="129" t="s">
        <v>118</v>
      </c>
      <c r="G12" s="129" t="s">
        <v>11</v>
      </c>
      <c r="H12" s="129" t="s">
        <v>119</v>
      </c>
      <c r="I12" s="126" t="s">
        <v>118</v>
      </c>
      <c r="J12" s="127" t="s">
        <v>122</v>
      </c>
      <c r="K12" s="317">
        <f>K13</f>
        <v>1706.5</v>
      </c>
      <c r="L12" s="128">
        <f t="shared" ref="L12:M12" si="1">L13</f>
        <v>1706.5</v>
      </c>
      <c r="M12" s="128">
        <f t="shared" si="1"/>
        <v>1706.5</v>
      </c>
    </row>
    <row r="13" spans="1:13" ht="13.5">
      <c r="A13" s="141"/>
      <c r="B13" s="129" t="s">
        <v>123</v>
      </c>
      <c r="C13" s="130" t="s">
        <v>121</v>
      </c>
      <c r="D13" s="129" t="s">
        <v>50</v>
      </c>
      <c r="E13" s="129" t="s">
        <v>51</v>
      </c>
      <c r="F13" s="129" t="s">
        <v>118</v>
      </c>
      <c r="G13" s="129" t="s">
        <v>50</v>
      </c>
      <c r="H13" s="129" t="s">
        <v>119</v>
      </c>
      <c r="I13" s="126" t="s">
        <v>45</v>
      </c>
      <c r="J13" s="127" t="s">
        <v>125</v>
      </c>
      <c r="K13" s="318">
        <f>K14+K15+K16</f>
        <v>1706.5</v>
      </c>
      <c r="L13" s="142">
        <f t="shared" ref="L13:M13" si="2">L14+L15+L16</f>
        <v>1706.5</v>
      </c>
      <c r="M13" s="142">
        <f t="shared" si="2"/>
        <v>1706.5</v>
      </c>
    </row>
    <row r="14" spans="1:13" ht="63.75">
      <c r="A14" s="141"/>
      <c r="B14" s="136" t="s">
        <v>123</v>
      </c>
      <c r="C14" s="137" t="s">
        <v>121</v>
      </c>
      <c r="D14" s="136" t="s">
        <v>50</v>
      </c>
      <c r="E14" s="136" t="s">
        <v>51</v>
      </c>
      <c r="F14" s="136" t="s">
        <v>124</v>
      </c>
      <c r="G14" s="136" t="s">
        <v>50</v>
      </c>
      <c r="H14" s="136" t="s">
        <v>119</v>
      </c>
      <c r="I14" s="138" t="s">
        <v>45</v>
      </c>
      <c r="J14" s="62" t="s">
        <v>340</v>
      </c>
      <c r="K14" s="319">
        <v>725</v>
      </c>
      <c r="L14" s="143">
        <v>725</v>
      </c>
      <c r="M14" s="143">
        <v>725</v>
      </c>
    </row>
    <row r="15" spans="1:13" ht="90.75" customHeight="1">
      <c r="A15" s="141"/>
      <c r="B15" s="136" t="s">
        <v>123</v>
      </c>
      <c r="C15" s="137" t="s">
        <v>121</v>
      </c>
      <c r="D15" s="136" t="s">
        <v>50</v>
      </c>
      <c r="E15" s="136" t="s">
        <v>51</v>
      </c>
      <c r="F15" s="136" t="s">
        <v>126</v>
      </c>
      <c r="G15" s="136" t="s">
        <v>50</v>
      </c>
      <c r="H15" s="136" t="s">
        <v>119</v>
      </c>
      <c r="I15" s="138" t="s">
        <v>45</v>
      </c>
      <c r="J15" s="62" t="s">
        <v>341</v>
      </c>
      <c r="K15" s="319">
        <v>980</v>
      </c>
      <c r="L15" s="143">
        <v>980</v>
      </c>
      <c r="M15" s="143">
        <v>980</v>
      </c>
    </row>
    <row r="16" spans="1:13" ht="44.45" customHeight="1">
      <c r="A16" s="141"/>
      <c r="B16" s="136" t="s">
        <v>123</v>
      </c>
      <c r="C16" s="137" t="s">
        <v>121</v>
      </c>
      <c r="D16" s="136" t="s">
        <v>50</v>
      </c>
      <c r="E16" s="136" t="s">
        <v>51</v>
      </c>
      <c r="F16" s="136" t="s">
        <v>127</v>
      </c>
      <c r="G16" s="136" t="s">
        <v>50</v>
      </c>
      <c r="H16" s="136" t="s">
        <v>119</v>
      </c>
      <c r="I16" s="138" t="s">
        <v>45</v>
      </c>
      <c r="J16" s="62" t="s">
        <v>342</v>
      </c>
      <c r="K16" s="319">
        <v>1.5</v>
      </c>
      <c r="L16" s="143">
        <v>1.5</v>
      </c>
      <c r="M16" s="143">
        <v>1.5</v>
      </c>
    </row>
    <row r="17" spans="1:13" s="170" customFormat="1" ht="28.9" customHeight="1">
      <c r="A17" s="141"/>
      <c r="B17" s="303" t="s">
        <v>118</v>
      </c>
      <c r="C17" s="303" t="s">
        <v>121</v>
      </c>
      <c r="D17" s="303" t="s">
        <v>55</v>
      </c>
      <c r="E17" s="303" t="s">
        <v>11</v>
      </c>
      <c r="F17" s="303" t="s">
        <v>118</v>
      </c>
      <c r="G17" s="303" t="s">
        <v>11</v>
      </c>
      <c r="H17" s="303" t="s">
        <v>119</v>
      </c>
      <c r="I17" s="303" t="s">
        <v>118</v>
      </c>
      <c r="J17" s="304" t="s">
        <v>343</v>
      </c>
      <c r="K17" s="320">
        <f>K18</f>
        <v>89.999999999999986</v>
      </c>
      <c r="L17" s="145">
        <f t="shared" ref="L17:M17" si="3">L18</f>
        <v>89.999999999999986</v>
      </c>
      <c r="M17" s="145">
        <f t="shared" si="3"/>
        <v>89.999999999999986</v>
      </c>
    </row>
    <row r="18" spans="1:13" s="170" customFormat="1" ht="25.5">
      <c r="A18" s="127"/>
      <c r="B18" s="303" t="s">
        <v>118</v>
      </c>
      <c r="C18" s="303" t="s">
        <v>121</v>
      </c>
      <c r="D18" s="303" t="s">
        <v>55</v>
      </c>
      <c r="E18" s="303" t="s">
        <v>51</v>
      </c>
      <c r="F18" s="303" t="s">
        <v>118</v>
      </c>
      <c r="G18" s="303" t="s">
        <v>50</v>
      </c>
      <c r="H18" s="303" t="s">
        <v>119</v>
      </c>
      <c r="I18" s="303" t="s">
        <v>45</v>
      </c>
      <c r="J18" s="304" t="s">
        <v>344</v>
      </c>
      <c r="K18" s="320">
        <f>K19+K20+K21+K22</f>
        <v>89.999999999999986</v>
      </c>
      <c r="L18" s="145">
        <f>L19+L20+L21+L22</f>
        <v>89.999999999999986</v>
      </c>
      <c r="M18" s="145">
        <f>M19+M20+M21+M22</f>
        <v>89.999999999999986</v>
      </c>
    </row>
    <row r="19" spans="1:13" ht="54" customHeight="1">
      <c r="A19" s="144"/>
      <c r="B19" s="302" t="s">
        <v>69</v>
      </c>
      <c r="C19" s="302" t="s">
        <v>121</v>
      </c>
      <c r="D19" s="302" t="s">
        <v>55</v>
      </c>
      <c r="E19" s="302" t="s">
        <v>51</v>
      </c>
      <c r="F19" s="302" t="s">
        <v>345</v>
      </c>
      <c r="G19" s="302" t="s">
        <v>50</v>
      </c>
      <c r="H19" s="302" t="s">
        <v>119</v>
      </c>
      <c r="I19" s="302" t="s">
        <v>45</v>
      </c>
      <c r="J19" s="62" t="s">
        <v>277</v>
      </c>
      <c r="K19" s="319">
        <v>35.9</v>
      </c>
      <c r="L19" s="143">
        <v>35.9</v>
      </c>
      <c r="M19" s="143">
        <v>35.9</v>
      </c>
    </row>
    <row r="20" spans="1:13" ht="68.25" customHeight="1">
      <c r="A20" s="144"/>
      <c r="B20" s="302" t="s">
        <v>69</v>
      </c>
      <c r="C20" s="302" t="s">
        <v>121</v>
      </c>
      <c r="D20" s="302" t="s">
        <v>55</v>
      </c>
      <c r="E20" s="302" t="s">
        <v>51</v>
      </c>
      <c r="F20" s="302" t="s">
        <v>63</v>
      </c>
      <c r="G20" s="302" t="s">
        <v>50</v>
      </c>
      <c r="H20" s="302" t="s">
        <v>119</v>
      </c>
      <c r="I20" s="302" t="s">
        <v>45</v>
      </c>
      <c r="J20" s="62" t="s">
        <v>276</v>
      </c>
      <c r="K20" s="319">
        <v>0.5</v>
      </c>
      <c r="L20" s="143">
        <v>0.5</v>
      </c>
      <c r="M20" s="143">
        <v>0.5</v>
      </c>
    </row>
    <row r="21" spans="1:13" ht="63.75">
      <c r="A21" s="144"/>
      <c r="B21" s="302" t="s">
        <v>69</v>
      </c>
      <c r="C21" s="302" t="s">
        <v>121</v>
      </c>
      <c r="D21" s="302" t="s">
        <v>55</v>
      </c>
      <c r="E21" s="302" t="s">
        <v>51</v>
      </c>
      <c r="F21" s="302" t="s">
        <v>346</v>
      </c>
      <c r="G21" s="302" t="s">
        <v>50</v>
      </c>
      <c r="H21" s="302" t="s">
        <v>119</v>
      </c>
      <c r="I21" s="302" t="s">
        <v>45</v>
      </c>
      <c r="J21" s="62" t="s">
        <v>347</v>
      </c>
      <c r="K21" s="319">
        <v>61.3</v>
      </c>
      <c r="L21" s="143">
        <v>61.3</v>
      </c>
      <c r="M21" s="143">
        <v>61.3</v>
      </c>
    </row>
    <row r="22" spans="1:13" ht="63.75">
      <c r="A22" s="144"/>
      <c r="B22" s="302" t="s">
        <v>69</v>
      </c>
      <c r="C22" s="302" t="s">
        <v>121</v>
      </c>
      <c r="D22" s="302" t="s">
        <v>55</v>
      </c>
      <c r="E22" s="302" t="s">
        <v>51</v>
      </c>
      <c r="F22" s="302" t="s">
        <v>348</v>
      </c>
      <c r="G22" s="302" t="s">
        <v>50</v>
      </c>
      <c r="H22" s="302" t="s">
        <v>119</v>
      </c>
      <c r="I22" s="302" t="s">
        <v>45</v>
      </c>
      <c r="J22" s="62" t="s">
        <v>349</v>
      </c>
      <c r="K22" s="319">
        <v>-7.7</v>
      </c>
      <c r="L22" s="143">
        <v>-7.7</v>
      </c>
      <c r="M22" s="143">
        <v>-7.7</v>
      </c>
    </row>
    <row r="23" spans="1:13">
      <c r="A23" s="127"/>
      <c r="B23" s="129" t="s">
        <v>123</v>
      </c>
      <c r="C23" s="130" t="s">
        <v>121</v>
      </c>
      <c r="D23" s="129" t="s">
        <v>39</v>
      </c>
      <c r="E23" s="129" t="s">
        <v>11</v>
      </c>
      <c r="F23" s="129" t="s">
        <v>118</v>
      </c>
      <c r="G23" s="129" t="s">
        <v>11</v>
      </c>
      <c r="H23" s="129" t="s">
        <v>119</v>
      </c>
      <c r="I23" s="126" t="s">
        <v>118</v>
      </c>
      <c r="J23" s="127" t="s">
        <v>131</v>
      </c>
      <c r="K23" s="317">
        <f>K26+K24</f>
        <v>54.160000000000004</v>
      </c>
      <c r="L23" s="128">
        <f>L26+L24</f>
        <v>54.21</v>
      </c>
      <c r="M23" s="128">
        <f>M26+M24</f>
        <v>54.21</v>
      </c>
    </row>
    <row r="24" spans="1:13">
      <c r="A24" s="127"/>
      <c r="B24" s="149">
        <v>182</v>
      </c>
      <c r="C24" s="149">
        <v>1</v>
      </c>
      <c r="D24" s="149" t="s">
        <v>39</v>
      </c>
      <c r="E24" s="149" t="s">
        <v>50</v>
      </c>
      <c r="F24" s="149" t="s">
        <v>118</v>
      </c>
      <c r="G24" s="149" t="s">
        <v>11</v>
      </c>
      <c r="H24" s="149" t="s">
        <v>119</v>
      </c>
      <c r="I24" s="305">
        <v>110</v>
      </c>
      <c r="J24" s="150" t="s">
        <v>132</v>
      </c>
      <c r="K24" s="317">
        <f>K25</f>
        <v>46.45</v>
      </c>
      <c r="L24" s="128">
        <f>L25</f>
        <v>46.45</v>
      </c>
      <c r="M24" s="128">
        <f>M25</f>
        <v>46.45</v>
      </c>
    </row>
    <row r="25" spans="1:13" ht="38.25">
      <c r="A25" s="127"/>
      <c r="B25" s="147">
        <v>182</v>
      </c>
      <c r="C25" s="147">
        <v>1</v>
      </c>
      <c r="D25" s="147" t="s">
        <v>39</v>
      </c>
      <c r="E25" s="147" t="s">
        <v>50</v>
      </c>
      <c r="F25" s="147" t="s">
        <v>127</v>
      </c>
      <c r="G25" s="147" t="s">
        <v>52</v>
      </c>
      <c r="H25" s="147" t="s">
        <v>119</v>
      </c>
      <c r="I25" s="306">
        <v>110</v>
      </c>
      <c r="J25" s="146" t="s">
        <v>350</v>
      </c>
      <c r="K25" s="321">
        <v>46.45</v>
      </c>
      <c r="L25" s="140">
        <v>46.45</v>
      </c>
      <c r="M25" s="140">
        <v>46.45</v>
      </c>
    </row>
    <row r="26" spans="1:13" ht="13.5">
      <c r="A26" s="127"/>
      <c r="B26" s="129" t="s">
        <v>118</v>
      </c>
      <c r="C26" s="130" t="s">
        <v>121</v>
      </c>
      <c r="D26" s="129" t="s">
        <v>39</v>
      </c>
      <c r="E26" s="129" t="s">
        <v>39</v>
      </c>
      <c r="F26" s="129" t="s">
        <v>118</v>
      </c>
      <c r="G26" s="129" t="s">
        <v>11</v>
      </c>
      <c r="H26" s="129" t="s">
        <v>119</v>
      </c>
      <c r="I26" s="126" t="s">
        <v>45</v>
      </c>
      <c r="J26" s="141" t="s">
        <v>133</v>
      </c>
      <c r="K26" s="318">
        <f>K27+K29</f>
        <v>7.71</v>
      </c>
      <c r="L26" s="142">
        <f>L27+L29</f>
        <v>7.76</v>
      </c>
      <c r="M26" s="142">
        <f>M27+M29</f>
        <v>7.76</v>
      </c>
    </row>
    <row r="27" spans="1:13" ht="18" customHeight="1">
      <c r="A27" s="139"/>
      <c r="B27" s="151" t="s">
        <v>123</v>
      </c>
      <c r="C27" s="152" t="s">
        <v>121</v>
      </c>
      <c r="D27" s="151" t="s">
        <v>39</v>
      </c>
      <c r="E27" s="151" t="s">
        <v>39</v>
      </c>
      <c r="F27" s="151" t="s">
        <v>127</v>
      </c>
      <c r="G27" s="151" t="s">
        <v>11</v>
      </c>
      <c r="H27" s="151" t="s">
        <v>119</v>
      </c>
      <c r="I27" s="153" t="s">
        <v>45</v>
      </c>
      <c r="J27" s="134" t="s">
        <v>351</v>
      </c>
      <c r="K27" s="322">
        <f>K28</f>
        <v>0.42</v>
      </c>
      <c r="L27" s="154">
        <f>L28</f>
        <v>0.43</v>
      </c>
      <c r="M27" s="154">
        <f>M28</f>
        <v>0.43</v>
      </c>
    </row>
    <row r="28" spans="1:13" ht="25.5">
      <c r="A28" s="139"/>
      <c r="B28" s="136" t="s">
        <v>123</v>
      </c>
      <c r="C28" s="155" t="s">
        <v>121</v>
      </c>
      <c r="D28" s="156" t="s">
        <v>39</v>
      </c>
      <c r="E28" s="156" t="s">
        <v>39</v>
      </c>
      <c r="F28" s="156" t="s">
        <v>134</v>
      </c>
      <c r="G28" s="156" t="s">
        <v>52</v>
      </c>
      <c r="H28" s="156" t="s">
        <v>119</v>
      </c>
      <c r="I28" s="157" t="s">
        <v>45</v>
      </c>
      <c r="J28" s="139" t="s">
        <v>352</v>
      </c>
      <c r="K28" s="323">
        <v>0.42</v>
      </c>
      <c r="L28" s="180">
        <v>0.43</v>
      </c>
      <c r="M28" s="180">
        <v>0.43</v>
      </c>
    </row>
    <row r="29" spans="1:13">
      <c r="A29" s="158"/>
      <c r="B29" s="131" t="s">
        <v>123</v>
      </c>
      <c r="C29" s="132" t="s">
        <v>121</v>
      </c>
      <c r="D29" s="131" t="s">
        <v>39</v>
      </c>
      <c r="E29" s="131" t="s">
        <v>39</v>
      </c>
      <c r="F29" s="131" t="s">
        <v>128</v>
      </c>
      <c r="G29" s="131" t="s">
        <v>11</v>
      </c>
      <c r="H29" s="131" t="s">
        <v>119</v>
      </c>
      <c r="I29" s="133" t="s">
        <v>45</v>
      </c>
      <c r="J29" s="134" t="s">
        <v>353</v>
      </c>
      <c r="K29" s="315">
        <f>K30</f>
        <v>7.29</v>
      </c>
      <c r="L29" s="135">
        <f>L30</f>
        <v>7.33</v>
      </c>
      <c r="M29" s="135">
        <f>M30</f>
        <v>7.33</v>
      </c>
    </row>
    <row r="30" spans="1:13" ht="25.5">
      <c r="A30" s="158"/>
      <c r="B30" s="136" t="s">
        <v>123</v>
      </c>
      <c r="C30" s="137" t="s">
        <v>121</v>
      </c>
      <c r="D30" s="136" t="s">
        <v>39</v>
      </c>
      <c r="E30" s="136" t="s">
        <v>39</v>
      </c>
      <c r="F30" s="136" t="s">
        <v>142</v>
      </c>
      <c r="G30" s="136" t="s">
        <v>52</v>
      </c>
      <c r="H30" s="136" t="s">
        <v>119</v>
      </c>
      <c r="I30" s="138" t="s">
        <v>45</v>
      </c>
      <c r="J30" s="139" t="s">
        <v>354</v>
      </c>
      <c r="K30" s="321">
        <v>7.29</v>
      </c>
      <c r="L30" s="140">
        <v>7.33</v>
      </c>
      <c r="M30" s="140">
        <v>7.33</v>
      </c>
    </row>
    <row r="31" spans="1:13">
      <c r="A31" s="127"/>
      <c r="B31" s="129" t="s">
        <v>118</v>
      </c>
      <c r="C31" s="130" t="s">
        <v>121</v>
      </c>
      <c r="D31" s="129" t="s">
        <v>53</v>
      </c>
      <c r="E31" s="129" t="s">
        <v>11</v>
      </c>
      <c r="F31" s="129" t="s">
        <v>118</v>
      </c>
      <c r="G31" s="129" t="s">
        <v>11</v>
      </c>
      <c r="H31" s="129" t="s">
        <v>119</v>
      </c>
      <c r="I31" s="126" t="s">
        <v>118</v>
      </c>
      <c r="J31" s="127" t="s">
        <v>355</v>
      </c>
      <c r="K31" s="317">
        <f>K32</f>
        <v>23</v>
      </c>
      <c r="L31" s="128">
        <f t="shared" ref="L31:M31" si="4">L32</f>
        <v>23</v>
      </c>
      <c r="M31" s="128">
        <f t="shared" si="4"/>
        <v>23</v>
      </c>
    </row>
    <row r="32" spans="1:13" ht="38.25">
      <c r="A32" s="148"/>
      <c r="B32" s="131" t="s">
        <v>118</v>
      </c>
      <c r="C32" s="132" t="s">
        <v>121</v>
      </c>
      <c r="D32" s="131" t="s">
        <v>53</v>
      </c>
      <c r="E32" s="131" t="s">
        <v>54</v>
      </c>
      <c r="F32" s="131" t="s">
        <v>118</v>
      </c>
      <c r="G32" s="131" t="s">
        <v>50</v>
      </c>
      <c r="H32" s="131" t="s">
        <v>119</v>
      </c>
      <c r="I32" s="133" t="s">
        <v>11</v>
      </c>
      <c r="J32" s="134" t="s">
        <v>356</v>
      </c>
      <c r="K32" s="315">
        <f>K33</f>
        <v>23</v>
      </c>
      <c r="L32" s="135">
        <f>L33</f>
        <v>23</v>
      </c>
      <c r="M32" s="135">
        <f>M33</f>
        <v>23</v>
      </c>
    </row>
    <row r="33" spans="1:13" ht="55.9" customHeight="1">
      <c r="A33" s="159"/>
      <c r="B33" s="136" t="s">
        <v>118</v>
      </c>
      <c r="C33" s="137" t="s">
        <v>121</v>
      </c>
      <c r="D33" s="136" t="s">
        <v>53</v>
      </c>
      <c r="E33" s="136" t="s">
        <v>54</v>
      </c>
      <c r="F33" s="136" t="s">
        <v>126</v>
      </c>
      <c r="G33" s="136" t="s">
        <v>50</v>
      </c>
      <c r="H33" s="136" t="s">
        <v>119</v>
      </c>
      <c r="I33" s="138" t="s">
        <v>45</v>
      </c>
      <c r="J33" s="62" t="s">
        <v>357</v>
      </c>
      <c r="K33" s="324">
        <v>23</v>
      </c>
      <c r="L33" s="226">
        <v>23</v>
      </c>
      <c r="M33" s="226">
        <v>23</v>
      </c>
    </row>
    <row r="34" spans="1:13" ht="35.25" customHeight="1">
      <c r="A34" s="159"/>
      <c r="B34" s="136" t="s">
        <v>137</v>
      </c>
      <c r="C34" s="137" t="s">
        <v>121</v>
      </c>
      <c r="D34" s="136" t="s">
        <v>392</v>
      </c>
      <c r="E34" s="136" t="s">
        <v>393</v>
      </c>
      <c r="F34" s="136" t="s">
        <v>127</v>
      </c>
      <c r="G34" s="136" t="s">
        <v>52</v>
      </c>
      <c r="H34" s="136" t="s">
        <v>119</v>
      </c>
      <c r="I34" s="138" t="s">
        <v>394</v>
      </c>
      <c r="J34" s="139" t="s">
        <v>395</v>
      </c>
      <c r="K34" s="324">
        <v>20.39</v>
      </c>
      <c r="L34" s="324">
        <v>0</v>
      </c>
      <c r="M34" s="324">
        <v>0</v>
      </c>
    </row>
    <row r="35" spans="1:13" ht="44.45" customHeight="1">
      <c r="A35" s="144"/>
      <c r="B35" s="160" t="s">
        <v>118</v>
      </c>
      <c r="C35" s="160" t="s">
        <v>135</v>
      </c>
      <c r="D35" s="160" t="s">
        <v>51</v>
      </c>
      <c r="E35" s="160" t="s">
        <v>11</v>
      </c>
      <c r="F35" s="160" t="s">
        <v>118</v>
      </c>
      <c r="G35" s="160" t="s">
        <v>11</v>
      </c>
      <c r="H35" s="160" t="s">
        <v>119</v>
      </c>
      <c r="I35" s="161" t="s">
        <v>118</v>
      </c>
      <c r="J35" s="162" t="s">
        <v>136</v>
      </c>
      <c r="K35" s="317">
        <f>K36+K38+K43</f>
        <v>8799.5939999999991</v>
      </c>
      <c r="L35" s="128">
        <f>L36+L38+L43</f>
        <v>7109.0069999999996</v>
      </c>
      <c r="M35" s="128">
        <f>M36+M38+M43</f>
        <v>7109.0069999999996</v>
      </c>
    </row>
    <row r="36" spans="1:13" s="169" customFormat="1" ht="27">
      <c r="A36" s="127"/>
      <c r="B36" s="166" t="s">
        <v>137</v>
      </c>
      <c r="C36" s="166" t="s">
        <v>135</v>
      </c>
      <c r="D36" s="166" t="s">
        <v>51</v>
      </c>
      <c r="E36" s="166" t="s">
        <v>285</v>
      </c>
      <c r="F36" s="166" t="s">
        <v>118</v>
      </c>
      <c r="G36" s="166" t="s">
        <v>11</v>
      </c>
      <c r="H36" s="166" t="s">
        <v>119</v>
      </c>
      <c r="I36" s="167" t="s">
        <v>138</v>
      </c>
      <c r="J36" s="168" t="s">
        <v>43</v>
      </c>
      <c r="K36" s="318">
        <f>K37</f>
        <v>3923.1289999999999</v>
      </c>
      <c r="L36" s="142">
        <f t="shared" ref="L36:M36" si="5">L37</f>
        <v>3885.9470000000001</v>
      </c>
      <c r="M36" s="142">
        <f t="shared" si="5"/>
        <v>3885.9470000000001</v>
      </c>
    </row>
    <row r="37" spans="1:13" s="170" customFormat="1" ht="25.5">
      <c r="A37" s="127"/>
      <c r="B37" s="160" t="s">
        <v>137</v>
      </c>
      <c r="C37" s="136" t="s">
        <v>135</v>
      </c>
      <c r="D37" s="136" t="s">
        <v>51</v>
      </c>
      <c r="E37" s="136" t="s">
        <v>285</v>
      </c>
      <c r="F37" s="136" t="s">
        <v>139</v>
      </c>
      <c r="G37" s="136" t="s">
        <v>52</v>
      </c>
      <c r="H37" s="136" t="s">
        <v>119</v>
      </c>
      <c r="I37" s="161" t="s">
        <v>138</v>
      </c>
      <c r="J37" s="139" t="s">
        <v>286</v>
      </c>
      <c r="K37" s="317">
        <v>3923.1289999999999</v>
      </c>
      <c r="L37" s="128">
        <v>3885.9470000000001</v>
      </c>
      <c r="M37" s="128">
        <v>3885.9470000000001</v>
      </c>
    </row>
    <row r="38" spans="1:13" s="170" customFormat="1" ht="38.450000000000003" customHeight="1">
      <c r="A38" s="127"/>
      <c r="B38" s="166" t="s">
        <v>137</v>
      </c>
      <c r="C38" s="160" t="s">
        <v>135</v>
      </c>
      <c r="D38" s="160" t="s">
        <v>51</v>
      </c>
      <c r="E38" s="160" t="s">
        <v>129</v>
      </c>
      <c r="F38" s="160" t="s">
        <v>118</v>
      </c>
      <c r="G38" s="160" t="s">
        <v>11</v>
      </c>
      <c r="H38" s="160" t="s">
        <v>119</v>
      </c>
      <c r="I38" s="161" t="s">
        <v>138</v>
      </c>
      <c r="J38" s="307" t="s">
        <v>358</v>
      </c>
      <c r="K38" s="317">
        <f>K41+K39</f>
        <v>110.54300000000001</v>
      </c>
      <c r="L38" s="128">
        <f t="shared" ref="L38:M38" si="6">L41+L39</f>
        <v>1.643</v>
      </c>
      <c r="M38" s="128">
        <f t="shared" si="6"/>
        <v>1.643</v>
      </c>
    </row>
    <row r="39" spans="1:13" ht="29.45" customHeight="1">
      <c r="A39" s="144"/>
      <c r="B39" s="131" t="s">
        <v>137</v>
      </c>
      <c r="C39" s="136" t="s">
        <v>135</v>
      </c>
      <c r="D39" s="136" t="s">
        <v>51</v>
      </c>
      <c r="E39" s="136" t="s">
        <v>129</v>
      </c>
      <c r="F39" s="136" t="s">
        <v>204</v>
      </c>
      <c r="G39" s="136" t="s">
        <v>11</v>
      </c>
      <c r="H39" s="136" t="s">
        <v>119</v>
      </c>
      <c r="I39" s="138" t="s">
        <v>138</v>
      </c>
      <c r="J39" s="308" t="s">
        <v>288</v>
      </c>
      <c r="K39" s="321">
        <f>K40</f>
        <v>1.643</v>
      </c>
      <c r="L39" s="140">
        <f t="shared" ref="L39:M39" si="7">L40</f>
        <v>1.643</v>
      </c>
      <c r="M39" s="140">
        <f t="shared" si="7"/>
        <v>1.643</v>
      </c>
    </row>
    <row r="40" spans="1:13" ht="39.75" customHeight="1">
      <c r="A40" s="144"/>
      <c r="B40" s="131" t="s">
        <v>137</v>
      </c>
      <c r="C40" s="136" t="s">
        <v>135</v>
      </c>
      <c r="D40" s="136" t="s">
        <v>51</v>
      </c>
      <c r="E40" s="136" t="s">
        <v>129</v>
      </c>
      <c r="F40" s="136" t="s">
        <v>204</v>
      </c>
      <c r="G40" s="136" t="s">
        <v>52</v>
      </c>
      <c r="H40" s="136" t="s">
        <v>119</v>
      </c>
      <c r="I40" s="138" t="s">
        <v>138</v>
      </c>
      <c r="J40" s="172" t="s">
        <v>279</v>
      </c>
      <c r="K40" s="315">
        <v>1.643</v>
      </c>
      <c r="L40" s="135">
        <v>1.643</v>
      </c>
      <c r="M40" s="135">
        <v>1.643</v>
      </c>
    </row>
    <row r="41" spans="1:13" ht="34.5" customHeight="1">
      <c r="A41" s="144"/>
      <c r="B41" s="131" t="s">
        <v>137</v>
      </c>
      <c r="C41" s="136" t="s">
        <v>135</v>
      </c>
      <c r="D41" s="136" t="s">
        <v>51</v>
      </c>
      <c r="E41" s="136" t="s">
        <v>280</v>
      </c>
      <c r="F41" s="136" t="s">
        <v>281</v>
      </c>
      <c r="G41" s="136" t="s">
        <v>11</v>
      </c>
      <c r="H41" s="136" t="s">
        <v>119</v>
      </c>
      <c r="I41" s="138" t="s">
        <v>138</v>
      </c>
      <c r="J41" s="172" t="s">
        <v>252</v>
      </c>
      <c r="K41" s="321">
        <f>K42</f>
        <v>108.9</v>
      </c>
      <c r="L41" s="140">
        <f t="shared" ref="L41:M41" si="8">L42</f>
        <v>0</v>
      </c>
      <c r="M41" s="140">
        <f t="shared" si="8"/>
        <v>0</v>
      </c>
    </row>
    <row r="42" spans="1:13" ht="39.75" customHeight="1">
      <c r="A42" s="144"/>
      <c r="B42" s="131" t="s">
        <v>137</v>
      </c>
      <c r="C42" s="136" t="s">
        <v>135</v>
      </c>
      <c r="D42" s="136" t="s">
        <v>51</v>
      </c>
      <c r="E42" s="136" t="s">
        <v>280</v>
      </c>
      <c r="F42" s="136" t="s">
        <v>281</v>
      </c>
      <c r="G42" s="136" t="s">
        <v>52</v>
      </c>
      <c r="H42" s="136" t="s">
        <v>119</v>
      </c>
      <c r="I42" s="138" t="s">
        <v>138</v>
      </c>
      <c r="J42" s="172" t="s">
        <v>282</v>
      </c>
      <c r="K42" s="321">
        <f>107.7+1.2</f>
        <v>108.9</v>
      </c>
      <c r="L42" s="171">
        <v>0</v>
      </c>
      <c r="M42" s="171">
        <v>0</v>
      </c>
    </row>
    <row r="43" spans="1:13" s="170" customFormat="1" ht="20.45" customHeight="1">
      <c r="A43" s="127"/>
      <c r="B43" s="136" t="s">
        <v>137</v>
      </c>
      <c r="C43" s="136" t="s">
        <v>135</v>
      </c>
      <c r="D43" s="136" t="s">
        <v>51</v>
      </c>
      <c r="E43" s="136" t="s">
        <v>130</v>
      </c>
      <c r="F43" s="136" t="s">
        <v>118</v>
      </c>
      <c r="G43" s="136" t="s">
        <v>11</v>
      </c>
      <c r="H43" s="136" t="s">
        <v>119</v>
      </c>
      <c r="I43" s="138" t="s">
        <v>138</v>
      </c>
      <c r="J43" s="139" t="s">
        <v>205</v>
      </c>
      <c r="K43" s="317">
        <f>K44</f>
        <v>4765.9219999999996</v>
      </c>
      <c r="L43" s="128">
        <f t="shared" ref="L43:M44" si="9">L44</f>
        <v>3221.4169999999999</v>
      </c>
      <c r="M43" s="128">
        <f t="shared" si="9"/>
        <v>3221.4169999999999</v>
      </c>
    </row>
    <row r="44" spans="1:13" s="164" customFormat="1" ht="19.149999999999999" customHeight="1">
      <c r="A44" s="144"/>
      <c r="B44" s="136" t="s">
        <v>137</v>
      </c>
      <c r="C44" s="136" t="s">
        <v>135</v>
      </c>
      <c r="D44" s="136" t="s">
        <v>51</v>
      </c>
      <c r="E44" s="136" t="s">
        <v>284</v>
      </c>
      <c r="F44" s="136" t="s">
        <v>140</v>
      </c>
      <c r="G44" s="136" t="s">
        <v>11</v>
      </c>
      <c r="H44" s="136" t="s">
        <v>119</v>
      </c>
      <c r="I44" s="138" t="s">
        <v>138</v>
      </c>
      <c r="J44" s="139" t="s">
        <v>359</v>
      </c>
      <c r="K44" s="317">
        <f>K45</f>
        <v>4765.9219999999996</v>
      </c>
      <c r="L44" s="128">
        <f t="shared" si="9"/>
        <v>3221.4169999999999</v>
      </c>
      <c r="M44" s="128">
        <f t="shared" si="9"/>
        <v>3221.4169999999999</v>
      </c>
    </row>
    <row r="45" spans="1:13" s="163" customFormat="1" ht="25.5">
      <c r="A45" s="165"/>
      <c r="B45" s="131" t="s">
        <v>137</v>
      </c>
      <c r="C45" s="131" t="s">
        <v>135</v>
      </c>
      <c r="D45" s="136" t="s">
        <v>51</v>
      </c>
      <c r="E45" s="136" t="s">
        <v>284</v>
      </c>
      <c r="F45" s="136" t="s">
        <v>140</v>
      </c>
      <c r="G45" s="136" t="s">
        <v>52</v>
      </c>
      <c r="H45" s="136" t="s">
        <v>119</v>
      </c>
      <c r="I45" s="133" t="s">
        <v>138</v>
      </c>
      <c r="J45" s="139" t="s">
        <v>287</v>
      </c>
      <c r="K45" s="315">
        <f>K46+K47+K48+K49+K50+K51+K52+K53</f>
        <v>4765.9219999999996</v>
      </c>
      <c r="L45" s="315">
        <f>L48+L50+L53</f>
        <v>3221.4169999999999</v>
      </c>
      <c r="M45" s="315">
        <f>M48+M50+M53</f>
        <v>3221.4169999999999</v>
      </c>
    </row>
    <row r="46" spans="1:13" s="163" customFormat="1" ht="76.5">
      <c r="A46" s="165"/>
      <c r="B46" s="166" t="s">
        <v>137</v>
      </c>
      <c r="C46" s="131" t="s">
        <v>135</v>
      </c>
      <c r="D46" s="136" t="s">
        <v>51</v>
      </c>
      <c r="E46" s="136" t="s">
        <v>284</v>
      </c>
      <c r="F46" s="136" t="s">
        <v>140</v>
      </c>
      <c r="G46" s="136" t="s">
        <v>52</v>
      </c>
      <c r="H46" s="136" t="s">
        <v>397</v>
      </c>
      <c r="I46" s="133" t="s">
        <v>138</v>
      </c>
      <c r="J46" s="139" t="s">
        <v>182</v>
      </c>
      <c r="K46" s="315">
        <v>95.6</v>
      </c>
      <c r="L46" s="315">
        <v>0</v>
      </c>
      <c r="M46" s="315">
        <v>0</v>
      </c>
    </row>
    <row r="47" spans="1:13" s="163" customFormat="1" ht="84" customHeight="1">
      <c r="A47" s="165"/>
      <c r="B47" s="166" t="s">
        <v>137</v>
      </c>
      <c r="C47" s="131" t="s">
        <v>135</v>
      </c>
      <c r="D47" s="136" t="s">
        <v>51</v>
      </c>
      <c r="E47" s="136" t="s">
        <v>284</v>
      </c>
      <c r="F47" s="136" t="s">
        <v>140</v>
      </c>
      <c r="G47" s="136" t="s">
        <v>52</v>
      </c>
      <c r="H47" s="136" t="s">
        <v>396</v>
      </c>
      <c r="I47" s="133" t="s">
        <v>138</v>
      </c>
      <c r="J47" s="134" t="s">
        <v>185</v>
      </c>
      <c r="K47" s="315">
        <v>394.43</v>
      </c>
      <c r="L47" s="315">
        <v>0</v>
      </c>
      <c r="M47" s="315">
        <v>0</v>
      </c>
    </row>
    <row r="48" spans="1:13" s="163" customFormat="1" ht="102">
      <c r="A48" s="165"/>
      <c r="B48" s="136" t="s">
        <v>137</v>
      </c>
      <c r="C48" s="131" t="s">
        <v>135</v>
      </c>
      <c r="D48" s="136" t="s">
        <v>51</v>
      </c>
      <c r="E48" s="136" t="s">
        <v>284</v>
      </c>
      <c r="F48" s="136" t="s">
        <v>140</v>
      </c>
      <c r="G48" s="136" t="s">
        <v>52</v>
      </c>
      <c r="H48" s="136" t="s">
        <v>378</v>
      </c>
      <c r="I48" s="133" t="s">
        <v>138</v>
      </c>
      <c r="J48" s="134" t="s">
        <v>297</v>
      </c>
      <c r="K48" s="315">
        <f>82.191+3184.285-20</f>
        <v>3246.4759999999997</v>
      </c>
      <c r="L48" s="135">
        <v>3221.4169999999999</v>
      </c>
      <c r="M48" s="135">
        <v>3221.4169999999999</v>
      </c>
    </row>
    <row r="49" spans="1:13" s="163" customFormat="1" ht="97.5" customHeight="1">
      <c r="A49" s="165"/>
      <c r="B49" s="136" t="s">
        <v>137</v>
      </c>
      <c r="C49" s="131" t="s">
        <v>135</v>
      </c>
      <c r="D49" s="136" t="s">
        <v>51</v>
      </c>
      <c r="E49" s="136" t="s">
        <v>284</v>
      </c>
      <c r="F49" s="136" t="s">
        <v>140</v>
      </c>
      <c r="G49" s="136" t="s">
        <v>52</v>
      </c>
      <c r="H49" s="136" t="s">
        <v>375</v>
      </c>
      <c r="I49" s="133" t="s">
        <v>138</v>
      </c>
      <c r="J49" s="134" t="s">
        <v>376</v>
      </c>
      <c r="K49" s="315">
        <v>12.808</v>
      </c>
      <c r="L49" s="315">
        <v>0</v>
      </c>
      <c r="M49" s="315">
        <v>0</v>
      </c>
    </row>
    <row r="50" spans="1:13" s="163" customFormat="1" ht="80.25" customHeight="1">
      <c r="A50" s="165"/>
      <c r="B50" s="136" t="s">
        <v>137</v>
      </c>
      <c r="C50" s="131" t="s">
        <v>135</v>
      </c>
      <c r="D50" s="136" t="s">
        <v>51</v>
      </c>
      <c r="E50" s="136" t="s">
        <v>284</v>
      </c>
      <c r="F50" s="136" t="s">
        <v>140</v>
      </c>
      <c r="G50" s="136" t="s">
        <v>52</v>
      </c>
      <c r="H50" s="136" t="s">
        <v>377</v>
      </c>
      <c r="I50" s="133" t="s">
        <v>138</v>
      </c>
      <c r="J50" s="134" t="s">
        <v>374</v>
      </c>
      <c r="K50" s="315">
        <f>515.808</f>
        <v>515.80799999999999</v>
      </c>
      <c r="L50" s="315">
        <v>0</v>
      </c>
      <c r="M50" s="315">
        <v>0</v>
      </c>
    </row>
    <row r="51" spans="1:13" s="163" customFormat="1" ht="80.25" customHeight="1">
      <c r="A51" s="165"/>
      <c r="B51" s="136" t="s">
        <v>137</v>
      </c>
      <c r="C51" s="131" t="s">
        <v>135</v>
      </c>
      <c r="D51" s="136" t="s">
        <v>51</v>
      </c>
      <c r="E51" s="136" t="s">
        <v>284</v>
      </c>
      <c r="F51" s="136" t="s">
        <v>140</v>
      </c>
      <c r="G51" s="136" t="s">
        <v>52</v>
      </c>
      <c r="H51" s="136" t="s">
        <v>439</v>
      </c>
      <c r="I51" s="133" t="s">
        <v>138</v>
      </c>
      <c r="J51" s="134" t="s">
        <v>430</v>
      </c>
      <c r="K51" s="315">
        <v>377.8</v>
      </c>
      <c r="L51" s="315">
        <v>0</v>
      </c>
      <c r="M51" s="315">
        <v>0</v>
      </c>
    </row>
    <row r="52" spans="1:13" s="163" customFormat="1" ht="80.25" customHeight="1">
      <c r="A52" s="165"/>
      <c r="B52" s="136" t="s">
        <v>137</v>
      </c>
      <c r="C52" s="131" t="s">
        <v>135</v>
      </c>
      <c r="D52" s="136" t="s">
        <v>51</v>
      </c>
      <c r="E52" s="136" t="s">
        <v>284</v>
      </c>
      <c r="F52" s="136" t="s">
        <v>140</v>
      </c>
      <c r="G52" s="136" t="s">
        <v>52</v>
      </c>
      <c r="H52" s="136" t="s">
        <v>398</v>
      </c>
      <c r="I52" s="133" t="s">
        <v>138</v>
      </c>
      <c r="J52" s="134" t="s">
        <v>390</v>
      </c>
      <c r="K52" s="315">
        <v>44.3</v>
      </c>
      <c r="L52" s="315">
        <v>0</v>
      </c>
      <c r="M52" s="315">
        <v>0</v>
      </c>
    </row>
    <row r="53" spans="1:13" s="163" customFormat="1" ht="60.75" customHeight="1">
      <c r="A53" s="165"/>
      <c r="B53" s="166" t="s">
        <v>137</v>
      </c>
      <c r="C53" s="131" t="s">
        <v>135</v>
      </c>
      <c r="D53" s="136" t="s">
        <v>51</v>
      </c>
      <c r="E53" s="136" t="s">
        <v>284</v>
      </c>
      <c r="F53" s="136" t="s">
        <v>140</v>
      </c>
      <c r="G53" s="136" t="s">
        <v>52</v>
      </c>
      <c r="H53" s="136" t="s">
        <v>440</v>
      </c>
      <c r="I53" s="133" t="s">
        <v>138</v>
      </c>
      <c r="J53" s="134" t="s">
        <v>433</v>
      </c>
      <c r="K53" s="315">
        <v>78.7</v>
      </c>
      <c r="L53" s="315">
        <v>0</v>
      </c>
      <c r="M53" s="315">
        <v>0</v>
      </c>
    </row>
    <row r="54" spans="1:13" s="178" customFormat="1" ht="15.75">
      <c r="A54" s="173"/>
      <c r="B54" s="174"/>
      <c r="C54" s="174"/>
      <c r="D54" s="174"/>
      <c r="E54" s="174"/>
      <c r="F54" s="174"/>
      <c r="G54" s="174"/>
      <c r="H54" s="174"/>
      <c r="I54" s="175"/>
      <c r="J54" s="176" t="s">
        <v>141</v>
      </c>
      <c r="K54" s="316">
        <f>K11+K35</f>
        <v>10693.644</v>
      </c>
      <c r="L54" s="177">
        <f>L11+L34</f>
        <v>1873.71</v>
      </c>
      <c r="M54" s="177">
        <f>M11+M34</f>
        <v>1873.71</v>
      </c>
    </row>
  </sheetData>
  <mergeCells count="8">
    <mergeCell ref="J2:M2"/>
    <mergeCell ref="J3:M3"/>
    <mergeCell ref="A6:M6"/>
    <mergeCell ref="J8:J9"/>
    <mergeCell ref="K8:K9"/>
    <mergeCell ref="L8:L9"/>
    <mergeCell ref="M8:M9"/>
    <mergeCell ref="B8:I8"/>
  </mergeCells>
  <pageMargins left="0.7" right="0.7" top="0.75" bottom="0.75" header="0.3" footer="0.3"/>
  <pageSetup paperSize="9" scale="61" orientation="portrait" r:id="rId1"/>
  <rowBreaks count="1" manualBreakCount="1">
    <brk id="33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36"/>
  <sheetViews>
    <sheetView view="pageBreakPreview" topLeftCell="A11" zoomScaleSheetLayoutView="100" workbookViewId="0">
      <selection activeCell="D31" sqref="D31"/>
    </sheetView>
  </sheetViews>
  <sheetFormatPr defaultColWidth="9.140625" defaultRowHeight="15"/>
  <cols>
    <col min="1" max="1" width="9.140625" style="267"/>
    <col min="2" max="2" width="65.7109375" style="267" customWidth="1"/>
    <col min="3" max="3" width="9.140625" style="267"/>
    <col min="4" max="6" width="12.7109375" style="267" customWidth="1"/>
    <col min="7" max="7" width="9.140625" style="267" hidden="1" customWidth="1"/>
    <col min="8" max="16384" width="9.140625" style="267"/>
  </cols>
  <sheetData>
    <row r="1" spans="1:6" ht="15.75">
      <c r="D1" s="38"/>
      <c r="E1" s="38"/>
      <c r="F1" s="66" t="s">
        <v>425</v>
      </c>
    </row>
    <row r="2" spans="1:6" ht="15.75">
      <c r="D2" s="38"/>
      <c r="E2" s="38"/>
      <c r="F2" s="67" t="s">
        <v>436</v>
      </c>
    </row>
    <row r="3" spans="1:6" ht="15.75">
      <c r="D3" s="38"/>
      <c r="E3" s="38"/>
      <c r="F3" s="29" t="s">
        <v>267</v>
      </c>
    </row>
    <row r="4" spans="1:6">
      <c r="B4" s="39"/>
      <c r="C4" s="40"/>
      <c r="D4" s="40"/>
      <c r="E4" s="40"/>
      <c r="F4" s="40"/>
    </row>
    <row r="5" spans="1:6" ht="26.25" customHeight="1">
      <c r="A5" s="395" t="s">
        <v>273</v>
      </c>
      <c r="B5" s="395"/>
      <c r="C5" s="395"/>
      <c r="D5" s="395"/>
      <c r="E5" s="395"/>
      <c r="F5" s="395"/>
    </row>
    <row r="6" spans="1:6" ht="15.75" customHeight="1">
      <c r="A6" s="266"/>
      <c r="B6" s="266"/>
      <c r="C6" s="266"/>
      <c r="D6" s="266"/>
      <c r="E6" s="266"/>
      <c r="F6" s="266"/>
    </row>
    <row r="7" spans="1:6">
      <c r="B7" s="9"/>
      <c r="C7" s="38"/>
      <c r="D7" s="38"/>
      <c r="E7" s="38"/>
      <c r="F7" s="38" t="s">
        <v>91</v>
      </c>
    </row>
    <row r="8" spans="1:6" ht="25.5">
      <c r="A8" s="41" t="s">
        <v>48</v>
      </c>
      <c r="B8" s="42" t="s">
        <v>49</v>
      </c>
      <c r="C8" s="46" t="s">
        <v>167</v>
      </c>
      <c r="D8" s="42" t="s">
        <v>20</v>
      </c>
      <c r="E8" s="42" t="s">
        <v>206</v>
      </c>
      <c r="F8" s="42" t="s">
        <v>264</v>
      </c>
    </row>
    <row r="9" spans="1:6" s="314" customFormat="1" ht="11.25">
      <c r="A9" s="333">
        <v>1</v>
      </c>
      <c r="B9" s="334">
        <v>2</v>
      </c>
      <c r="C9" s="335">
        <v>3</v>
      </c>
      <c r="D9" s="334">
        <v>4</v>
      </c>
      <c r="E9" s="335">
        <v>5</v>
      </c>
      <c r="F9" s="334">
        <v>6</v>
      </c>
    </row>
    <row r="10" spans="1:6">
      <c r="A10" s="41">
        <v>1</v>
      </c>
      <c r="B10" s="43" t="s">
        <v>56</v>
      </c>
      <c r="C10" s="44" t="s">
        <v>155</v>
      </c>
      <c r="D10" s="325">
        <f>D11+D12+D13+D14+D15</f>
        <v>4972.9770600000002</v>
      </c>
      <c r="E10" s="45">
        <f>E11+E12+E13+E14+E15</f>
        <v>4748.1630000000005</v>
      </c>
      <c r="F10" s="45">
        <f>F11+F12+F13+F14+F15</f>
        <v>4548.1630000000005</v>
      </c>
    </row>
    <row r="11" spans="1:6" ht="25.5">
      <c r="A11" s="41">
        <v>2</v>
      </c>
      <c r="B11" s="46" t="s">
        <v>37</v>
      </c>
      <c r="C11" s="47" t="s">
        <v>157</v>
      </c>
      <c r="D11" s="326">
        <v>805.2355</v>
      </c>
      <c r="E11" s="48">
        <v>766.84400000000005</v>
      </c>
      <c r="F11" s="48">
        <v>766.84400000000005</v>
      </c>
    </row>
    <row r="12" spans="1:6" ht="38.25">
      <c r="A12" s="41">
        <v>3</v>
      </c>
      <c r="B12" s="46" t="s">
        <v>366</v>
      </c>
      <c r="C12" s="49" t="s">
        <v>156</v>
      </c>
      <c r="D12" s="327">
        <v>4001.5955600000002</v>
      </c>
      <c r="E12" s="50">
        <v>3947.364</v>
      </c>
      <c r="F12" s="50">
        <v>3747.364</v>
      </c>
    </row>
    <row r="13" spans="1:6" ht="25.5">
      <c r="A13" s="41">
        <v>4</v>
      </c>
      <c r="B13" s="46" t="s">
        <v>367</v>
      </c>
      <c r="C13" s="49" t="s">
        <v>158</v>
      </c>
      <c r="D13" s="327">
        <f>13.575+132.191</f>
        <v>145.76599999999999</v>
      </c>
      <c r="E13" s="50">
        <v>13.574999999999999</v>
      </c>
      <c r="F13" s="50">
        <v>13.574999999999999</v>
      </c>
    </row>
    <row r="14" spans="1:6">
      <c r="A14" s="41">
        <v>5</v>
      </c>
      <c r="B14" s="46" t="s">
        <v>40</v>
      </c>
      <c r="C14" s="49" t="s">
        <v>159</v>
      </c>
      <c r="D14" s="327">
        <v>18.736999999999998</v>
      </c>
      <c r="E14" s="50">
        <v>18.736999999999998</v>
      </c>
      <c r="F14" s="50">
        <v>18.736999999999998</v>
      </c>
    </row>
    <row r="15" spans="1:6">
      <c r="A15" s="41">
        <v>6</v>
      </c>
      <c r="B15" s="46" t="s">
        <v>81</v>
      </c>
      <c r="C15" s="49" t="s">
        <v>160</v>
      </c>
      <c r="D15" s="327">
        <v>1.643</v>
      </c>
      <c r="E15" s="50">
        <v>1.643</v>
      </c>
      <c r="F15" s="50">
        <v>1.643</v>
      </c>
    </row>
    <row r="16" spans="1:6">
      <c r="A16" s="41">
        <v>7</v>
      </c>
      <c r="B16" s="43" t="s">
        <v>86</v>
      </c>
      <c r="C16" s="51" t="s">
        <v>161</v>
      </c>
      <c r="D16" s="328">
        <f>D17</f>
        <v>108.9</v>
      </c>
      <c r="E16" s="52">
        <f>E17</f>
        <v>0</v>
      </c>
      <c r="F16" s="52">
        <f>F17</f>
        <v>0</v>
      </c>
    </row>
    <row r="17" spans="1:6">
      <c r="A17" s="41">
        <v>8</v>
      </c>
      <c r="B17" s="46" t="s">
        <v>87</v>
      </c>
      <c r="C17" s="49" t="s">
        <v>162</v>
      </c>
      <c r="D17" s="327">
        <f>107.7+1.2</f>
        <v>108.9</v>
      </c>
      <c r="E17" s="50">
        <v>0</v>
      </c>
      <c r="F17" s="50">
        <v>0</v>
      </c>
    </row>
    <row r="18" spans="1:6">
      <c r="A18" s="41">
        <v>9</v>
      </c>
      <c r="B18" s="53" t="s">
        <v>60</v>
      </c>
      <c r="C18" s="54" t="s">
        <v>149</v>
      </c>
      <c r="D18" s="329">
        <f>D19</f>
        <v>14.985239999999999</v>
      </c>
      <c r="E18" s="55">
        <f>E19</f>
        <v>0</v>
      </c>
      <c r="F18" s="55">
        <f>F19</f>
        <v>0</v>
      </c>
    </row>
    <row r="19" spans="1:6" ht="25.5">
      <c r="A19" s="41">
        <v>10</v>
      </c>
      <c r="B19" s="56" t="s">
        <v>41</v>
      </c>
      <c r="C19" s="47" t="s">
        <v>150</v>
      </c>
      <c r="D19" s="330">
        <f>0.5+12.808+0.641+1.03624</f>
        <v>14.985239999999999</v>
      </c>
      <c r="E19" s="57">
        <v>0</v>
      </c>
      <c r="F19" s="57">
        <v>0</v>
      </c>
    </row>
    <row r="20" spans="1:6">
      <c r="A20" s="41">
        <v>11</v>
      </c>
      <c r="B20" s="43" t="s">
        <v>4</v>
      </c>
      <c r="C20" s="51" t="s">
        <v>151</v>
      </c>
      <c r="D20" s="328">
        <f>D21</f>
        <v>1155.4870800000001</v>
      </c>
      <c r="E20" s="52">
        <f t="shared" ref="E20:F20" si="0">E21</f>
        <v>90</v>
      </c>
      <c r="F20" s="52">
        <f t="shared" si="0"/>
        <v>90</v>
      </c>
    </row>
    <row r="21" spans="1:6" s="268" customFormat="1">
      <c r="A21" s="41">
        <v>12</v>
      </c>
      <c r="B21" s="58" t="s">
        <v>85</v>
      </c>
      <c r="C21" s="59" t="s">
        <v>152</v>
      </c>
      <c r="D21" s="331">
        <v>1155.4870800000001</v>
      </c>
      <c r="E21" s="60">
        <v>90</v>
      </c>
      <c r="F21" s="60">
        <v>90</v>
      </c>
    </row>
    <row r="22" spans="1:6">
      <c r="A22" s="41">
        <v>13</v>
      </c>
      <c r="B22" s="43" t="s">
        <v>59</v>
      </c>
      <c r="C22" s="44" t="s">
        <v>153</v>
      </c>
      <c r="D22" s="325">
        <f>D23+D24</f>
        <v>934.37243000000001</v>
      </c>
      <c r="E22" s="45">
        <f t="shared" ref="E22:F22" si="1">E23</f>
        <v>489.471</v>
      </c>
      <c r="F22" s="45">
        <f t="shared" si="1"/>
        <v>489.471</v>
      </c>
    </row>
    <row r="23" spans="1:6">
      <c r="A23" s="41">
        <v>14</v>
      </c>
      <c r="B23" s="11" t="s">
        <v>61</v>
      </c>
      <c r="C23" s="49" t="s">
        <v>154</v>
      </c>
      <c r="D23" s="327">
        <v>896.76011000000005</v>
      </c>
      <c r="E23" s="50">
        <v>489.471</v>
      </c>
      <c r="F23" s="50">
        <v>489.471</v>
      </c>
    </row>
    <row r="24" spans="1:6">
      <c r="A24" s="41">
        <v>15</v>
      </c>
      <c r="B24" s="11" t="s">
        <v>399</v>
      </c>
      <c r="C24" s="49" t="s">
        <v>400</v>
      </c>
      <c r="D24" s="327">
        <v>37.612319999999997</v>
      </c>
      <c r="E24" s="327">
        <v>0</v>
      </c>
      <c r="F24" s="327">
        <v>0</v>
      </c>
    </row>
    <row r="25" spans="1:6">
      <c r="A25" s="41">
        <v>16</v>
      </c>
      <c r="B25" s="43" t="s">
        <v>42</v>
      </c>
      <c r="C25" s="44" t="s">
        <v>144</v>
      </c>
      <c r="D25" s="325">
        <f>D26+D27</f>
        <v>3470.8514999999998</v>
      </c>
      <c r="E25" s="45">
        <f>E26+E27</f>
        <v>3218.8619999999996</v>
      </c>
      <c r="F25" s="45">
        <f>F26+F27</f>
        <v>3194.674</v>
      </c>
    </row>
    <row r="26" spans="1:6">
      <c r="A26" s="41">
        <v>17</v>
      </c>
      <c r="B26" s="46" t="s">
        <v>58</v>
      </c>
      <c r="C26" s="49" t="s">
        <v>145</v>
      </c>
      <c r="D26" s="327">
        <v>2427.27</v>
      </c>
      <c r="E26" s="50">
        <f>2297.555-112.255-13.737</f>
        <v>2171.5629999999996</v>
      </c>
      <c r="F26" s="50">
        <f>2297.555-112.254-13.737</f>
        <v>2171.5639999999999</v>
      </c>
    </row>
    <row r="27" spans="1:6">
      <c r="A27" s="41">
        <v>18</v>
      </c>
      <c r="B27" s="46" t="s">
        <v>360</v>
      </c>
      <c r="C27" s="49" t="s">
        <v>146</v>
      </c>
      <c r="D27" s="327">
        <v>1043.5815</v>
      </c>
      <c r="E27" s="50">
        <f>1081.462-34.163</f>
        <v>1047.299</v>
      </c>
      <c r="F27" s="50">
        <f>1081.462-58.352</f>
        <v>1023.11</v>
      </c>
    </row>
    <row r="28" spans="1:6">
      <c r="A28" s="41">
        <v>19</v>
      </c>
      <c r="B28" s="43" t="s">
        <v>89</v>
      </c>
      <c r="C28" s="44" t="s">
        <v>147</v>
      </c>
      <c r="D28" s="325">
        <f>D29</f>
        <v>263.21800000000002</v>
      </c>
      <c r="E28" s="45">
        <f t="shared" ref="E28:F28" si="2">E29</f>
        <v>212.03399999999999</v>
      </c>
      <c r="F28" s="45">
        <f t="shared" si="2"/>
        <v>212.03399999999999</v>
      </c>
    </row>
    <row r="29" spans="1:6">
      <c r="A29" s="41">
        <v>20</v>
      </c>
      <c r="B29" s="61" t="s">
        <v>90</v>
      </c>
      <c r="C29" s="47" t="s">
        <v>148</v>
      </c>
      <c r="D29" s="327">
        <v>263.21800000000002</v>
      </c>
      <c r="E29" s="50">
        <v>212.03399999999999</v>
      </c>
      <c r="F29" s="50">
        <v>212.03399999999999</v>
      </c>
    </row>
    <row r="30" spans="1:6" s="268" customFormat="1">
      <c r="A30" s="41">
        <v>21</v>
      </c>
      <c r="B30" s="62" t="s">
        <v>8</v>
      </c>
      <c r="C30" s="59"/>
      <c r="D30" s="331"/>
      <c r="E30" s="63">
        <v>224.18700000000001</v>
      </c>
      <c r="F30" s="63">
        <v>448.375</v>
      </c>
    </row>
    <row r="31" spans="1:6" s="269" customFormat="1" ht="13.5" thickBot="1">
      <c r="A31" s="396" t="s">
        <v>44</v>
      </c>
      <c r="B31" s="397"/>
      <c r="C31" s="397"/>
      <c r="D31" s="332">
        <f>D10+D16+D18+D20+D22+D25+D28</f>
        <v>10920.791310000001</v>
      </c>
      <c r="E31" s="64">
        <f>E10+E16+E18+E20+E22+E25+E28+E30</f>
        <v>8982.7169999999987</v>
      </c>
      <c r="F31" s="64">
        <f>F10+F16+F18+F20+F22+F25+F28+F30</f>
        <v>8982.7170000000006</v>
      </c>
    </row>
    <row r="33" spans="4:6">
      <c r="D33" s="65"/>
      <c r="E33" s="38"/>
      <c r="F33" s="38"/>
    </row>
    <row r="35" spans="4:6">
      <c r="D35" s="270"/>
      <c r="E35" s="270"/>
      <c r="F35" s="270"/>
    </row>
    <row r="36" spans="4:6">
      <c r="D36" s="271"/>
      <c r="E36" s="271"/>
      <c r="F36" s="271"/>
    </row>
  </sheetData>
  <mergeCells count="2">
    <mergeCell ref="A5:F5"/>
    <mergeCell ref="A31:C31"/>
  </mergeCells>
  <phoneticPr fontId="5" type="noConversion"/>
  <pageMargins left="0.11811023622047245" right="0.11811023622047245" top="0.35433070866141736" bottom="0.15748031496062992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9"/>
  <sheetViews>
    <sheetView view="pageBreakPreview" topLeftCell="A149" zoomScale="75" zoomScaleSheetLayoutView="75" workbookViewId="0">
      <selection activeCell="G24" sqref="G24"/>
    </sheetView>
  </sheetViews>
  <sheetFormatPr defaultColWidth="9.140625" defaultRowHeight="33" customHeight="1"/>
  <cols>
    <col min="1" max="1" width="9.140625" style="79" customWidth="1"/>
    <col min="2" max="2" width="44.5703125" style="79" customWidth="1"/>
    <col min="3" max="3" width="5.5703125" style="228" customWidth="1"/>
    <col min="4" max="4" width="10.85546875" style="228" customWidth="1"/>
    <col min="5" max="5" width="16" style="228" customWidth="1"/>
    <col min="6" max="6" width="8" style="228" customWidth="1"/>
    <col min="7" max="7" width="14.85546875" style="79" customWidth="1"/>
    <col min="8" max="8" width="13.140625" style="79" customWidth="1"/>
    <col min="9" max="9" width="16.42578125" style="79" customWidth="1"/>
    <col min="10" max="16384" width="9.140625" style="79"/>
  </cols>
  <sheetData>
    <row r="1" spans="1:10" s="78" customFormat="1" ht="33" customHeight="1">
      <c r="C1" s="227"/>
      <c r="D1" s="227"/>
      <c r="E1" s="399" t="s">
        <v>426</v>
      </c>
      <c r="F1" s="399"/>
      <c r="G1" s="399"/>
      <c r="H1" s="399"/>
      <c r="I1" s="399"/>
    </row>
    <row r="2" spans="1:10" s="78" customFormat="1" ht="19.5" customHeight="1">
      <c r="C2" s="227"/>
      <c r="D2" s="399" t="s">
        <v>437</v>
      </c>
      <c r="E2" s="399"/>
      <c r="F2" s="399"/>
      <c r="G2" s="399"/>
      <c r="H2" s="399"/>
      <c r="I2" s="399"/>
    </row>
    <row r="3" spans="1:10" s="78" customFormat="1" ht="18.75" customHeight="1">
      <c r="B3" s="399" t="s">
        <v>267</v>
      </c>
      <c r="C3" s="399"/>
      <c r="D3" s="399"/>
      <c r="E3" s="399"/>
      <c r="F3" s="399"/>
      <c r="G3" s="399"/>
      <c r="H3" s="399"/>
      <c r="I3" s="399"/>
    </row>
    <row r="4" spans="1:10" ht="12.75" customHeight="1">
      <c r="D4" s="229"/>
      <c r="E4" s="82"/>
      <c r="F4" s="229"/>
      <c r="G4" s="80"/>
    </row>
    <row r="5" spans="1:10" ht="30.75" customHeight="1">
      <c r="B5" s="400" t="s">
        <v>274</v>
      </c>
      <c r="C5" s="400"/>
      <c r="D5" s="400"/>
      <c r="E5" s="400"/>
      <c r="F5" s="400"/>
      <c r="G5" s="400"/>
      <c r="H5" s="400"/>
      <c r="I5" s="400"/>
    </row>
    <row r="6" spans="1:10" ht="22.5" customHeight="1">
      <c r="I6" s="81" t="s">
        <v>91</v>
      </c>
    </row>
    <row r="7" spans="1:10" ht="67.5" customHeight="1">
      <c r="A7" s="83" t="s">
        <v>48</v>
      </c>
      <c r="B7" s="107" t="s">
        <v>49</v>
      </c>
      <c r="C7" s="230" t="s">
        <v>71</v>
      </c>
      <c r="D7" s="192" t="s">
        <v>166</v>
      </c>
      <c r="E7" s="231" t="s">
        <v>72</v>
      </c>
      <c r="F7" s="231" t="s">
        <v>73</v>
      </c>
      <c r="G7" s="42" t="s">
        <v>20</v>
      </c>
      <c r="H7" s="42" t="s">
        <v>206</v>
      </c>
      <c r="I7" s="42" t="s">
        <v>264</v>
      </c>
    </row>
    <row r="8" spans="1:10" s="85" customFormat="1" ht="21.75" customHeight="1">
      <c r="A8" s="84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</row>
    <row r="9" spans="1:10" s="108" customFormat="1" ht="24.75" customHeight="1">
      <c r="A9" s="86">
        <v>1</v>
      </c>
      <c r="B9" s="87" t="s">
        <v>98</v>
      </c>
      <c r="C9" s="232">
        <v>807</v>
      </c>
      <c r="D9" s="232"/>
      <c r="E9" s="232"/>
      <c r="F9" s="232"/>
      <c r="G9" s="337">
        <f>G10+G47+G56+G71+G96+G121+G148+G154</f>
        <v>10920.791310000001</v>
      </c>
      <c r="H9" s="337">
        <f>H10+H47+H56+H71+H96+H121+H148+H154</f>
        <v>8982.7169999999987</v>
      </c>
      <c r="I9" s="337">
        <f>I10+I47+I56+I71+I96+I121+I148+I154</f>
        <v>8982.7170000000006</v>
      </c>
    </row>
    <row r="10" spans="1:10" ht="21" customHeight="1">
      <c r="A10" s="86">
        <v>2</v>
      </c>
      <c r="B10" s="87" t="s">
        <v>56</v>
      </c>
      <c r="C10" s="233">
        <v>807</v>
      </c>
      <c r="D10" s="234" t="s">
        <v>155</v>
      </c>
      <c r="E10" s="234"/>
      <c r="F10" s="234"/>
      <c r="G10" s="337">
        <f>G11+G17+G35+G41+G30</f>
        <v>4972.9770600000002</v>
      </c>
      <c r="H10" s="337">
        <f>H11+H17+H35+H41+H30</f>
        <v>4748.1630000000005</v>
      </c>
      <c r="I10" s="337">
        <f>I11+I17+I35+I41+I30</f>
        <v>4548.1630000000005</v>
      </c>
    </row>
    <row r="11" spans="1:10" ht="50.25" customHeight="1">
      <c r="A11" s="86">
        <v>3</v>
      </c>
      <c r="B11" s="88" t="s">
        <v>37</v>
      </c>
      <c r="C11" s="233">
        <v>807</v>
      </c>
      <c r="D11" s="235" t="s">
        <v>157</v>
      </c>
      <c r="E11" s="235"/>
      <c r="F11" s="235"/>
      <c r="G11" s="338">
        <f>G16</f>
        <v>805.2355</v>
      </c>
      <c r="H11" s="338">
        <f>H16</f>
        <v>766.84400000000005</v>
      </c>
      <c r="I11" s="338">
        <f>I16</f>
        <v>766.84400000000005</v>
      </c>
      <c r="J11" s="89"/>
    </row>
    <row r="12" spans="1:10" ht="18" customHeight="1">
      <c r="A12" s="86">
        <v>4</v>
      </c>
      <c r="B12" s="88" t="s">
        <v>68</v>
      </c>
      <c r="C12" s="233">
        <v>807</v>
      </c>
      <c r="D12" s="235" t="s">
        <v>157</v>
      </c>
      <c r="E12" s="235" t="s">
        <v>208</v>
      </c>
      <c r="F12" s="236"/>
      <c r="G12" s="338">
        <f>G13</f>
        <v>805.2355</v>
      </c>
      <c r="H12" s="338">
        <f>H16</f>
        <v>766.84400000000005</v>
      </c>
      <c r="I12" s="338">
        <v>696.99900000000002</v>
      </c>
      <c r="J12" s="89"/>
    </row>
    <row r="13" spans="1:10" ht="33" customHeight="1">
      <c r="A13" s="86">
        <v>5</v>
      </c>
      <c r="B13" s="88" t="s">
        <v>74</v>
      </c>
      <c r="C13" s="233">
        <v>807</v>
      </c>
      <c r="D13" s="235" t="s">
        <v>157</v>
      </c>
      <c r="E13" s="235" t="s">
        <v>209</v>
      </c>
      <c r="F13" s="235"/>
      <c r="G13" s="338">
        <f>G14</f>
        <v>805.2355</v>
      </c>
      <c r="H13" s="338">
        <f>H12</f>
        <v>766.84400000000005</v>
      </c>
      <c r="I13" s="338">
        <v>696.99900000000002</v>
      </c>
      <c r="J13" s="89"/>
    </row>
    <row r="14" spans="1:10" ht="37.5" customHeight="1">
      <c r="A14" s="86">
        <v>6</v>
      </c>
      <c r="B14" s="88" t="s">
        <v>242</v>
      </c>
      <c r="C14" s="233">
        <v>807</v>
      </c>
      <c r="D14" s="235" t="s">
        <v>157</v>
      </c>
      <c r="E14" s="235" t="s">
        <v>210</v>
      </c>
      <c r="F14" s="235"/>
      <c r="G14" s="338">
        <f>G16</f>
        <v>805.2355</v>
      </c>
      <c r="H14" s="338">
        <f>H16</f>
        <v>766.84400000000005</v>
      </c>
      <c r="I14" s="338">
        <f>I16</f>
        <v>766.84400000000005</v>
      </c>
      <c r="J14" s="89"/>
    </row>
    <row r="15" spans="1:10" ht="91.5" customHeight="1">
      <c r="A15" s="86">
        <v>7</v>
      </c>
      <c r="B15" s="88" t="s">
        <v>368</v>
      </c>
      <c r="C15" s="233">
        <v>807</v>
      </c>
      <c r="D15" s="235" t="s">
        <v>157</v>
      </c>
      <c r="E15" s="235" t="s">
        <v>210</v>
      </c>
      <c r="F15" s="237" t="s">
        <v>69</v>
      </c>
      <c r="G15" s="338">
        <f>G14</f>
        <v>805.2355</v>
      </c>
      <c r="H15" s="338">
        <f>H14</f>
        <v>766.84400000000005</v>
      </c>
      <c r="I15" s="338">
        <f>I14</f>
        <v>766.84400000000005</v>
      </c>
      <c r="J15" s="89"/>
    </row>
    <row r="16" spans="1:10" ht="33" customHeight="1">
      <c r="A16" s="86">
        <v>8</v>
      </c>
      <c r="B16" s="88" t="s">
        <v>75</v>
      </c>
      <c r="C16" s="233">
        <v>807</v>
      </c>
      <c r="D16" s="235" t="s">
        <v>157</v>
      </c>
      <c r="E16" s="235" t="s">
        <v>210</v>
      </c>
      <c r="F16" s="235" t="s">
        <v>66</v>
      </c>
      <c r="G16" s="338">
        <v>805.2355</v>
      </c>
      <c r="H16" s="338">
        <v>766.84400000000005</v>
      </c>
      <c r="I16" s="338">
        <v>766.84400000000005</v>
      </c>
      <c r="J16" s="89"/>
    </row>
    <row r="17" spans="1:10" ht="77.25" customHeight="1">
      <c r="A17" s="86">
        <v>9</v>
      </c>
      <c r="B17" s="87" t="s">
        <v>366</v>
      </c>
      <c r="C17" s="233">
        <v>807</v>
      </c>
      <c r="D17" s="234" t="s">
        <v>156</v>
      </c>
      <c r="E17" s="234"/>
      <c r="F17" s="234"/>
      <c r="G17" s="339">
        <f>G18</f>
        <v>4001.5955600000002</v>
      </c>
      <c r="H17" s="339">
        <f t="shared" ref="H17:I17" si="0">H18</f>
        <v>3947.364</v>
      </c>
      <c r="I17" s="339">
        <f t="shared" si="0"/>
        <v>3747.364</v>
      </c>
      <c r="J17" s="89"/>
    </row>
    <row r="18" spans="1:10" ht="20.25" customHeight="1">
      <c r="A18" s="86">
        <v>10</v>
      </c>
      <c r="B18" s="90" t="s">
        <v>68</v>
      </c>
      <c r="C18" s="233">
        <v>807</v>
      </c>
      <c r="D18" s="105" t="s">
        <v>156</v>
      </c>
      <c r="E18" s="105" t="s">
        <v>211</v>
      </c>
      <c r="F18" s="105"/>
      <c r="G18" s="336">
        <f t="shared" ref="G18:I19" si="1">G19</f>
        <v>4001.5955600000002</v>
      </c>
      <c r="H18" s="336">
        <f t="shared" si="1"/>
        <v>3947.364</v>
      </c>
      <c r="I18" s="336">
        <f t="shared" si="1"/>
        <v>3747.364</v>
      </c>
      <c r="J18" s="89"/>
    </row>
    <row r="19" spans="1:10" ht="33" customHeight="1">
      <c r="A19" s="86">
        <v>11</v>
      </c>
      <c r="B19" s="90" t="s">
        <v>74</v>
      </c>
      <c r="C19" s="233">
        <v>807</v>
      </c>
      <c r="D19" s="105" t="s">
        <v>156</v>
      </c>
      <c r="E19" s="105" t="s">
        <v>212</v>
      </c>
      <c r="F19" s="105"/>
      <c r="G19" s="336">
        <f>G20+G27</f>
        <v>4001.5955600000002</v>
      </c>
      <c r="H19" s="336">
        <f t="shared" si="1"/>
        <v>3947.364</v>
      </c>
      <c r="I19" s="336">
        <f t="shared" si="1"/>
        <v>3747.364</v>
      </c>
      <c r="J19" s="89"/>
    </row>
    <row r="20" spans="1:10" ht="73.5" customHeight="1">
      <c r="A20" s="86">
        <v>12</v>
      </c>
      <c r="B20" s="91" t="s">
        <v>370</v>
      </c>
      <c r="C20" s="233">
        <v>807</v>
      </c>
      <c r="D20" s="105" t="s">
        <v>156</v>
      </c>
      <c r="E20" s="105" t="s">
        <v>213</v>
      </c>
      <c r="F20" s="105"/>
      <c r="G20" s="336">
        <f>G22+G24+G25</f>
        <v>3943.5005600000004</v>
      </c>
      <c r="H20" s="336">
        <f t="shared" ref="H20" si="2">H22+H24+H25</f>
        <v>3947.364</v>
      </c>
      <c r="I20" s="336">
        <f>I22+I24+I25</f>
        <v>3747.364</v>
      </c>
      <c r="J20" s="89"/>
    </row>
    <row r="21" spans="1:10" ht="96.75" customHeight="1">
      <c r="A21" s="86">
        <v>13</v>
      </c>
      <c r="B21" s="91" t="s">
        <v>368</v>
      </c>
      <c r="C21" s="233">
        <v>807</v>
      </c>
      <c r="D21" s="105" t="s">
        <v>156</v>
      </c>
      <c r="E21" s="105" t="s">
        <v>213</v>
      </c>
      <c r="F21" s="105" t="s">
        <v>69</v>
      </c>
      <c r="G21" s="336">
        <f>G22</f>
        <v>2576.8993300000002</v>
      </c>
      <c r="H21" s="336">
        <f>H22</f>
        <v>2518.0540000000001</v>
      </c>
      <c r="I21" s="336">
        <f>I22</f>
        <v>2518.0540000000001</v>
      </c>
      <c r="J21" s="89"/>
    </row>
    <row r="22" spans="1:10" ht="32.25" customHeight="1">
      <c r="A22" s="86">
        <v>14</v>
      </c>
      <c r="B22" s="91" t="s">
        <v>75</v>
      </c>
      <c r="C22" s="233">
        <v>807</v>
      </c>
      <c r="D22" s="105" t="s">
        <v>156</v>
      </c>
      <c r="E22" s="105" t="s">
        <v>214</v>
      </c>
      <c r="F22" s="105" t="s">
        <v>66</v>
      </c>
      <c r="G22" s="336">
        <v>2576.8993300000002</v>
      </c>
      <c r="H22" s="336">
        <v>2518.0540000000001</v>
      </c>
      <c r="I22" s="336">
        <v>2518.0540000000001</v>
      </c>
      <c r="J22" s="89"/>
    </row>
    <row r="23" spans="1:10" ht="65.25" customHeight="1">
      <c r="A23" s="86">
        <v>15</v>
      </c>
      <c r="B23" s="90" t="s">
        <v>369</v>
      </c>
      <c r="C23" s="233">
        <v>807</v>
      </c>
      <c r="D23" s="105" t="s">
        <v>156</v>
      </c>
      <c r="E23" s="105" t="s">
        <v>214</v>
      </c>
      <c r="F23" s="105" t="s">
        <v>70</v>
      </c>
      <c r="G23" s="336">
        <f>G24</f>
        <v>1354.32114</v>
      </c>
      <c r="H23" s="336">
        <f>H24</f>
        <v>1423.81</v>
      </c>
      <c r="I23" s="336">
        <f>I24</f>
        <v>1223.81</v>
      </c>
      <c r="J23" s="89"/>
    </row>
    <row r="24" spans="1:10" ht="53.25" customHeight="1">
      <c r="A24" s="86">
        <v>16</v>
      </c>
      <c r="B24" s="90" t="s">
        <v>169</v>
      </c>
      <c r="C24" s="233">
        <v>807</v>
      </c>
      <c r="D24" s="105" t="s">
        <v>156</v>
      </c>
      <c r="E24" s="105" t="s">
        <v>214</v>
      </c>
      <c r="F24" s="105" t="s">
        <v>63</v>
      </c>
      <c r="G24" s="336">
        <v>1354.32114</v>
      </c>
      <c r="H24" s="336">
        <v>1423.81</v>
      </c>
      <c r="I24" s="336">
        <v>1223.81</v>
      </c>
      <c r="J24" s="89"/>
    </row>
    <row r="25" spans="1:10" ht="19.5" customHeight="1">
      <c r="A25" s="86">
        <v>17</v>
      </c>
      <c r="B25" s="91" t="s">
        <v>78</v>
      </c>
      <c r="C25" s="233">
        <v>807</v>
      </c>
      <c r="D25" s="105" t="s">
        <v>156</v>
      </c>
      <c r="E25" s="105" t="s">
        <v>214</v>
      </c>
      <c r="F25" s="105" t="s">
        <v>79</v>
      </c>
      <c r="G25" s="336">
        <f>G26</f>
        <v>12.28009</v>
      </c>
      <c r="H25" s="336">
        <f>H26</f>
        <v>5.5</v>
      </c>
      <c r="I25" s="336">
        <f>I26</f>
        <v>5.5</v>
      </c>
      <c r="J25" s="89"/>
    </row>
    <row r="26" spans="1:10" ht="33" customHeight="1">
      <c r="A26" s="86">
        <v>18</v>
      </c>
      <c r="B26" s="91" t="s">
        <v>80</v>
      </c>
      <c r="C26" s="233">
        <v>807</v>
      </c>
      <c r="D26" s="105" t="s">
        <v>156</v>
      </c>
      <c r="E26" s="105" t="s">
        <v>214</v>
      </c>
      <c r="F26" s="105" t="s">
        <v>67</v>
      </c>
      <c r="G26" s="336">
        <f>9.78009+2.5</f>
        <v>12.28009</v>
      </c>
      <c r="H26" s="336">
        <v>5.5</v>
      </c>
      <c r="I26" s="336">
        <v>5.5</v>
      </c>
      <c r="J26" s="89"/>
    </row>
    <row r="27" spans="1:10" ht="100.5" customHeight="1">
      <c r="A27" s="86">
        <v>19</v>
      </c>
      <c r="B27" s="91" t="s">
        <v>411</v>
      </c>
      <c r="C27" s="233">
        <v>807</v>
      </c>
      <c r="D27" s="105" t="s">
        <v>156</v>
      </c>
      <c r="E27" s="105" t="s">
        <v>412</v>
      </c>
      <c r="F27" s="105"/>
      <c r="G27" s="336">
        <f>G28</f>
        <v>58.094999999999999</v>
      </c>
      <c r="H27" s="336">
        <f t="shared" ref="H27:I28" si="3">H28</f>
        <v>0</v>
      </c>
      <c r="I27" s="336">
        <f t="shared" si="3"/>
        <v>0</v>
      </c>
      <c r="J27" s="89"/>
    </row>
    <row r="28" spans="1:10" ht="96.75" customHeight="1">
      <c r="A28" s="86">
        <v>20</v>
      </c>
      <c r="B28" s="91" t="s">
        <v>77</v>
      </c>
      <c r="C28" s="233">
        <v>807</v>
      </c>
      <c r="D28" s="105" t="s">
        <v>156</v>
      </c>
      <c r="E28" s="105" t="s">
        <v>412</v>
      </c>
      <c r="F28" s="105" t="s">
        <v>69</v>
      </c>
      <c r="G28" s="336">
        <f>G29</f>
        <v>58.094999999999999</v>
      </c>
      <c r="H28" s="336">
        <f t="shared" si="3"/>
        <v>0</v>
      </c>
      <c r="I28" s="336">
        <f t="shared" si="3"/>
        <v>0</v>
      </c>
      <c r="J28" s="89"/>
    </row>
    <row r="29" spans="1:10" ht="32.25" customHeight="1">
      <c r="A29" s="86">
        <v>21</v>
      </c>
      <c r="B29" s="91" t="s">
        <v>75</v>
      </c>
      <c r="C29" s="233">
        <v>807</v>
      </c>
      <c r="D29" s="105" t="s">
        <v>156</v>
      </c>
      <c r="E29" s="105" t="s">
        <v>412</v>
      </c>
      <c r="F29" s="105" t="s">
        <v>66</v>
      </c>
      <c r="G29" s="336">
        <v>58.094999999999999</v>
      </c>
      <c r="H29" s="336">
        <v>0</v>
      </c>
      <c r="I29" s="336">
        <v>0</v>
      </c>
      <c r="J29" s="89"/>
    </row>
    <row r="30" spans="1:10" ht="65.25" customHeight="1">
      <c r="A30" s="86">
        <v>22</v>
      </c>
      <c r="B30" s="92" t="s">
        <v>38</v>
      </c>
      <c r="C30" s="233">
        <v>807</v>
      </c>
      <c r="D30" s="238" t="s">
        <v>158</v>
      </c>
      <c r="E30" s="238"/>
      <c r="F30" s="238"/>
      <c r="G30" s="336">
        <f t="shared" ref="G30:I33" si="4">G31</f>
        <v>145.76599999999999</v>
      </c>
      <c r="H30" s="336">
        <f t="shared" si="4"/>
        <v>13.574999999999999</v>
      </c>
      <c r="I30" s="336">
        <f t="shared" si="4"/>
        <v>13.574999999999999</v>
      </c>
      <c r="J30" s="89"/>
    </row>
    <row r="31" spans="1:10" ht="17.25" customHeight="1">
      <c r="A31" s="86">
        <v>23</v>
      </c>
      <c r="B31" s="91" t="s">
        <v>245</v>
      </c>
      <c r="C31" s="233">
        <v>807</v>
      </c>
      <c r="D31" s="238" t="s">
        <v>158</v>
      </c>
      <c r="E31" s="105" t="s">
        <v>215</v>
      </c>
      <c r="F31" s="238"/>
      <c r="G31" s="336">
        <f t="shared" si="4"/>
        <v>145.76599999999999</v>
      </c>
      <c r="H31" s="336">
        <f t="shared" si="4"/>
        <v>13.574999999999999</v>
      </c>
      <c r="I31" s="336">
        <f t="shared" si="4"/>
        <v>13.574999999999999</v>
      </c>
      <c r="J31" s="89"/>
    </row>
    <row r="32" spans="1:10" ht="95.25" customHeight="1">
      <c r="A32" s="86">
        <v>24</v>
      </c>
      <c r="B32" s="223" t="s">
        <v>247</v>
      </c>
      <c r="C32" s="233">
        <v>807</v>
      </c>
      <c r="D32" s="238" t="s">
        <v>158</v>
      </c>
      <c r="E32" s="247" t="s">
        <v>243</v>
      </c>
      <c r="F32" s="238"/>
      <c r="G32" s="336">
        <f t="shared" si="4"/>
        <v>145.76599999999999</v>
      </c>
      <c r="H32" s="336">
        <f t="shared" si="4"/>
        <v>13.574999999999999</v>
      </c>
      <c r="I32" s="336">
        <f t="shared" si="4"/>
        <v>13.574999999999999</v>
      </c>
      <c r="J32" s="89"/>
    </row>
    <row r="33" spans="1:10" ht="17.25" customHeight="1">
      <c r="A33" s="86">
        <v>25</v>
      </c>
      <c r="B33" s="92" t="s">
        <v>57</v>
      </c>
      <c r="C33" s="233">
        <v>807</v>
      </c>
      <c r="D33" s="238" t="s">
        <v>158</v>
      </c>
      <c r="E33" s="247" t="s">
        <v>243</v>
      </c>
      <c r="F33" s="238" t="s">
        <v>82</v>
      </c>
      <c r="G33" s="336">
        <f t="shared" si="4"/>
        <v>145.76599999999999</v>
      </c>
      <c r="H33" s="336">
        <f t="shared" si="4"/>
        <v>13.574999999999999</v>
      </c>
      <c r="I33" s="336">
        <f t="shared" si="4"/>
        <v>13.574999999999999</v>
      </c>
      <c r="J33" s="89"/>
    </row>
    <row r="34" spans="1:10" ht="17.25" customHeight="1">
      <c r="A34" s="86">
        <v>26</v>
      </c>
      <c r="B34" s="92" t="s">
        <v>62</v>
      </c>
      <c r="C34" s="233">
        <v>807</v>
      </c>
      <c r="D34" s="238" t="s">
        <v>158</v>
      </c>
      <c r="E34" s="247" t="s">
        <v>243</v>
      </c>
      <c r="F34" s="238" t="s">
        <v>64</v>
      </c>
      <c r="G34" s="336">
        <f>13.575+132.191</f>
        <v>145.76599999999999</v>
      </c>
      <c r="H34" s="336">
        <v>13.574999999999999</v>
      </c>
      <c r="I34" s="336">
        <v>13.574999999999999</v>
      </c>
      <c r="J34" s="89"/>
    </row>
    <row r="35" spans="1:10" ht="18" customHeight="1">
      <c r="A35" s="86">
        <v>27</v>
      </c>
      <c r="B35" s="91" t="s">
        <v>40</v>
      </c>
      <c r="C35" s="233">
        <v>807</v>
      </c>
      <c r="D35" s="105" t="s">
        <v>159</v>
      </c>
      <c r="E35" s="105"/>
      <c r="F35" s="239"/>
      <c r="G35" s="336">
        <f>G36</f>
        <v>18.736999999999998</v>
      </c>
      <c r="H35" s="336">
        <f t="shared" ref="H35:I39" si="5">H36</f>
        <v>18.736999999999998</v>
      </c>
      <c r="I35" s="336">
        <f t="shared" si="5"/>
        <v>18.736999999999998</v>
      </c>
      <c r="J35" s="89"/>
    </row>
    <row r="36" spans="1:10" ht="15.75" customHeight="1">
      <c r="A36" s="86">
        <v>28</v>
      </c>
      <c r="B36" s="92" t="s">
        <v>68</v>
      </c>
      <c r="C36" s="233">
        <v>807</v>
      </c>
      <c r="D36" s="105" t="s">
        <v>159</v>
      </c>
      <c r="E36" s="105" t="s">
        <v>208</v>
      </c>
      <c r="F36" s="239"/>
      <c r="G36" s="336">
        <f>G37</f>
        <v>18.736999999999998</v>
      </c>
      <c r="H36" s="336">
        <f t="shared" si="5"/>
        <v>18.736999999999998</v>
      </c>
      <c r="I36" s="336">
        <f t="shared" si="5"/>
        <v>18.736999999999998</v>
      </c>
      <c r="J36" s="89"/>
    </row>
    <row r="37" spans="1:10" ht="15" customHeight="1">
      <c r="A37" s="86">
        <v>29</v>
      </c>
      <c r="B37" s="93" t="s">
        <v>0</v>
      </c>
      <c r="C37" s="233">
        <v>807</v>
      </c>
      <c r="D37" s="105" t="s">
        <v>159</v>
      </c>
      <c r="E37" s="105" t="s">
        <v>218</v>
      </c>
      <c r="F37" s="239"/>
      <c r="G37" s="336">
        <f>G39</f>
        <v>18.736999999999998</v>
      </c>
      <c r="H37" s="336">
        <f>H39</f>
        <v>18.736999999999998</v>
      </c>
      <c r="I37" s="336">
        <f>I39</f>
        <v>18.736999999999998</v>
      </c>
      <c r="J37" s="89"/>
    </row>
    <row r="38" spans="1:10" ht="33.75" customHeight="1">
      <c r="A38" s="86">
        <v>30</v>
      </c>
      <c r="B38" s="109" t="s">
        <v>10</v>
      </c>
      <c r="C38" s="233">
        <v>807</v>
      </c>
      <c r="D38" s="105" t="s">
        <v>159</v>
      </c>
      <c r="E38" s="105" t="s">
        <v>219</v>
      </c>
      <c r="F38" s="239"/>
      <c r="G38" s="336">
        <f>G39</f>
        <v>18.736999999999998</v>
      </c>
      <c r="H38" s="336">
        <f>H39</f>
        <v>18.736999999999998</v>
      </c>
      <c r="I38" s="336">
        <f>I39</f>
        <v>18.736999999999998</v>
      </c>
      <c r="J38" s="89"/>
    </row>
    <row r="39" spans="1:10" ht="16.5" customHeight="1">
      <c r="A39" s="86">
        <v>31</v>
      </c>
      <c r="B39" s="91" t="s">
        <v>78</v>
      </c>
      <c r="C39" s="233">
        <v>807</v>
      </c>
      <c r="D39" s="105" t="s">
        <v>159</v>
      </c>
      <c r="E39" s="105" t="s">
        <v>219</v>
      </c>
      <c r="F39" s="93">
        <v>800</v>
      </c>
      <c r="G39" s="336">
        <f>G40</f>
        <v>18.736999999999998</v>
      </c>
      <c r="H39" s="336">
        <f t="shared" si="5"/>
        <v>18.736999999999998</v>
      </c>
      <c r="I39" s="336">
        <f t="shared" si="5"/>
        <v>18.736999999999998</v>
      </c>
      <c r="J39" s="89"/>
    </row>
    <row r="40" spans="1:10" ht="18" customHeight="1">
      <c r="A40" s="86">
        <v>32</v>
      </c>
      <c r="B40" s="93" t="s">
        <v>97</v>
      </c>
      <c r="C40" s="233">
        <v>807</v>
      </c>
      <c r="D40" s="105" t="s">
        <v>159</v>
      </c>
      <c r="E40" s="105" t="s">
        <v>219</v>
      </c>
      <c r="F40" s="239">
        <v>870</v>
      </c>
      <c r="G40" s="336">
        <v>18.736999999999998</v>
      </c>
      <c r="H40" s="336">
        <v>18.736999999999998</v>
      </c>
      <c r="I40" s="336">
        <v>18.736999999999998</v>
      </c>
      <c r="J40" s="89"/>
    </row>
    <row r="41" spans="1:10" ht="15" customHeight="1">
      <c r="A41" s="86">
        <v>33</v>
      </c>
      <c r="B41" s="94" t="s">
        <v>81</v>
      </c>
      <c r="C41" s="233">
        <v>807</v>
      </c>
      <c r="D41" s="240" t="s">
        <v>160</v>
      </c>
      <c r="E41" s="240"/>
      <c r="F41" s="240"/>
      <c r="G41" s="340">
        <f>G42</f>
        <v>1.643</v>
      </c>
      <c r="H41" s="340">
        <f t="shared" ref="H41:I45" si="6">H42</f>
        <v>1.643</v>
      </c>
      <c r="I41" s="340">
        <f t="shared" si="6"/>
        <v>1.643</v>
      </c>
      <c r="J41" s="89"/>
    </row>
    <row r="42" spans="1:10" ht="13.5" customHeight="1">
      <c r="A42" s="86">
        <v>34</v>
      </c>
      <c r="B42" s="110" t="s">
        <v>68</v>
      </c>
      <c r="C42" s="233">
        <v>807</v>
      </c>
      <c r="D42" s="241" t="s">
        <v>160</v>
      </c>
      <c r="E42" s="105" t="s">
        <v>211</v>
      </c>
      <c r="F42" s="241"/>
      <c r="G42" s="336">
        <f>G43</f>
        <v>1.643</v>
      </c>
      <c r="H42" s="336">
        <f t="shared" si="6"/>
        <v>1.643</v>
      </c>
      <c r="I42" s="336">
        <f t="shared" si="6"/>
        <v>1.643</v>
      </c>
      <c r="J42" s="89"/>
    </row>
    <row r="43" spans="1:10" ht="65.25" customHeight="1">
      <c r="A43" s="86">
        <v>35</v>
      </c>
      <c r="B43" s="259" t="s">
        <v>262</v>
      </c>
      <c r="C43" s="233">
        <v>807</v>
      </c>
      <c r="D43" s="241" t="s">
        <v>160</v>
      </c>
      <c r="E43" s="241" t="s">
        <v>220</v>
      </c>
      <c r="F43" s="241"/>
      <c r="G43" s="336">
        <f>G44</f>
        <v>1.643</v>
      </c>
      <c r="H43" s="336">
        <f t="shared" si="6"/>
        <v>1.643</v>
      </c>
      <c r="I43" s="336">
        <f t="shared" si="6"/>
        <v>1.643</v>
      </c>
      <c r="J43" s="89"/>
    </row>
    <row r="44" spans="1:10" ht="66.75" customHeight="1">
      <c r="A44" s="86">
        <v>36</v>
      </c>
      <c r="B44" s="259" t="s">
        <v>244</v>
      </c>
      <c r="C44" s="233">
        <v>807</v>
      </c>
      <c r="D44" s="241" t="s">
        <v>160</v>
      </c>
      <c r="E44" s="241" t="s">
        <v>221</v>
      </c>
      <c r="F44" s="241"/>
      <c r="G44" s="336">
        <f>G45</f>
        <v>1.643</v>
      </c>
      <c r="H44" s="336">
        <f t="shared" si="6"/>
        <v>1.643</v>
      </c>
      <c r="I44" s="336">
        <f t="shared" si="6"/>
        <v>1.643</v>
      </c>
      <c r="J44" s="89"/>
    </row>
    <row r="45" spans="1:10" ht="33" customHeight="1">
      <c r="A45" s="86">
        <v>37</v>
      </c>
      <c r="B45" s="91" t="s">
        <v>170</v>
      </c>
      <c r="C45" s="233">
        <v>807</v>
      </c>
      <c r="D45" s="241" t="s">
        <v>160</v>
      </c>
      <c r="E45" s="241" t="s">
        <v>221</v>
      </c>
      <c r="F45" s="242" t="s">
        <v>70</v>
      </c>
      <c r="G45" s="336">
        <f>G46</f>
        <v>1.643</v>
      </c>
      <c r="H45" s="336">
        <f t="shared" si="6"/>
        <v>1.643</v>
      </c>
      <c r="I45" s="336">
        <f t="shared" si="6"/>
        <v>1.643</v>
      </c>
      <c r="J45" s="89"/>
    </row>
    <row r="46" spans="1:10" ht="50.25" customHeight="1">
      <c r="A46" s="86">
        <v>38</v>
      </c>
      <c r="B46" s="91" t="s">
        <v>169</v>
      </c>
      <c r="C46" s="233">
        <v>807</v>
      </c>
      <c r="D46" s="241" t="s">
        <v>160</v>
      </c>
      <c r="E46" s="241" t="s">
        <v>221</v>
      </c>
      <c r="F46" s="243" t="s">
        <v>63</v>
      </c>
      <c r="G46" s="341">
        <v>1.643</v>
      </c>
      <c r="H46" s="341">
        <v>1.643</v>
      </c>
      <c r="I46" s="341">
        <v>1.643</v>
      </c>
      <c r="J46" s="89"/>
    </row>
    <row r="47" spans="1:10" ht="26.25" customHeight="1">
      <c r="A47" s="86">
        <v>39</v>
      </c>
      <c r="B47" s="95" t="s">
        <v>86</v>
      </c>
      <c r="C47" s="232">
        <v>807</v>
      </c>
      <c r="D47" s="240" t="s">
        <v>161</v>
      </c>
      <c r="E47" s="240"/>
      <c r="F47" s="240"/>
      <c r="G47" s="340">
        <f>G48</f>
        <v>108.9</v>
      </c>
      <c r="H47" s="340">
        <f t="shared" ref="H47:I47" si="7">H48</f>
        <v>0</v>
      </c>
      <c r="I47" s="340">
        <f t="shared" si="7"/>
        <v>0</v>
      </c>
      <c r="J47" s="89"/>
    </row>
    <row r="48" spans="1:10" ht="20.25" customHeight="1">
      <c r="A48" s="86">
        <v>40</v>
      </c>
      <c r="B48" s="91" t="s">
        <v>87</v>
      </c>
      <c r="C48" s="233">
        <v>807</v>
      </c>
      <c r="D48" s="105" t="s">
        <v>162</v>
      </c>
      <c r="E48" s="240"/>
      <c r="F48" s="240"/>
      <c r="G48" s="336">
        <f>G50</f>
        <v>108.9</v>
      </c>
      <c r="H48" s="336">
        <f>H50</f>
        <v>0</v>
      </c>
      <c r="I48" s="336">
        <f>I50</f>
        <v>0</v>
      </c>
      <c r="J48" s="89"/>
    </row>
    <row r="49" spans="1:10" ht="15.75" customHeight="1">
      <c r="A49" s="86">
        <v>41</v>
      </c>
      <c r="B49" s="91" t="s">
        <v>261</v>
      </c>
      <c r="C49" s="233">
        <v>807</v>
      </c>
      <c r="D49" s="105" t="s">
        <v>162</v>
      </c>
      <c r="E49" s="105" t="s">
        <v>211</v>
      </c>
      <c r="F49" s="240"/>
      <c r="G49" s="342">
        <f>G50</f>
        <v>108.9</v>
      </c>
      <c r="H49" s="342">
        <f>H50</f>
        <v>0</v>
      </c>
      <c r="I49" s="342">
        <f>I50</f>
        <v>0</v>
      </c>
      <c r="J49" s="89"/>
    </row>
    <row r="50" spans="1:10" ht="68.25" customHeight="1">
      <c r="A50" s="86">
        <v>42</v>
      </c>
      <c r="B50" s="259" t="s">
        <v>1</v>
      </c>
      <c r="C50" s="233">
        <v>807</v>
      </c>
      <c r="D50" s="105" t="s">
        <v>162</v>
      </c>
      <c r="E50" s="105" t="s">
        <v>220</v>
      </c>
      <c r="F50" s="240"/>
      <c r="G50" s="336">
        <f>G51</f>
        <v>108.9</v>
      </c>
      <c r="H50" s="336">
        <f t="shared" ref="H50:I52" si="8">H51</f>
        <v>0</v>
      </c>
      <c r="I50" s="336">
        <f t="shared" si="8"/>
        <v>0</v>
      </c>
      <c r="J50" s="89"/>
    </row>
    <row r="51" spans="1:10" ht="69.75" customHeight="1">
      <c r="A51" s="86">
        <v>43</v>
      </c>
      <c r="B51" s="91" t="s">
        <v>88</v>
      </c>
      <c r="C51" s="233">
        <v>807</v>
      </c>
      <c r="D51" s="105" t="s">
        <v>162</v>
      </c>
      <c r="E51" s="105" t="s">
        <v>222</v>
      </c>
      <c r="F51" s="240"/>
      <c r="G51" s="336">
        <f>G52+G54</f>
        <v>108.9</v>
      </c>
      <c r="H51" s="336">
        <f t="shared" ref="H51:I51" si="9">H52+H54</f>
        <v>0</v>
      </c>
      <c r="I51" s="336">
        <f t="shared" si="9"/>
        <v>0</v>
      </c>
      <c r="J51" s="89"/>
    </row>
    <row r="52" spans="1:10" ht="98.25" customHeight="1">
      <c r="A52" s="86">
        <v>44</v>
      </c>
      <c r="B52" s="91" t="s">
        <v>77</v>
      </c>
      <c r="C52" s="233">
        <v>807</v>
      </c>
      <c r="D52" s="105" t="s">
        <v>162</v>
      </c>
      <c r="E52" s="105" t="s">
        <v>222</v>
      </c>
      <c r="F52" s="105" t="s">
        <v>69</v>
      </c>
      <c r="G52" s="336">
        <f>G53</f>
        <v>68.658000000000001</v>
      </c>
      <c r="H52" s="336">
        <f t="shared" si="8"/>
        <v>0</v>
      </c>
      <c r="I52" s="336">
        <f t="shared" si="8"/>
        <v>0</v>
      </c>
      <c r="J52" s="89"/>
    </row>
    <row r="53" spans="1:10" ht="40.5" customHeight="1">
      <c r="A53" s="86">
        <v>45</v>
      </c>
      <c r="B53" s="91" t="s">
        <v>75</v>
      </c>
      <c r="C53" s="233">
        <v>807</v>
      </c>
      <c r="D53" s="105" t="s">
        <v>162</v>
      </c>
      <c r="E53" s="105" t="s">
        <v>222</v>
      </c>
      <c r="F53" s="105" t="s">
        <v>66</v>
      </c>
      <c r="G53" s="341">
        <v>68.658000000000001</v>
      </c>
      <c r="H53" s="341">
        <v>0</v>
      </c>
      <c r="I53" s="341">
        <v>0</v>
      </c>
      <c r="J53" s="89"/>
    </row>
    <row r="54" spans="1:10" ht="52.5" customHeight="1">
      <c r="A54" s="86">
        <v>46</v>
      </c>
      <c r="B54" s="90" t="s">
        <v>168</v>
      </c>
      <c r="C54" s="233">
        <v>807</v>
      </c>
      <c r="D54" s="105" t="s">
        <v>162</v>
      </c>
      <c r="E54" s="105" t="s">
        <v>222</v>
      </c>
      <c r="F54" s="105" t="s">
        <v>70</v>
      </c>
      <c r="G54" s="341">
        <f>G55</f>
        <v>40.241999999999997</v>
      </c>
      <c r="H54" s="341">
        <f t="shared" ref="H54:I54" si="10">H55</f>
        <v>0</v>
      </c>
      <c r="I54" s="341">
        <f t="shared" si="10"/>
        <v>0</v>
      </c>
      <c r="J54" s="89"/>
    </row>
    <row r="55" spans="1:10" ht="50.25" customHeight="1">
      <c r="A55" s="86">
        <v>47</v>
      </c>
      <c r="B55" s="90" t="s">
        <v>169</v>
      </c>
      <c r="C55" s="233">
        <v>807</v>
      </c>
      <c r="D55" s="105" t="s">
        <v>162</v>
      </c>
      <c r="E55" s="105" t="s">
        <v>222</v>
      </c>
      <c r="F55" s="105" t="s">
        <v>63</v>
      </c>
      <c r="G55" s="341">
        <v>40.241999999999997</v>
      </c>
      <c r="H55" s="341">
        <v>0</v>
      </c>
      <c r="I55" s="341">
        <v>0</v>
      </c>
      <c r="J55" s="89"/>
    </row>
    <row r="56" spans="1:10" ht="33" customHeight="1">
      <c r="A56" s="86">
        <v>48</v>
      </c>
      <c r="B56" s="95" t="s">
        <v>60</v>
      </c>
      <c r="C56" s="232">
        <v>807</v>
      </c>
      <c r="D56" s="240" t="s">
        <v>149</v>
      </c>
      <c r="E56" s="105"/>
      <c r="F56" s="105"/>
      <c r="G56" s="340">
        <f>G57</f>
        <v>14.985239999999999</v>
      </c>
      <c r="H56" s="340">
        <f t="shared" ref="H56:I56" si="11">H57</f>
        <v>0</v>
      </c>
      <c r="I56" s="340">
        <f t="shared" si="11"/>
        <v>0</v>
      </c>
      <c r="J56" s="89"/>
    </row>
    <row r="57" spans="1:10" ht="48" customHeight="1">
      <c r="A57" s="86">
        <v>49</v>
      </c>
      <c r="B57" s="91" t="s">
        <v>41</v>
      </c>
      <c r="C57" s="233">
        <v>807</v>
      </c>
      <c r="D57" s="105" t="s">
        <v>150</v>
      </c>
      <c r="E57" s="105"/>
      <c r="F57" s="105"/>
      <c r="G57" s="336">
        <f t="shared" ref="G57:I59" si="12">G58</f>
        <v>14.985239999999999</v>
      </c>
      <c r="H57" s="336">
        <f t="shared" si="12"/>
        <v>0</v>
      </c>
      <c r="I57" s="336">
        <f t="shared" si="12"/>
        <v>0</v>
      </c>
      <c r="J57" s="89"/>
    </row>
    <row r="58" spans="1:10" ht="33" customHeight="1">
      <c r="A58" s="86">
        <v>50</v>
      </c>
      <c r="B58" s="91" t="s">
        <v>68</v>
      </c>
      <c r="C58" s="233">
        <v>807</v>
      </c>
      <c r="D58" s="105" t="s">
        <v>150</v>
      </c>
      <c r="E58" s="105" t="s">
        <v>211</v>
      </c>
      <c r="F58" s="105"/>
      <c r="G58" s="336">
        <f t="shared" si="12"/>
        <v>14.985239999999999</v>
      </c>
      <c r="H58" s="336">
        <f t="shared" si="12"/>
        <v>0</v>
      </c>
      <c r="I58" s="336">
        <f t="shared" si="12"/>
        <v>0</v>
      </c>
      <c r="J58" s="89"/>
    </row>
    <row r="59" spans="1:10" ht="37.5" customHeight="1">
      <c r="A59" s="86">
        <v>51</v>
      </c>
      <c r="B59" s="224" t="s">
        <v>245</v>
      </c>
      <c r="C59" s="233">
        <v>807</v>
      </c>
      <c r="D59" s="105" t="s">
        <v>150</v>
      </c>
      <c r="E59" s="105" t="s">
        <v>217</v>
      </c>
      <c r="F59" s="105"/>
      <c r="G59" s="336">
        <f>G60+G63+G67</f>
        <v>14.985239999999999</v>
      </c>
      <c r="H59" s="336">
        <f t="shared" si="12"/>
        <v>0</v>
      </c>
      <c r="I59" s="336">
        <f t="shared" si="12"/>
        <v>0</v>
      </c>
      <c r="J59" s="89"/>
    </row>
    <row r="60" spans="1:10" s="98" customFormat="1" ht="51" customHeight="1">
      <c r="A60" s="86">
        <v>52</v>
      </c>
      <c r="B60" s="96" t="s">
        <v>255</v>
      </c>
      <c r="C60" s="244">
        <v>807</v>
      </c>
      <c r="D60" s="105" t="s">
        <v>150</v>
      </c>
      <c r="E60" s="238" t="s">
        <v>241</v>
      </c>
      <c r="F60" s="238"/>
      <c r="G60" s="336">
        <f t="shared" ref="G60:I61" si="13">G61</f>
        <v>0.5</v>
      </c>
      <c r="H60" s="336">
        <f t="shared" si="13"/>
        <v>0</v>
      </c>
      <c r="I60" s="336">
        <f t="shared" si="13"/>
        <v>0</v>
      </c>
      <c r="J60" s="97"/>
    </row>
    <row r="61" spans="1:10" s="98" customFormat="1" ht="33" customHeight="1">
      <c r="A61" s="86">
        <v>53</v>
      </c>
      <c r="B61" s="92" t="s">
        <v>170</v>
      </c>
      <c r="C61" s="244">
        <v>807</v>
      </c>
      <c r="D61" s="105" t="s">
        <v>150</v>
      </c>
      <c r="E61" s="238" t="s">
        <v>241</v>
      </c>
      <c r="F61" s="238" t="s">
        <v>70</v>
      </c>
      <c r="G61" s="336">
        <f t="shared" si="13"/>
        <v>0.5</v>
      </c>
      <c r="H61" s="336">
        <f t="shared" si="13"/>
        <v>0</v>
      </c>
      <c r="I61" s="336">
        <f t="shared" si="13"/>
        <v>0</v>
      </c>
      <c r="J61" s="97"/>
    </row>
    <row r="62" spans="1:10" s="98" customFormat="1" ht="33" customHeight="1">
      <c r="A62" s="86">
        <v>54</v>
      </c>
      <c r="B62" s="92" t="s">
        <v>2</v>
      </c>
      <c r="C62" s="244">
        <v>807</v>
      </c>
      <c r="D62" s="105" t="s">
        <v>150</v>
      </c>
      <c r="E62" s="238" t="s">
        <v>241</v>
      </c>
      <c r="F62" s="238" t="s">
        <v>63</v>
      </c>
      <c r="G62" s="336">
        <v>0.5</v>
      </c>
      <c r="H62" s="336">
        <v>0</v>
      </c>
      <c r="I62" s="336">
        <v>0</v>
      </c>
      <c r="J62" s="97"/>
    </row>
    <row r="63" spans="1:10" ht="37.5" customHeight="1">
      <c r="A63" s="86">
        <v>55</v>
      </c>
      <c r="B63" s="224" t="s">
        <v>245</v>
      </c>
      <c r="C63" s="233">
        <v>807</v>
      </c>
      <c r="D63" s="105" t="s">
        <v>150</v>
      </c>
      <c r="E63" s="105" t="s">
        <v>217</v>
      </c>
      <c r="F63" s="105"/>
      <c r="G63" s="336">
        <f>G64</f>
        <v>12.808</v>
      </c>
      <c r="H63" s="336">
        <f t="shared" ref="H63:I63" si="14">H64</f>
        <v>0</v>
      </c>
      <c r="I63" s="336">
        <f t="shared" si="14"/>
        <v>0</v>
      </c>
      <c r="J63" s="89"/>
    </row>
    <row r="64" spans="1:10" s="98" customFormat="1" ht="49.5" customHeight="1">
      <c r="A64" s="86">
        <v>56</v>
      </c>
      <c r="B64" s="96" t="s">
        <v>379</v>
      </c>
      <c r="C64" s="244">
        <v>807</v>
      </c>
      <c r="D64" s="105" t="s">
        <v>150</v>
      </c>
      <c r="E64" s="238" t="s">
        <v>380</v>
      </c>
      <c r="F64" s="238"/>
      <c r="G64" s="336">
        <f t="shared" ref="G64:I65" si="15">G65</f>
        <v>12.808</v>
      </c>
      <c r="H64" s="336">
        <f t="shared" si="15"/>
        <v>0</v>
      </c>
      <c r="I64" s="336">
        <f t="shared" si="15"/>
        <v>0</v>
      </c>
      <c r="J64" s="97"/>
    </row>
    <row r="65" spans="1:10" s="98" customFormat="1" ht="33" customHeight="1">
      <c r="A65" s="86">
        <v>57</v>
      </c>
      <c r="B65" s="92" t="s">
        <v>170</v>
      </c>
      <c r="C65" s="244">
        <v>807</v>
      </c>
      <c r="D65" s="105" t="s">
        <v>150</v>
      </c>
      <c r="E65" s="238" t="s">
        <v>380</v>
      </c>
      <c r="F65" s="238" t="s">
        <v>70</v>
      </c>
      <c r="G65" s="336">
        <f t="shared" si="15"/>
        <v>12.808</v>
      </c>
      <c r="H65" s="336">
        <f t="shared" si="15"/>
        <v>0</v>
      </c>
      <c r="I65" s="336">
        <f t="shared" si="15"/>
        <v>0</v>
      </c>
      <c r="J65" s="97"/>
    </row>
    <row r="66" spans="1:10" s="98" customFormat="1" ht="33" customHeight="1">
      <c r="A66" s="86">
        <v>58</v>
      </c>
      <c r="B66" s="92" t="s">
        <v>2</v>
      </c>
      <c r="C66" s="244">
        <v>807</v>
      </c>
      <c r="D66" s="105" t="s">
        <v>150</v>
      </c>
      <c r="E66" s="238" t="s">
        <v>380</v>
      </c>
      <c r="F66" s="238" t="s">
        <v>63</v>
      </c>
      <c r="G66" s="336">
        <v>12.808</v>
      </c>
      <c r="H66" s="336">
        <v>0</v>
      </c>
      <c r="I66" s="336">
        <v>0</v>
      </c>
      <c r="J66" s="97"/>
    </row>
    <row r="67" spans="1:10" ht="37.5" customHeight="1">
      <c r="A67" s="86">
        <v>59</v>
      </c>
      <c r="B67" s="224" t="s">
        <v>245</v>
      </c>
      <c r="C67" s="233">
        <v>807</v>
      </c>
      <c r="D67" s="105" t="s">
        <v>150</v>
      </c>
      <c r="E67" s="105" t="s">
        <v>217</v>
      </c>
      <c r="F67" s="105"/>
      <c r="G67" s="336">
        <f>G68</f>
        <v>1.6772400000000001</v>
      </c>
      <c r="H67" s="336">
        <f t="shared" ref="H67:I67" si="16">H68</f>
        <v>0</v>
      </c>
      <c r="I67" s="336">
        <f t="shared" si="16"/>
        <v>0</v>
      </c>
      <c r="J67" s="89"/>
    </row>
    <row r="68" spans="1:10" s="98" customFormat="1" ht="52.5" customHeight="1">
      <c r="A68" s="86">
        <v>60</v>
      </c>
      <c r="B68" s="96" t="s">
        <v>381</v>
      </c>
      <c r="C68" s="244">
        <v>807</v>
      </c>
      <c r="D68" s="105" t="s">
        <v>150</v>
      </c>
      <c r="E68" s="238" t="s">
        <v>382</v>
      </c>
      <c r="F68" s="238"/>
      <c r="G68" s="336">
        <f t="shared" ref="G68:I69" si="17">G69</f>
        <v>1.6772400000000001</v>
      </c>
      <c r="H68" s="336">
        <f t="shared" si="17"/>
        <v>0</v>
      </c>
      <c r="I68" s="336">
        <f t="shared" si="17"/>
        <v>0</v>
      </c>
      <c r="J68" s="97"/>
    </row>
    <row r="69" spans="1:10" s="98" customFormat="1" ht="33" customHeight="1">
      <c r="A69" s="86">
        <v>61</v>
      </c>
      <c r="B69" s="92" t="s">
        <v>170</v>
      </c>
      <c r="C69" s="244">
        <v>807</v>
      </c>
      <c r="D69" s="105" t="s">
        <v>150</v>
      </c>
      <c r="E69" s="238" t="s">
        <v>382</v>
      </c>
      <c r="F69" s="238" t="s">
        <v>70</v>
      </c>
      <c r="G69" s="336">
        <f t="shared" si="17"/>
        <v>1.6772400000000001</v>
      </c>
      <c r="H69" s="336">
        <f t="shared" si="17"/>
        <v>0</v>
      </c>
      <c r="I69" s="336">
        <f t="shared" si="17"/>
        <v>0</v>
      </c>
      <c r="J69" s="97"/>
    </row>
    <row r="70" spans="1:10" s="98" customFormat="1" ht="33" customHeight="1">
      <c r="A70" s="86">
        <v>62</v>
      </c>
      <c r="B70" s="92" t="s">
        <v>2</v>
      </c>
      <c r="C70" s="244">
        <v>807</v>
      </c>
      <c r="D70" s="105" t="s">
        <v>150</v>
      </c>
      <c r="E70" s="238" t="s">
        <v>382</v>
      </c>
      <c r="F70" s="238" t="s">
        <v>63</v>
      </c>
      <c r="G70" s="336">
        <f>0.641+1.03624</f>
        <v>1.6772400000000001</v>
      </c>
      <c r="H70" s="336">
        <v>0</v>
      </c>
      <c r="I70" s="336">
        <v>0</v>
      </c>
      <c r="J70" s="97"/>
    </row>
    <row r="71" spans="1:10" ht="26.25" customHeight="1">
      <c r="A71" s="86">
        <v>63</v>
      </c>
      <c r="B71" s="95" t="s">
        <v>4</v>
      </c>
      <c r="C71" s="232">
        <v>807</v>
      </c>
      <c r="D71" s="240" t="s">
        <v>151</v>
      </c>
      <c r="E71" s="105"/>
      <c r="F71" s="105"/>
      <c r="G71" s="340">
        <f t="shared" ref="G71:I74" si="18">G72</f>
        <v>1155.4870799999999</v>
      </c>
      <c r="H71" s="340">
        <f t="shared" si="18"/>
        <v>90</v>
      </c>
      <c r="I71" s="340">
        <f t="shared" si="18"/>
        <v>90</v>
      </c>
      <c r="J71" s="89"/>
    </row>
    <row r="72" spans="1:10" ht="26.25" customHeight="1">
      <c r="A72" s="86">
        <v>64</v>
      </c>
      <c r="B72" s="99" t="s">
        <v>85</v>
      </c>
      <c r="C72" s="233">
        <v>807</v>
      </c>
      <c r="D72" s="105" t="s">
        <v>152</v>
      </c>
      <c r="E72" s="240"/>
      <c r="F72" s="240"/>
      <c r="G72" s="340">
        <f>G73</f>
        <v>1155.4870799999999</v>
      </c>
      <c r="H72" s="340">
        <f t="shared" si="18"/>
        <v>90</v>
      </c>
      <c r="I72" s="340">
        <f t="shared" si="18"/>
        <v>90</v>
      </c>
      <c r="J72" s="89"/>
    </row>
    <row r="73" spans="1:10" ht="52.5" customHeight="1">
      <c r="A73" s="86">
        <v>65</v>
      </c>
      <c r="B73" s="91" t="s">
        <v>175</v>
      </c>
      <c r="C73" s="233">
        <v>807</v>
      </c>
      <c r="D73" s="105" t="s">
        <v>152</v>
      </c>
      <c r="E73" s="105" t="s">
        <v>224</v>
      </c>
      <c r="F73" s="105"/>
      <c r="G73" s="336">
        <f>G74</f>
        <v>1155.4870799999999</v>
      </c>
      <c r="H73" s="336">
        <f t="shared" si="18"/>
        <v>90</v>
      </c>
      <c r="I73" s="336">
        <f t="shared" si="18"/>
        <v>90</v>
      </c>
      <c r="J73" s="89"/>
    </row>
    <row r="74" spans="1:10" ht="48" customHeight="1">
      <c r="A74" s="86">
        <v>66</v>
      </c>
      <c r="B74" s="90" t="s">
        <v>174</v>
      </c>
      <c r="C74" s="233">
        <v>807</v>
      </c>
      <c r="D74" s="105" t="s">
        <v>152</v>
      </c>
      <c r="E74" s="105" t="s">
        <v>223</v>
      </c>
      <c r="F74" s="105"/>
      <c r="G74" s="336">
        <f>G75+G84+G93+G78+G81+G87+G90</f>
        <v>1155.4870799999999</v>
      </c>
      <c r="H74" s="336">
        <f t="shared" si="18"/>
        <v>90</v>
      </c>
      <c r="I74" s="336">
        <f t="shared" si="18"/>
        <v>90</v>
      </c>
      <c r="J74" s="89"/>
    </row>
    <row r="75" spans="1:10" ht="156.75" customHeight="1">
      <c r="A75" s="86">
        <v>67</v>
      </c>
      <c r="B75" s="90" t="s">
        <v>22</v>
      </c>
      <c r="C75" s="233">
        <v>807</v>
      </c>
      <c r="D75" s="105" t="s">
        <v>152</v>
      </c>
      <c r="E75" s="105" t="s">
        <v>225</v>
      </c>
      <c r="F75" s="105"/>
      <c r="G75" s="336">
        <f t="shared" ref="G75:I76" si="19">G76</f>
        <v>199.76007999999999</v>
      </c>
      <c r="H75" s="336">
        <f t="shared" si="19"/>
        <v>90</v>
      </c>
      <c r="I75" s="336">
        <f t="shared" si="19"/>
        <v>90</v>
      </c>
      <c r="J75" s="89"/>
    </row>
    <row r="76" spans="1:10" ht="38.25" customHeight="1">
      <c r="A76" s="86">
        <v>68</v>
      </c>
      <c r="B76" s="92" t="s">
        <v>170</v>
      </c>
      <c r="C76" s="244">
        <v>807</v>
      </c>
      <c r="D76" s="105" t="s">
        <v>152</v>
      </c>
      <c r="E76" s="105" t="s">
        <v>225</v>
      </c>
      <c r="F76" s="238" t="s">
        <v>70</v>
      </c>
      <c r="G76" s="336">
        <f t="shared" si="19"/>
        <v>199.76007999999999</v>
      </c>
      <c r="H76" s="336">
        <f t="shared" si="19"/>
        <v>90</v>
      </c>
      <c r="I76" s="336">
        <f t="shared" si="19"/>
        <v>90</v>
      </c>
      <c r="J76" s="89"/>
    </row>
    <row r="77" spans="1:10" ht="48.75" customHeight="1">
      <c r="A77" s="86">
        <v>69</v>
      </c>
      <c r="B77" s="91" t="s">
        <v>169</v>
      </c>
      <c r="C77" s="233">
        <v>807</v>
      </c>
      <c r="D77" s="105" t="s">
        <v>152</v>
      </c>
      <c r="E77" s="105" t="s">
        <v>225</v>
      </c>
      <c r="F77" s="105" t="s">
        <v>63</v>
      </c>
      <c r="G77" s="336">
        <v>199.76007999999999</v>
      </c>
      <c r="H77" s="336">
        <v>90</v>
      </c>
      <c r="I77" s="336">
        <v>90</v>
      </c>
      <c r="J77" s="89"/>
    </row>
    <row r="78" spans="1:10" ht="110.25" customHeight="1">
      <c r="A78" s="86">
        <v>70</v>
      </c>
      <c r="B78" s="90" t="s">
        <v>403</v>
      </c>
      <c r="C78" s="233">
        <v>807</v>
      </c>
      <c r="D78" s="105" t="s">
        <v>152</v>
      </c>
      <c r="E78" s="105" t="s">
        <v>401</v>
      </c>
      <c r="F78" s="105"/>
      <c r="G78" s="336">
        <f t="shared" ref="G78:I82" si="20">G79</f>
        <v>44.3</v>
      </c>
      <c r="H78" s="336">
        <f t="shared" si="20"/>
        <v>0</v>
      </c>
      <c r="I78" s="336">
        <f t="shared" si="20"/>
        <v>0</v>
      </c>
      <c r="J78" s="89"/>
    </row>
    <row r="79" spans="1:10" ht="38.25" customHeight="1">
      <c r="A79" s="86">
        <v>71</v>
      </c>
      <c r="B79" s="92" t="s">
        <v>170</v>
      </c>
      <c r="C79" s="244">
        <v>807</v>
      </c>
      <c r="D79" s="105" t="s">
        <v>152</v>
      </c>
      <c r="E79" s="105" t="s">
        <v>401</v>
      </c>
      <c r="F79" s="238" t="s">
        <v>70</v>
      </c>
      <c r="G79" s="336">
        <f t="shared" si="20"/>
        <v>44.3</v>
      </c>
      <c r="H79" s="336">
        <f t="shared" si="20"/>
        <v>0</v>
      </c>
      <c r="I79" s="336">
        <f t="shared" si="20"/>
        <v>0</v>
      </c>
      <c r="J79" s="89"/>
    </row>
    <row r="80" spans="1:10" ht="48.75" customHeight="1">
      <c r="A80" s="86">
        <v>72</v>
      </c>
      <c r="B80" s="91" t="s">
        <v>169</v>
      </c>
      <c r="C80" s="233">
        <v>807</v>
      </c>
      <c r="D80" s="105" t="s">
        <v>152</v>
      </c>
      <c r="E80" s="105" t="s">
        <v>401</v>
      </c>
      <c r="F80" s="105" t="s">
        <v>63</v>
      </c>
      <c r="G80" s="336">
        <v>44.3</v>
      </c>
      <c r="H80" s="336">
        <v>0</v>
      </c>
      <c r="I80" s="336">
        <v>0</v>
      </c>
      <c r="J80" s="89"/>
    </row>
    <row r="81" spans="1:10" ht="133.5" customHeight="1">
      <c r="A81" s="86">
        <v>73</v>
      </c>
      <c r="B81" s="90" t="s">
        <v>404</v>
      </c>
      <c r="C81" s="233">
        <v>807</v>
      </c>
      <c r="D81" s="105" t="s">
        <v>152</v>
      </c>
      <c r="E81" s="105" t="s">
        <v>402</v>
      </c>
      <c r="F81" s="105"/>
      <c r="G81" s="336">
        <f t="shared" si="20"/>
        <v>8.86</v>
      </c>
      <c r="H81" s="336">
        <f t="shared" si="20"/>
        <v>0</v>
      </c>
      <c r="I81" s="336">
        <f t="shared" si="20"/>
        <v>0</v>
      </c>
      <c r="J81" s="89"/>
    </row>
    <row r="82" spans="1:10" ht="38.25" customHeight="1">
      <c r="A82" s="86">
        <v>74</v>
      </c>
      <c r="B82" s="92" t="s">
        <v>170</v>
      </c>
      <c r="C82" s="244">
        <v>807</v>
      </c>
      <c r="D82" s="105" t="s">
        <v>152</v>
      </c>
      <c r="E82" s="105" t="s">
        <v>402</v>
      </c>
      <c r="F82" s="238" t="s">
        <v>70</v>
      </c>
      <c r="G82" s="336">
        <f t="shared" si="20"/>
        <v>8.86</v>
      </c>
      <c r="H82" s="336">
        <f t="shared" si="20"/>
        <v>0</v>
      </c>
      <c r="I82" s="336">
        <f t="shared" si="20"/>
        <v>0</v>
      </c>
      <c r="J82" s="89"/>
    </row>
    <row r="83" spans="1:10" ht="48.75" customHeight="1">
      <c r="A83" s="86">
        <v>75</v>
      </c>
      <c r="B83" s="91" t="s">
        <v>169</v>
      </c>
      <c r="C83" s="233">
        <v>807</v>
      </c>
      <c r="D83" s="105" t="s">
        <v>152</v>
      </c>
      <c r="E83" s="105" t="s">
        <v>402</v>
      </c>
      <c r="F83" s="105" t="s">
        <v>63</v>
      </c>
      <c r="G83" s="336">
        <v>8.86</v>
      </c>
      <c r="H83" s="336">
        <v>0</v>
      </c>
      <c r="I83" s="336">
        <v>0</v>
      </c>
      <c r="J83" s="89"/>
    </row>
    <row r="84" spans="1:10" ht="153.75" customHeight="1">
      <c r="A84" s="86">
        <v>76</v>
      </c>
      <c r="B84" s="90" t="s">
        <v>386</v>
      </c>
      <c r="C84" s="233">
        <v>807</v>
      </c>
      <c r="D84" s="105" t="s">
        <v>152</v>
      </c>
      <c r="E84" s="105" t="s">
        <v>388</v>
      </c>
      <c r="F84" s="105"/>
      <c r="G84" s="336">
        <f t="shared" ref="G84:I94" si="21">G85</f>
        <v>5.1589999999999998</v>
      </c>
      <c r="H84" s="336">
        <f t="shared" si="21"/>
        <v>0</v>
      </c>
      <c r="I84" s="336">
        <f t="shared" si="21"/>
        <v>0</v>
      </c>
      <c r="J84" s="89"/>
    </row>
    <row r="85" spans="1:10" ht="38.25" customHeight="1">
      <c r="A85" s="86">
        <v>77</v>
      </c>
      <c r="B85" s="92" t="s">
        <v>170</v>
      </c>
      <c r="C85" s="244">
        <v>807</v>
      </c>
      <c r="D85" s="105" t="s">
        <v>152</v>
      </c>
      <c r="E85" s="105" t="s">
        <v>388</v>
      </c>
      <c r="F85" s="238" t="s">
        <v>70</v>
      </c>
      <c r="G85" s="336">
        <f t="shared" si="21"/>
        <v>5.1589999999999998</v>
      </c>
      <c r="H85" s="336">
        <f t="shared" si="21"/>
        <v>0</v>
      </c>
      <c r="I85" s="336">
        <f t="shared" si="21"/>
        <v>0</v>
      </c>
      <c r="J85" s="89"/>
    </row>
    <row r="86" spans="1:10" ht="48.75" customHeight="1">
      <c r="A86" s="86">
        <v>78</v>
      </c>
      <c r="B86" s="91" t="s">
        <v>169</v>
      </c>
      <c r="C86" s="233">
        <v>807</v>
      </c>
      <c r="D86" s="105" t="s">
        <v>152</v>
      </c>
      <c r="E86" s="105" t="s">
        <v>388</v>
      </c>
      <c r="F86" s="105" t="s">
        <v>63</v>
      </c>
      <c r="G86" s="336">
        <v>5.1589999999999998</v>
      </c>
      <c r="H86" s="336">
        <v>0</v>
      </c>
      <c r="I86" s="336">
        <v>0</v>
      </c>
      <c r="J86" s="89"/>
    </row>
    <row r="87" spans="1:10" ht="105.75" customHeight="1">
      <c r="A87" s="86">
        <v>79</v>
      </c>
      <c r="B87" s="90" t="s">
        <v>385</v>
      </c>
      <c r="C87" s="233">
        <v>807</v>
      </c>
      <c r="D87" s="105" t="s">
        <v>152</v>
      </c>
      <c r="E87" s="105" t="s">
        <v>387</v>
      </c>
      <c r="F87" s="105"/>
      <c r="G87" s="336">
        <f t="shared" si="21"/>
        <v>515.80799999999999</v>
      </c>
      <c r="H87" s="336">
        <f t="shared" si="21"/>
        <v>0</v>
      </c>
      <c r="I87" s="336">
        <f t="shared" si="21"/>
        <v>0</v>
      </c>
      <c r="J87" s="89"/>
    </row>
    <row r="88" spans="1:10" ht="38.25" customHeight="1">
      <c r="A88" s="86">
        <v>80</v>
      </c>
      <c r="B88" s="92" t="s">
        <v>170</v>
      </c>
      <c r="C88" s="244">
        <v>807</v>
      </c>
      <c r="D88" s="105" t="s">
        <v>152</v>
      </c>
      <c r="E88" s="105" t="s">
        <v>387</v>
      </c>
      <c r="F88" s="238" t="s">
        <v>70</v>
      </c>
      <c r="G88" s="336">
        <f t="shared" si="21"/>
        <v>515.80799999999999</v>
      </c>
      <c r="H88" s="336">
        <f t="shared" si="21"/>
        <v>0</v>
      </c>
      <c r="I88" s="336">
        <f t="shared" si="21"/>
        <v>0</v>
      </c>
      <c r="J88" s="89"/>
    </row>
    <row r="89" spans="1:10" ht="48.75" customHeight="1">
      <c r="A89" s="86">
        <v>81</v>
      </c>
      <c r="B89" s="91" t="s">
        <v>169</v>
      </c>
      <c r="C89" s="233">
        <v>807</v>
      </c>
      <c r="D89" s="105" t="s">
        <v>152</v>
      </c>
      <c r="E89" s="105" t="s">
        <v>387</v>
      </c>
      <c r="F89" s="105" t="s">
        <v>63</v>
      </c>
      <c r="G89" s="336">
        <f>515.808</f>
        <v>515.80799999999999</v>
      </c>
      <c r="H89" s="336">
        <v>0</v>
      </c>
      <c r="I89" s="336">
        <v>0</v>
      </c>
      <c r="J89" s="89"/>
    </row>
    <row r="90" spans="1:10" ht="105.75" customHeight="1">
      <c r="A90" s="86">
        <v>82</v>
      </c>
      <c r="B90" s="90" t="s">
        <v>444</v>
      </c>
      <c r="C90" s="233">
        <v>807</v>
      </c>
      <c r="D90" s="105" t="s">
        <v>152</v>
      </c>
      <c r="E90" s="105" t="s">
        <v>441</v>
      </c>
      <c r="F90" s="105"/>
      <c r="G90" s="336">
        <f t="shared" si="21"/>
        <v>377.8</v>
      </c>
      <c r="H90" s="336">
        <f t="shared" si="21"/>
        <v>0</v>
      </c>
      <c r="I90" s="336">
        <f t="shared" si="21"/>
        <v>0</v>
      </c>
      <c r="J90" s="89"/>
    </row>
    <row r="91" spans="1:10" ht="38.25" customHeight="1">
      <c r="A91" s="86">
        <v>83</v>
      </c>
      <c r="B91" s="92" t="s">
        <v>170</v>
      </c>
      <c r="C91" s="244">
        <v>807</v>
      </c>
      <c r="D91" s="105" t="s">
        <v>152</v>
      </c>
      <c r="E91" s="105" t="s">
        <v>441</v>
      </c>
      <c r="F91" s="238" t="s">
        <v>70</v>
      </c>
      <c r="G91" s="336">
        <f t="shared" si="21"/>
        <v>377.8</v>
      </c>
      <c r="H91" s="336">
        <f t="shared" si="21"/>
        <v>0</v>
      </c>
      <c r="I91" s="336">
        <f t="shared" si="21"/>
        <v>0</v>
      </c>
      <c r="J91" s="89"/>
    </row>
    <row r="92" spans="1:10" ht="48.75" customHeight="1">
      <c r="A92" s="86">
        <v>84</v>
      </c>
      <c r="B92" s="91" t="s">
        <v>169</v>
      </c>
      <c r="C92" s="233">
        <v>807</v>
      </c>
      <c r="D92" s="105" t="s">
        <v>152</v>
      </c>
      <c r="E92" s="105" t="s">
        <v>442</v>
      </c>
      <c r="F92" s="105" t="s">
        <v>63</v>
      </c>
      <c r="G92" s="336">
        <v>377.8</v>
      </c>
      <c r="H92" s="336">
        <v>0</v>
      </c>
      <c r="I92" s="336">
        <v>0</v>
      </c>
      <c r="J92" s="89"/>
    </row>
    <row r="93" spans="1:10" ht="170.25" customHeight="1">
      <c r="A93" s="86">
        <v>85</v>
      </c>
      <c r="B93" s="90" t="s">
        <v>447</v>
      </c>
      <c r="C93" s="233">
        <v>807</v>
      </c>
      <c r="D93" s="105" t="s">
        <v>152</v>
      </c>
      <c r="E93" s="105" t="s">
        <v>443</v>
      </c>
      <c r="F93" s="105"/>
      <c r="G93" s="336">
        <f t="shared" si="21"/>
        <v>3.8</v>
      </c>
      <c r="H93" s="336">
        <f t="shared" si="21"/>
        <v>0</v>
      </c>
      <c r="I93" s="336">
        <f t="shared" si="21"/>
        <v>0</v>
      </c>
      <c r="J93" s="89"/>
    </row>
    <row r="94" spans="1:10" ht="38.25" customHeight="1">
      <c r="A94" s="86">
        <v>86</v>
      </c>
      <c r="B94" s="92" t="s">
        <v>170</v>
      </c>
      <c r="C94" s="244">
        <v>807</v>
      </c>
      <c r="D94" s="105" t="s">
        <v>152</v>
      </c>
      <c r="E94" s="105" t="s">
        <v>443</v>
      </c>
      <c r="F94" s="238" t="s">
        <v>70</v>
      </c>
      <c r="G94" s="336">
        <f t="shared" si="21"/>
        <v>3.8</v>
      </c>
      <c r="H94" s="336">
        <f t="shared" si="21"/>
        <v>0</v>
      </c>
      <c r="I94" s="336">
        <f t="shared" si="21"/>
        <v>0</v>
      </c>
      <c r="J94" s="89"/>
    </row>
    <row r="95" spans="1:10" ht="48.75" customHeight="1">
      <c r="A95" s="86">
        <v>87</v>
      </c>
      <c r="B95" s="91" t="s">
        <v>169</v>
      </c>
      <c r="C95" s="233">
        <v>807</v>
      </c>
      <c r="D95" s="105" t="s">
        <v>152</v>
      </c>
      <c r="E95" s="105" t="s">
        <v>443</v>
      </c>
      <c r="F95" s="105" t="s">
        <v>63</v>
      </c>
      <c r="G95" s="336">
        <v>3.8</v>
      </c>
      <c r="H95" s="336">
        <v>0</v>
      </c>
      <c r="I95" s="336">
        <v>0</v>
      </c>
      <c r="J95" s="89"/>
    </row>
    <row r="96" spans="1:10" ht="18.75" customHeight="1">
      <c r="A96" s="86">
        <v>88</v>
      </c>
      <c r="B96" s="95" t="s">
        <v>59</v>
      </c>
      <c r="C96" s="233">
        <v>807</v>
      </c>
      <c r="D96" s="240" t="s">
        <v>153</v>
      </c>
      <c r="E96" s="240"/>
      <c r="F96" s="240"/>
      <c r="G96" s="340">
        <f>G97+G115</f>
        <v>934.37242999999989</v>
      </c>
      <c r="H96" s="340">
        <f t="shared" ref="H96:I96" si="22">H97</f>
        <v>489.471</v>
      </c>
      <c r="I96" s="340">
        <f t="shared" si="22"/>
        <v>489.471</v>
      </c>
      <c r="J96" s="89"/>
    </row>
    <row r="97" spans="1:10" ht="19.5" customHeight="1">
      <c r="A97" s="86">
        <v>89</v>
      </c>
      <c r="B97" s="91" t="s">
        <v>61</v>
      </c>
      <c r="C97" s="233">
        <v>807</v>
      </c>
      <c r="D97" s="105" t="s">
        <v>154</v>
      </c>
      <c r="E97" s="105"/>
      <c r="F97" s="105"/>
      <c r="G97" s="336">
        <f>G98</f>
        <v>896.76010999999994</v>
      </c>
      <c r="H97" s="336">
        <f t="shared" ref="H97:I97" si="23">H98+H110</f>
        <v>489.471</v>
      </c>
      <c r="I97" s="336">
        <f t="shared" si="23"/>
        <v>489.471</v>
      </c>
      <c r="J97" s="89"/>
    </row>
    <row r="98" spans="1:10" ht="51" customHeight="1">
      <c r="A98" s="86">
        <v>90</v>
      </c>
      <c r="B98" s="91" t="s">
        <v>175</v>
      </c>
      <c r="C98" s="233">
        <v>807</v>
      </c>
      <c r="D98" s="105" t="s">
        <v>154</v>
      </c>
      <c r="E98" s="105" t="s">
        <v>224</v>
      </c>
      <c r="F98" s="105"/>
      <c r="G98" s="336">
        <f>G99</f>
        <v>896.76010999999994</v>
      </c>
      <c r="H98" s="336">
        <f t="shared" ref="H98:I98" si="24">H99</f>
        <v>489.471</v>
      </c>
      <c r="I98" s="336">
        <f t="shared" si="24"/>
        <v>489.471</v>
      </c>
      <c r="J98" s="89"/>
    </row>
    <row r="99" spans="1:10" ht="44.25" customHeight="1">
      <c r="A99" s="86">
        <v>91</v>
      </c>
      <c r="B99" s="90" t="s">
        <v>23</v>
      </c>
      <c r="C99" s="233">
        <v>807</v>
      </c>
      <c r="D99" s="105" t="s">
        <v>154</v>
      </c>
      <c r="E99" s="105" t="s">
        <v>226</v>
      </c>
      <c r="F99" s="105"/>
      <c r="G99" s="336">
        <f>G100+G103+G106+G109+G112</f>
        <v>896.76010999999994</v>
      </c>
      <c r="H99" s="336">
        <f t="shared" ref="H99:I99" si="25">H100+H103+H106</f>
        <v>489.471</v>
      </c>
      <c r="I99" s="336">
        <f t="shared" si="25"/>
        <v>489.471</v>
      </c>
      <c r="J99" s="89"/>
    </row>
    <row r="100" spans="1:10" ht="96" customHeight="1">
      <c r="A100" s="86">
        <v>92</v>
      </c>
      <c r="B100" s="111" t="s">
        <v>24</v>
      </c>
      <c r="C100" s="233">
        <v>807</v>
      </c>
      <c r="D100" s="105" t="s">
        <v>154</v>
      </c>
      <c r="E100" s="105" t="s">
        <v>227</v>
      </c>
      <c r="F100" s="105"/>
      <c r="G100" s="336">
        <f t="shared" ref="G100:I101" si="26">G101</f>
        <v>413.85</v>
      </c>
      <c r="H100" s="336">
        <f t="shared" si="26"/>
        <v>413.85</v>
      </c>
      <c r="I100" s="336">
        <f t="shared" si="26"/>
        <v>413.85</v>
      </c>
      <c r="J100" s="89"/>
    </row>
    <row r="101" spans="1:10" ht="47.25" customHeight="1">
      <c r="A101" s="86">
        <v>93</v>
      </c>
      <c r="B101" s="92" t="s">
        <v>170</v>
      </c>
      <c r="C101" s="233">
        <v>807</v>
      </c>
      <c r="D101" s="105" t="s">
        <v>154</v>
      </c>
      <c r="E101" s="105" t="s">
        <v>227</v>
      </c>
      <c r="F101" s="105" t="s">
        <v>70</v>
      </c>
      <c r="G101" s="336">
        <f t="shared" si="26"/>
        <v>413.85</v>
      </c>
      <c r="H101" s="336">
        <f t="shared" si="26"/>
        <v>413.85</v>
      </c>
      <c r="I101" s="336">
        <f t="shared" si="26"/>
        <v>413.85</v>
      </c>
      <c r="J101" s="89"/>
    </row>
    <row r="102" spans="1:10" ht="57" customHeight="1">
      <c r="A102" s="86">
        <v>94</v>
      </c>
      <c r="B102" s="91" t="s">
        <v>169</v>
      </c>
      <c r="C102" s="233">
        <v>807</v>
      </c>
      <c r="D102" s="105" t="s">
        <v>154</v>
      </c>
      <c r="E102" s="105" t="s">
        <v>227</v>
      </c>
      <c r="F102" s="105" t="s">
        <v>63</v>
      </c>
      <c r="G102" s="336">
        <v>413.85</v>
      </c>
      <c r="H102" s="336">
        <v>413.85</v>
      </c>
      <c r="I102" s="336">
        <v>413.85</v>
      </c>
      <c r="J102" s="89"/>
    </row>
    <row r="103" spans="1:10" ht="105.75" customHeight="1">
      <c r="A103" s="86">
        <v>95</v>
      </c>
      <c r="B103" s="90" t="s">
        <v>251</v>
      </c>
      <c r="C103" s="233">
        <v>807</v>
      </c>
      <c r="D103" s="105" t="s">
        <v>154</v>
      </c>
      <c r="E103" s="105" t="s">
        <v>228</v>
      </c>
      <c r="F103" s="105"/>
      <c r="G103" s="336">
        <f>G105</f>
        <v>5</v>
      </c>
      <c r="H103" s="336">
        <f>H105</f>
        <v>25</v>
      </c>
      <c r="I103" s="336">
        <f>I105</f>
        <v>25</v>
      </c>
      <c r="J103" s="89"/>
    </row>
    <row r="104" spans="1:10" ht="42" customHeight="1">
      <c r="A104" s="86">
        <v>96</v>
      </c>
      <c r="B104" s="92" t="s">
        <v>170</v>
      </c>
      <c r="C104" s="233">
        <v>807</v>
      </c>
      <c r="D104" s="105" t="s">
        <v>154</v>
      </c>
      <c r="E104" s="105" t="s">
        <v>229</v>
      </c>
      <c r="F104" s="105" t="s">
        <v>70</v>
      </c>
      <c r="G104" s="336">
        <f>G105</f>
        <v>5</v>
      </c>
      <c r="H104" s="336">
        <f>H105</f>
        <v>25</v>
      </c>
      <c r="I104" s="336">
        <f>I105</f>
        <v>25</v>
      </c>
      <c r="J104" s="89"/>
    </row>
    <row r="105" spans="1:10" ht="63" customHeight="1">
      <c r="A105" s="86">
        <v>97</v>
      </c>
      <c r="B105" s="91" t="s">
        <v>169</v>
      </c>
      <c r="C105" s="233">
        <v>807</v>
      </c>
      <c r="D105" s="105" t="s">
        <v>154</v>
      </c>
      <c r="E105" s="105" t="s">
        <v>229</v>
      </c>
      <c r="F105" s="105" t="s">
        <v>63</v>
      </c>
      <c r="G105" s="336">
        <v>5</v>
      </c>
      <c r="H105" s="336">
        <v>25</v>
      </c>
      <c r="I105" s="336">
        <v>25</v>
      </c>
      <c r="J105" s="89"/>
    </row>
    <row r="106" spans="1:10" s="222" customFormat="1" ht="105" customHeight="1">
      <c r="A106" s="86">
        <v>98</v>
      </c>
      <c r="B106" s="263" t="s">
        <v>246</v>
      </c>
      <c r="C106" s="246">
        <v>807</v>
      </c>
      <c r="D106" s="245" t="s">
        <v>154</v>
      </c>
      <c r="E106" s="105" t="s">
        <v>230</v>
      </c>
      <c r="F106" s="247"/>
      <c r="G106" s="341">
        <f t="shared" ref="G106:I107" si="27">G107</f>
        <v>83.08511</v>
      </c>
      <c r="H106" s="341">
        <f t="shared" si="27"/>
        <v>50.621000000000002</v>
      </c>
      <c r="I106" s="341">
        <f t="shared" si="27"/>
        <v>50.621000000000002</v>
      </c>
    </row>
    <row r="107" spans="1:10" s="222" customFormat="1" ht="39.75" customHeight="1">
      <c r="A107" s="86">
        <v>99</v>
      </c>
      <c r="B107" s="223" t="s">
        <v>170</v>
      </c>
      <c r="C107" s="246">
        <v>807</v>
      </c>
      <c r="D107" s="245" t="s">
        <v>154</v>
      </c>
      <c r="E107" s="105" t="s">
        <v>230</v>
      </c>
      <c r="F107" s="245" t="s">
        <v>70</v>
      </c>
      <c r="G107" s="341">
        <f t="shared" si="27"/>
        <v>83.08511</v>
      </c>
      <c r="H107" s="341">
        <f t="shared" si="27"/>
        <v>50.621000000000002</v>
      </c>
      <c r="I107" s="341">
        <f t="shared" si="27"/>
        <v>50.621000000000002</v>
      </c>
    </row>
    <row r="108" spans="1:10" s="222" customFormat="1" ht="51.75" customHeight="1">
      <c r="A108" s="86">
        <v>100</v>
      </c>
      <c r="B108" s="224" t="s">
        <v>169</v>
      </c>
      <c r="C108" s="246">
        <v>807</v>
      </c>
      <c r="D108" s="245" t="s">
        <v>154</v>
      </c>
      <c r="E108" s="105" t="s">
        <v>230</v>
      </c>
      <c r="F108" s="245" t="s">
        <v>63</v>
      </c>
      <c r="G108" s="341">
        <v>83.08511</v>
      </c>
      <c r="H108" s="341">
        <v>50.621000000000002</v>
      </c>
      <c r="I108" s="341">
        <v>50.621000000000002</v>
      </c>
    </row>
    <row r="109" spans="1:10" s="222" customFormat="1" ht="120" customHeight="1">
      <c r="A109" s="86">
        <v>101</v>
      </c>
      <c r="B109" s="263" t="s">
        <v>405</v>
      </c>
      <c r="C109" s="246">
        <v>807</v>
      </c>
      <c r="D109" s="245" t="s">
        <v>154</v>
      </c>
      <c r="E109" s="105" t="s">
        <v>406</v>
      </c>
      <c r="F109" s="247"/>
      <c r="G109" s="341">
        <f t="shared" ref="G109:I113" si="28">G110</f>
        <v>394.43</v>
      </c>
      <c r="H109" s="341">
        <f t="shared" si="28"/>
        <v>0</v>
      </c>
      <c r="I109" s="341">
        <f t="shared" si="28"/>
        <v>0</v>
      </c>
    </row>
    <row r="110" spans="1:10" s="222" customFormat="1" ht="39.75" customHeight="1">
      <c r="A110" s="86">
        <v>102</v>
      </c>
      <c r="B110" s="223" t="s">
        <v>170</v>
      </c>
      <c r="C110" s="246">
        <v>807</v>
      </c>
      <c r="D110" s="245" t="s">
        <v>154</v>
      </c>
      <c r="E110" s="105" t="s">
        <v>406</v>
      </c>
      <c r="F110" s="245" t="s">
        <v>70</v>
      </c>
      <c r="G110" s="341">
        <f t="shared" si="28"/>
        <v>394.43</v>
      </c>
      <c r="H110" s="341">
        <f t="shared" si="28"/>
        <v>0</v>
      </c>
      <c r="I110" s="341">
        <f t="shared" si="28"/>
        <v>0</v>
      </c>
    </row>
    <row r="111" spans="1:10" s="222" customFormat="1" ht="69" customHeight="1">
      <c r="A111" s="86">
        <v>103</v>
      </c>
      <c r="B111" s="224" t="s">
        <v>169</v>
      </c>
      <c r="C111" s="246">
        <v>807</v>
      </c>
      <c r="D111" s="245" t="s">
        <v>154</v>
      </c>
      <c r="E111" s="105" t="s">
        <v>406</v>
      </c>
      <c r="F111" s="245" t="s">
        <v>63</v>
      </c>
      <c r="G111" s="341">
        <v>394.43</v>
      </c>
      <c r="H111" s="341">
        <v>0</v>
      </c>
      <c r="I111" s="341">
        <v>0</v>
      </c>
    </row>
    <row r="112" spans="1:10" s="222" customFormat="1" ht="120" customHeight="1">
      <c r="A112" s="86">
        <v>104</v>
      </c>
      <c r="B112" s="263" t="s">
        <v>407</v>
      </c>
      <c r="C112" s="246">
        <v>807</v>
      </c>
      <c r="D112" s="245" t="s">
        <v>154</v>
      </c>
      <c r="E112" s="105" t="s">
        <v>408</v>
      </c>
      <c r="F112" s="247"/>
      <c r="G112" s="341">
        <f t="shared" si="28"/>
        <v>0.39500000000000002</v>
      </c>
      <c r="H112" s="341">
        <f t="shared" si="28"/>
        <v>0</v>
      </c>
      <c r="I112" s="341">
        <f t="shared" si="28"/>
        <v>0</v>
      </c>
    </row>
    <row r="113" spans="1:10" s="222" customFormat="1" ht="39.75" customHeight="1">
      <c r="A113" s="86">
        <v>105</v>
      </c>
      <c r="B113" s="223" t="s">
        <v>170</v>
      </c>
      <c r="C113" s="246">
        <v>807</v>
      </c>
      <c r="D113" s="245" t="s">
        <v>154</v>
      </c>
      <c r="E113" s="105" t="s">
        <v>408</v>
      </c>
      <c r="F113" s="245" t="s">
        <v>70</v>
      </c>
      <c r="G113" s="341">
        <f t="shared" si="28"/>
        <v>0.39500000000000002</v>
      </c>
      <c r="H113" s="341">
        <f t="shared" si="28"/>
        <v>0</v>
      </c>
      <c r="I113" s="341">
        <f t="shared" si="28"/>
        <v>0</v>
      </c>
    </row>
    <row r="114" spans="1:10" s="222" customFormat="1" ht="69" customHeight="1">
      <c r="A114" s="86">
        <v>106</v>
      </c>
      <c r="B114" s="224" t="s">
        <v>169</v>
      </c>
      <c r="C114" s="246">
        <v>807</v>
      </c>
      <c r="D114" s="245" t="s">
        <v>154</v>
      </c>
      <c r="E114" s="105" t="s">
        <v>408</v>
      </c>
      <c r="F114" s="245" t="s">
        <v>63</v>
      </c>
      <c r="G114" s="341">
        <v>0.39500000000000002</v>
      </c>
      <c r="H114" s="341">
        <v>0</v>
      </c>
      <c r="I114" s="341">
        <v>0</v>
      </c>
    </row>
    <row r="115" spans="1:10" s="222" customFormat="1" ht="39" customHeight="1">
      <c r="A115" s="86">
        <v>107</v>
      </c>
      <c r="B115" s="91" t="s">
        <v>61</v>
      </c>
      <c r="C115" s="246">
        <v>807</v>
      </c>
      <c r="D115" s="245" t="s">
        <v>400</v>
      </c>
      <c r="E115" s="105"/>
      <c r="F115" s="245"/>
      <c r="G115" s="341">
        <f>G116</f>
        <v>37.612319999999997</v>
      </c>
      <c r="H115" s="341">
        <f t="shared" ref="H115:I117" si="29">H116</f>
        <v>0</v>
      </c>
      <c r="I115" s="341">
        <f t="shared" si="29"/>
        <v>0</v>
      </c>
    </row>
    <row r="116" spans="1:10" s="222" customFormat="1" ht="33" customHeight="1">
      <c r="A116" s="86">
        <v>108</v>
      </c>
      <c r="B116" s="91" t="s">
        <v>68</v>
      </c>
      <c r="C116" s="246">
        <v>807</v>
      </c>
      <c r="D116" s="245" t="s">
        <v>400</v>
      </c>
      <c r="E116" s="105" t="s">
        <v>208</v>
      </c>
      <c r="F116" s="245"/>
      <c r="G116" s="341">
        <f>G117</f>
        <v>37.612319999999997</v>
      </c>
      <c r="H116" s="341">
        <f t="shared" si="29"/>
        <v>0</v>
      </c>
      <c r="I116" s="341">
        <f t="shared" si="29"/>
        <v>0</v>
      </c>
    </row>
    <row r="117" spans="1:10" s="222" customFormat="1" ht="30.75" customHeight="1">
      <c r="A117" s="86">
        <v>109</v>
      </c>
      <c r="B117" s="91" t="s">
        <v>263</v>
      </c>
      <c r="C117" s="246">
        <v>807</v>
      </c>
      <c r="D117" s="245" t="s">
        <v>400</v>
      </c>
      <c r="E117" s="105" t="s">
        <v>217</v>
      </c>
      <c r="F117" s="245"/>
      <c r="G117" s="341">
        <f>G118</f>
        <v>37.612319999999997</v>
      </c>
      <c r="H117" s="341">
        <f t="shared" si="29"/>
        <v>0</v>
      </c>
      <c r="I117" s="341">
        <f t="shared" si="29"/>
        <v>0</v>
      </c>
    </row>
    <row r="118" spans="1:10" s="222" customFormat="1" ht="73.5" customHeight="1">
      <c r="A118" s="86">
        <v>110</v>
      </c>
      <c r="B118" s="111" t="s">
        <v>409</v>
      </c>
      <c r="C118" s="246">
        <v>807</v>
      </c>
      <c r="D118" s="245" t="s">
        <v>400</v>
      </c>
      <c r="E118" s="105" t="s">
        <v>410</v>
      </c>
      <c r="F118" s="247"/>
      <c r="G118" s="341">
        <f t="shared" ref="G118:I119" si="30">G119</f>
        <v>37.612319999999997</v>
      </c>
      <c r="H118" s="341">
        <f t="shared" si="30"/>
        <v>0</v>
      </c>
      <c r="I118" s="341">
        <f t="shared" si="30"/>
        <v>0</v>
      </c>
    </row>
    <row r="119" spans="1:10" s="222" customFormat="1" ht="39.75" customHeight="1">
      <c r="A119" s="86">
        <v>111</v>
      </c>
      <c r="B119" s="92" t="s">
        <v>57</v>
      </c>
      <c r="C119" s="246">
        <v>807</v>
      </c>
      <c r="D119" s="245" t="s">
        <v>400</v>
      </c>
      <c r="E119" s="105" t="s">
        <v>410</v>
      </c>
      <c r="F119" s="245" t="s">
        <v>82</v>
      </c>
      <c r="G119" s="341">
        <f t="shared" si="30"/>
        <v>37.612319999999997</v>
      </c>
      <c r="H119" s="341">
        <f t="shared" si="30"/>
        <v>0</v>
      </c>
      <c r="I119" s="341">
        <f t="shared" si="30"/>
        <v>0</v>
      </c>
    </row>
    <row r="120" spans="1:10" s="222" customFormat="1" ht="41.25" customHeight="1">
      <c r="A120" s="86">
        <v>112</v>
      </c>
      <c r="B120" s="92" t="s">
        <v>62</v>
      </c>
      <c r="C120" s="246">
        <v>807</v>
      </c>
      <c r="D120" s="245" t="s">
        <v>400</v>
      </c>
      <c r="E120" s="105" t="s">
        <v>410</v>
      </c>
      <c r="F120" s="245" t="s">
        <v>64</v>
      </c>
      <c r="G120" s="341">
        <v>37.612319999999997</v>
      </c>
      <c r="H120" s="341">
        <v>0</v>
      </c>
      <c r="I120" s="341">
        <v>0</v>
      </c>
    </row>
    <row r="121" spans="1:10" ht="33" customHeight="1">
      <c r="A121" s="86">
        <v>113</v>
      </c>
      <c r="B121" s="99" t="s">
        <v>364</v>
      </c>
      <c r="C121" s="233">
        <v>807</v>
      </c>
      <c r="D121" s="240" t="s">
        <v>144</v>
      </c>
      <c r="E121" s="240"/>
      <c r="F121" s="240"/>
      <c r="G121" s="340">
        <f>G122+G141</f>
        <v>3470.8514999999998</v>
      </c>
      <c r="H121" s="340">
        <f>H122+H141</f>
        <v>3218.8620000000001</v>
      </c>
      <c r="I121" s="340">
        <f>I122+I141</f>
        <v>3194.674</v>
      </c>
      <c r="J121" s="89"/>
    </row>
    <row r="122" spans="1:10" ht="21.75" customHeight="1">
      <c r="A122" s="86">
        <v>114</v>
      </c>
      <c r="B122" s="91" t="s">
        <v>58</v>
      </c>
      <c r="C122" s="233">
        <v>807</v>
      </c>
      <c r="D122" s="105" t="s">
        <v>145</v>
      </c>
      <c r="E122" s="105"/>
      <c r="F122" s="105"/>
      <c r="G122" s="336">
        <f>G123+G134</f>
        <v>2427.27</v>
      </c>
      <c r="H122" s="336">
        <f>H123+H134</f>
        <v>2171.5630000000001</v>
      </c>
      <c r="I122" s="336">
        <f>I123+I134</f>
        <v>2171.5639999999999</v>
      </c>
      <c r="J122" s="89"/>
    </row>
    <row r="123" spans="1:10" ht="46.5" customHeight="1">
      <c r="A123" s="86">
        <v>115</v>
      </c>
      <c r="B123" s="100" t="s">
        <v>104</v>
      </c>
      <c r="C123" s="233">
        <v>807</v>
      </c>
      <c r="D123" s="105" t="s">
        <v>145</v>
      </c>
      <c r="E123" s="238" t="s">
        <v>231</v>
      </c>
      <c r="F123" s="238"/>
      <c r="G123" s="336">
        <f>G124</f>
        <v>2053.538</v>
      </c>
      <c r="H123" s="336">
        <f t="shared" ref="H123:I124" si="31">H124</f>
        <v>1683.7729999999999</v>
      </c>
      <c r="I123" s="336">
        <f t="shared" si="31"/>
        <v>1683.7739999999999</v>
      </c>
      <c r="J123" s="89"/>
    </row>
    <row r="124" spans="1:10" ht="47.25" customHeight="1">
      <c r="A124" s="86">
        <v>116</v>
      </c>
      <c r="B124" s="92" t="s">
        <v>3</v>
      </c>
      <c r="C124" s="233">
        <v>807</v>
      </c>
      <c r="D124" s="105" t="s">
        <v>145</v>
      </c>
      <c r="E124" s="238" t="s">
        <v>232</v>
      </c>
      <c r="F124" s="238"/>
      <c r="G124" s="336">
        <f>G125+G131+G128</f>
        <v>2053.538</v>
      </c>
      <c r="H124" s="336">
        <f t="shared" si="31"/>
        <v>1683.7729999999999</v>
      </c>
      <c r="I124" s="336">
        <f t="shared" si="31"/>
        <v>1683.7739999999999</v>
      </c>
      <c r="J124" s="89"/>
    </row>
    <row r="125" spans="1:10" ht="120">
      <c r="A125" s="86">
        <v>117</v>
      </c>
      <c r="B125" s="100" t="s">
        <v>25</v>
      </c>
      <c r="C125" s="233">
        <v>807</v>
      </c>
      <c r="D125" s="105" t="s">
        <v>145</v>
      </c>
      <c r="E125" s="238" t="s">
        <v>233</v>
      </c>
      <c r="F125" s="238"/>
      <c r="G125" s="336">
        <f>G126</f>
        <v>1940.223</v>
      </c>
      <c r="H125" s="336">
        <f t="shared" ref="H125:I126" si="32">H126</f>
        <v>1683.7729999999999</v>
      </c>
      <c r="I125" s="336">
        <f t="shared" si="32"/>
        <v>1683.7739999999999</v>
      </c>
      <c r="J125" s="89"/>
    </row>
    <row r="126" spans="1:10" ht="52.5" customHeight="1">
      <c r="A126" s="86">
        <v>118</v>
      </c>
      <c r="B126" s="96" t="s">
        <v>6</v>
      </c>
      <c r="C126" s="233">
        <v>807</v>
      </c>
      <c r="D126" s="105" t="s">
        <v>145</v>
      </c>
      <c r="E126" s="238" t="s">
        <v>233</v>
      </c>
      <c r="F126" s="238" t="s">
        <v>83</v>
      </c>
      <c r="G126" s="336">
        <f>G127</f>
        <v>1940.223</v>
      </c>
      <c r="H126" s="336">
        <f t="shared" si="32"/>
        <v>1683.7729999999999</v>
      </c>
      <c r="I126" s="336">
        <f t="shared" si="32"/>
        <v>1683.7739999999999</v>
      </c>
      <c r="J126" s="89"/>
    </row>
    <row r="127" spans="1:10" ht="19.5" customHeight="1">
      <c r="A127" s="86">
        <v>119</v>
      </c>
      <c r="B127" s="96" t="s">
        <v>84</v>
      </c>
      <c r="C127" s="233">
        <v>807</v>
      </c>
      <c r="D127" s="105" t="s">
        <v>145</v>
      </c>
      <c r="E127" s="238" t="s">
        <v>233</v>
      </c>
      <c r="F127" s="238" t="s">
        <v>65</v>
      </c>
      <c r="G127" s="336">
        <v>1940.223</v>
      </c>
      <c r="H127" s="336">
        <f>1951.809-268.036</f>
        <v>1683.7729999999999</v>
      </c>
      <c r="I127" s="336">
        <f>1951.809-268.035</f>
        <v>1683.7739999999999</v>
      </c>
      <c r="J127" s="89"/>
    </row>
    <row r="128" spans="1:10" ht="172.5" customHeight="1">
      <c r="A128" s="86">
        <v>120</v>
      </c>
      <c r="B128" s="96" t="s">
        <v>413</v>
      </c>
      <c r="C128" s="233">
        <v>807</v>
      </c>
      <c r="D128" s="105" t="s">
        <v>145</v>
      </c>
      <c r="E128" s="238" t="s">
        <v>414</v>
      </c>
      <c r="F128" s="238"/>
      <c r="G128" s="336">
        <f>G129</f>
        <v>34.615000000000002</v>
      </c>
      <c r="H128" s="336">
        <f t="shared" ref="H128:I129" si="33">H129</f>
        <v>0</v>
      </c>
      <c r="I128" s="336">
        <f t="shared" si="33"/>
        <v>0</v>
      </c>
      <c r="J128" s="89"/>
    </row>
    <row r="129" spans="1:10" ht="52.5" customHeight="1">
      <c r="A129" s="86">
        <v>121</v>
      </c>
      <c r="B129" s="96" t="s">
        <v>6</v>
      </c>
      <c r="C129" s="233">
        <v>807</v>
      </c>
      <c r="D129" s="105" t="s">
        <v>145</v>
      </c>
      <c r="E129" s="238" t="s">
        <v>414</v>
      </c>
      <c r="F129" s="238" t="s">
        <v>83</v>
      </c>
      <c r="G129" s="336">
        <f>G130</f>
        <v>34.615000000000002</v>
      </c>
      <c r="H129" s="336">
        <f t="shared" si="33"/>
        <v>0</v>
      </c>
      <c r="I129" s="336">
        <f t="shared" si="33"/>
        <v>0</v>
      </c>
      <c r="J129" s="89"/>
    </row>
    <row r="130" spans="1:10" ht="19.5" customHeight="1">
      <c r="A130" s="86">
        <v>122</v>
      </c>
      <c r="B130" s="96" t="s">
        <v>84</v>
      </c>
      <c r="C130" s="233">
        <v>807</v>
      </c>
      <c r="D130" s="105" t="s">
        <v>145</v>
      </c>
      <c r="E130" s="238" t="s">
        <v>414</v>
      </c>
      <c r="F130" s="238" t="s">
        <v>65</v>
      </c>
      <c r="G130" s="336">
        <v>34.615000000000002</v>
      </c>
      <c r="H130" s="336">
        <v>0</v>
      </c>
      <c r="I130" s="336">
        <v>0</v>
      </c>
      <c r="J130" s="89"/>
    </row>
    <row r="131" spans="1:10" ht="165" customHeight="1">
      <c r="A131" s="86">
        <v>123</v>
      </c>
      <c r="B131" s="263" t="s">
        <v>446</v>
      </c>
      <c r="C131" s="233">
        <v>807</v>
      </c>
      <c r="D131" s="105" t="s">
        <v>145</v>
      </c>
      <c r="E131" s="238" t="s">
        <v>445</v>
      </c>
      <c r="F131" s="238"/>
      <c r="G131" s="336">
        <f>G132</f>
        <v>78.7</v>
      </c>
      <c r="H131" s="336">
        <f t="shared" ref="H131:I132" si="34">H132</f>
        <v>0</v>
      </c>
      <c r="I131" s="336">
        <f t="shared" ref="I131" si="35">I132</f>
        <v>0</v>
      </c>
      <c r="J131" s="89"/>
    </row>
    <row r="132" spans="1:10" ht="52.5" customHeight="1">
      <c r="A132" s="86">
        <v>124</v>
      </c>
      <c r="B132" s="96" t="s">
        <v>6</v>
      </c>
      <c r="C132" s="233">
        <v>807</v>
      </c>
      <c r="D132" s="105" t="s">
        <v>145</v>
      </c>
      <c r="E132" s="238" t="s">
        <v>445</v>
      </c>
      <c r="F132" s="238" t="s">
        <v>83</v>
      </c>
      <c r="G132" s="336">
        <f>G133</f>
        <v>78.7</v>
      </c>
      <c r="H132" s="336">
        <f t="shared" si="34"/>
        <v>0</v>
      </c>
      <c r="I132" s="336">
        <f t="shared" si="34"/>
        <v>0</v>
      </c>
      <c r="J132" s="89"/>
    </row>
    <row r="133" spans="1:10" ht="19.5" customHeight="1">
      <c r="A133" s="86">
        <v>125</v>
      </c>
      <c r="B133" s="96" t="s">
        <v>84</v>
      </c>
      <c r="C133" s="233">
        <v>807</v>
      </c>
      <c r="D133" s="105" t="s">
        <v>145</v>
      </c>
      <c r="E133" s="238" t="s">
        <v>445</v>
      </c>
      <c r="F133" s="238" t="s">
        <v>65</v>
      </c>
      <c r="G133" s="336">
        <v>78.7</v>
      </c>
      <c r="H133" s="336">
        <v>0</v>
      </c>
      <c r="I133" s="336">
        <v>0</v>
      </c>
      <c r="J133" s="89"/>
    </row>
    <row r="134" spans="1:10" ht="62.25" customHeight="1">
      <c r="A134" s="86">
        <v>126</v>
      </c>
      <c r="B134" s="90" t="s">
        <v>5</v>
      </c>
      <c r="C134" s="233">
        <v>807</v>
      </c>
      <c r="D134" s="105" t="s">
        <v>145</v>
      </c>
      <c r="E134" s="105" t="s">
        <v>234</v>
      </c>
      <c r="F134" s="105"/>
      <c r="G134" s="336">
        <f>G135+G138</f>
        <v>373.73200000000003</v>
      </c>
      <c r="H134" s="336">
        <f t="shared" ref="H134:I135" si="36">H135</f>
        <v>487.78999999999996</v>
      </c>
      <c r="I134" s="336">
        <f t="shared" si="36"/>
        <v>487.78999999999996</v>
      </c>
      <c r="J134" s="89"/>
    </row>
    <row r="135" spans="1:10" ht="133.5" customHeight="1">
      <c r="A135" s="86">
        <v>127</v>
      </c>
      <c r="B135" s="96" t="s">
        <v>26</v>
      </c>
      <c r="C135" s="233">
        <v>807</v>
      </c>
      <c r="D135" s="105" t="s">
        <v>145</v>
      </c>
      <c r="E135" s="105" t="s">
        <v>235</v>
      </c>
      <c r="F135" s="105"/>
      <c r="G135" s="336">
        <f>G136</f>
        <v>370.84200000000004</v>
      </c>
      <c r="H135" s="336">
        <f t="shared" si="36"/>
        <v>487.78999999999996</v>
      </c>
      <c r="I135" s="336">
        <f t="shared" si="36"/>
        <v>487.78999999999996</v>
      </c>
      <c r="J135" s="89"/>
    </row>
    <row r="136" spans="1:10" ht="51.75" customHeight="1">
      <c r="A136" s="86">
        <v>128</v>
      </c>
      <c r="B136" s="96" t="s">
        <v>6</v>
      </c>
      <c r="C136" s="233">
        <v>807</v>
      </c>
      <c r="D136" s="105" t="s">
        <v>145</v>
      </c>
      <c r="E136" s="105" t="s">
        <v>235</v>
      </c>
      <c r="F136" s="248" t="s">
        <v>83</v>
      </c>
      <c r="G136" s="336">
        <f>G137</f>
        <v>370.84200000000004</v>
      </c>
      <c r="H136" s="336">
        <f t="shared" ref="H136:I136" si="37">H137</f>
        <v>487.78999999999996</v>
      </c>
      <c r="I136" s="336">
        <f t="shared" si="37"/>
        <v>487.78999999999996</v>
      </c>
      <c r="J136" s="89"/>
    </row>
    <row r="137" spans="1:10" ht="33" customHeight="1">
      <c r="A137" s="86">
        <v>129</v>
      </c>
      <c r="B137" s="96" t="s">
        <v>84</v>
      </c>
      <c r="C137" s="233">
        <v>807</v>
      </c>
      <c r="D137" s="105" t="s">
        <v>145</v>
      </c>
      <c r="E137" s="105" t="s">
        <v>235</v>
      </c>
      <c r="F137" s="248" t="s">
        <v>65</v>
      </c>
      <c r="G137" s="336">
        <f>373.732-2.89</f>
        <v>370.84200000000004</v>
      </c>
      <c r="H137" s="336">
        <f>501.527-13.737</f>
        <v>487.78999999999996</v>
      </c>
      <c r="I137" s="336">
        <f>501.527-13.737</f>
        <v>487.78999999999996</v>
      </c>
      <c r="J137" s="89"/>
    </row>
    <row r="138" spans="1:10" ht="172.5" customHeight="1">
      <c r="A138" s="86">
        <v>130</v>
      </c>
      <c r="B138" s="96" t="s">
        <v>413</v>
      </c>
      <c r="C138" s="233">
        <v>807</v>
      </c>
      <c r="D138" s="105" t="s">
        <v>145</v>
      </c>
      <c r="E138" s="238" t="s">
        <v>414</v>
      </c>
      <c r="F138" s="238"/>
      <c r="G138" s="336">
        <f>G139</f>
        <v>2.89</v>
      </c>
      <c r="H138" s="336">
        <f t="shared" ref="H138:I138" si="38">H139</f>
        <v>0</v>
      </c>
      <c r="I138" s="336">
        <f t="shared" si="38"/>
        <v>0</v>
      </c>
      <c r="J138" s="89"/>
    </row>
    <row r="139" spans="1:10" ht="52.5" customHeight="1">
      <c r="A139" s="86">
        <v>131</v>
      </c>
      <c r="B139" s="96" t="s">
        <v>6</v>
      </c>
      <c r="C139" s="233">
        <v>807</v>
      </c>
      <c r="D139" s="105" t="s">
        <v>145</v>
      </c>
      <c r="E139" s="238" t="s">
        <v>414</v>
      </c>
      <c r="F139" s="238" t="s">
        <v>83</v>
      </c>
      <c r="G139" s="336">
        <f>G140</f>
        <v>2.89</v>
      </c>
      <c r="H139" s="336">
        <f t="shared" ref="H139:I139" si="39">H140</f>
        <v>0</v>
      </c>
      <c r="I139" s="336">
        <f t="shared" si="39"/>
        <v>0</v>
      </c>
      <c r="J139" s="89"/>
    </row>
    <row r="140" spans="1:10" ht="19.5" customHeight="1">
      <c r="A140" s="86">
        <v>132</v>
      </c>
      <c r="B140" s="96" t="s">
        <v>84</v>
      </c>
      <c r="C140" s="233">
        <v>807</v>
      </c>
      <c r="D140" s="105" t="s">
        <v>145</v>
      </c>
      <c r="E140" s="238" t="s">
        <v>414</v>
      </c>
      <c r="F140" s="238" t="s">
        <v>65</v>
      </c>
      <c r="G140" s="336">
        <v>2.89</v>
      </c>
      <c r="H140" s="336">
        <v>0</v>
      </c>
      <c r="I140" s="336">
        <v>0</v>
      </c>
      <c r="J140" s="89"/>
    </row>
    <row r="141" spans="1:10" ht="51" customHeight="1">
      <c r="A141" s="86">
        <v>133</v>
      </c>
      <c r="B141" s="96" t="s">
        <v>365</v>
      </c>
      <c r="C141" s="233">
        <v>807</v>
      </c>
      <c r="D141" s="105" t="s">
        <v>146</v>
      </c>
      <c r="E141" s="105"/>
      <c r="F141" s="248"/>
      <c r="G141" s="336">
        <f t="shared" ref="G141:I142" si="40">G142</f>
        <v>1043.5815</v>
      </c>
      <c r="H141" s="336">
        <f t="shared" si="40"/>
        <v>1047.299</v>
      </c>
      <c r="I141" s="336">
        <f t="shared" si="40"/>
        <v>1023.11</v>
      </c>
      <c r="J141" s="89"/>
    </row>
    <row r="142" spans="1:10" ht="50.25" customHeight="1">
      <c r="A142" s="86">
        <v>134</v>
      </c>
      <c r="B142" s="96" t="s">
        <v>99</v>
      </c>
      <c r="C142" s="233">
        <v>807</v>
      </c>
      <c r="D142" s="105" t="s">
        <v>146</v>
      </c>
      <c r="E142" s="105" t="s">
        <v>236</v>
      </c>
      <c r="F142" s="248"/>
      <c r="G142" s="336">
        <f t="shared" si="40"/>
        <v>1043.5815</v>
      </c>
      <c r="H142" s="336">
        <f t="shared" si="40"/>
        <v>1047.299</v>
      </c>
      <c r="I142" s="336">
        <f t="shared" si="40"/>
        <v>1023.11</v>
      </c>
      <c r="J142" s="89"/>
    </row>
    <row r="143" spans="1:10" ht="105" customHeight="1">
      <c r="A143" s="86">
        <v>135</v>
      </c>
      <c r="B143" s="101" t="s">
        <v>103</v>
      </c>
      <c r="C143" s="233">
        <v>807</v>
      </c>
      <c r="D143" s="105" t="s">
        <v>146</v>
      </c>
      <c r="E143" s="105" t="s">
        <v>237</v>
      </c>
      <c r="F143" s="248"/>
      <c r="G143" s="336">
        <f>G144+G146</f>
        <v>1043.5815</v>
      </c>
      <c r="H143" s="336">
        <f t="shared" ref="H143:I143" si="41">H144+H146</f>
        <v>1047.299</v>
      </c>
      <c r="I143" s="336">
        <f t="shared" si="41"/>
        <v>1023.11</v>
      </c>
      <c r="J143" s="89"/>
    </row>
    <row r="144" spans="1:10" ht="95.25" customHeight="1">
      <c r="A144" s="86">
        <v>136</v>
      </c>
      <c r="B144" s="96" t="s">
        <v>368</v>
      </c>
      <c r="C144" s="233">
        <v>807</v>
      </c>
      <c r="D144" s="105" t="s">
        <v>146</v>
      </c>
      <c r="E144" s="105" t="s">
        <v>237</v>
      </c>
      <c r="F144" s="248" t="s">
        <v>69</v>
      </c>
      <c r="G144" s="336">
        <f>G145</f>
        <v>954.14049999999997</v>
      </c>
      <c r="H144" s="336">
        <f t="shared" ref="H144:I144" si="42">H145</f>
        <v>952.77800000000002</v>
      </c>
      <c r="I144" s="336">
        <f t="shared" si="42"/>
        <v>928.58900000000006</v>
      </c>
      <c r="J144" s="89"/>
    </row>
    <row r="145" spans="1:10" ht="33" customHeight="1">
      <c r="A145" s="86">
        <v>137</v>
      </c>
      <c r="B145" s="102" t="s">
        <v>101</v>
      </c>
      <c r="C145" s="233">
        <v>807</v>
      </c>
      <c r="D145" s="105" t="s">
        <v>146</v>
      </c>
      <c r="E145" s="105" t="s">
        <v>237</v>
      </c>
      <c r="F145" s="248" t="s">
        <v>45</v>
      </c>
      <c r="G145" s="336">
        <v>954.14049999999997</v>
      </c>
      <c r="H145" s="336">
        <v>952.77800000000002</v>
      </c>
      <c r="I145" s="336">
        <v>928.58900000000006</v>
      </c>
      <c r="J145" s="89"/>
    </row>
    <row r="146" spans="1:10" ht="33" customHeight="1">
      <c r="A146" s="86">
        <v>138</v>
      </c>
      <c r="B146" s="92" t="s">
        <v>170</v>
      </c>
      <c r="C146" s="233">
        <v>807</v>
      </c>
      <c r="D146" s="105" t="s">
        <v>146</v>
      </c>
      <c r="E146" s="105" t="s">
        <v>237</v>
      </c>
      <c r="F146" s="248" t="s">
        <v>70</v>
      </c>
      <c r="G146" s="336">
        <f>G147</f>
        <v>89.441000000000003</v>
      </c>
      <c r="H146" s="336">
        <f t="shared" ref="H146:I146" si="43">H147</f>
        <v>94.521000000000001</v>
      </c>
      <c r="I146" s="336">
        <f t="shared" si="43"/>
        <v>94.521000000000001</v>
      </c>
      <c r="J146" s="89"/>
    </row>
    <row r="147" spans="1:10" ht="47.25" customHeight="1">
      <c r="A147" s="86">
        <v>139</v>
      </c>
      <c r="B147" s="92" t="s">
        <v>169</v>
      </c>
      <c r="C147" s="233">
        <v>807</v>
      </c>
      <c r="D147" s="105" t="s">
        <v>146</v>
      </c>
      <c r="E147" s="105" t="s">
        <v>237</v>
      </c>
      <c r="F147" s="248" t="s">
        <v>63</v>
      </c>
      <c r="G147" s="336">
        <v>89.441000000000003</v>
      </c>
      <c r="H147" s="336">
        <v>94.521000000000001</v>
      </c>
      <c r="I147" s="336">
        <v>94.521000000000001</v>
      </c>
      <c r="J147" s="89"/>
    </row>
    <row r="148" spans="1:10" ht="21" customHeight="1">
      <c r="A148" s="86">
        <v>140</v>
      </c>
      <c r="B148" s="99" t="s">
        <v>89</v>
      </c>
      <c r="C148" s="233">
        <v>807</v>
      </c>
      <c r="D148" s="240" t="s">
        <v>147</v>
      </c>
      <c r="E148" s="240"/>
      <c r="F148" s="240"/>
      <c r="G148" s="340">
        <f>G152</f>
        <v>263.21800000000002</v>
      </c>
      <c r="H148" s="340">
        <f>H152</f>
        <v>212.03399999999999</v>
      </c>
      <c r="I148" s="340">
        <f>I152</f>
        <v>212.03399999999999</v>
      </c>
      <c r="J148" s="103"/>
    </row>
    <row r="149" spans="1:10" ht="18" customHeight="1">
      <c r="A149" s="86">
        <v>141</v>
      </c>
      <c r="B149" s="90" t="s">
        <v>90</v>
      </c>
      <c r="C149" s="233">
        <v>807</v>
      </c>
      <c r="D149" s="105" t="s">
        <v>148</v>
      </c>
      <c r="E149" s="105"/>
      <c r="F149" s="105"/>
      <c r="G149" s="336">
        <f>G148</f>
        <v>263.21800000000002</v>
      </c>
      <c r="H149" s="336">
        <f>H148</f>
        <v>212.03399999999999</v>
      </c>
      <c r="I149" s="336">
        <f>I148</f>
        <v>212.03399999999999</v>
      </c>
      <c r="J149" s="89"/>
    </row>
    <row r="150" spans="1:10" ht="63" customHeight="1">
      <c r="A150" s="86">
        <v>142</v>
      </c>
      <c r="B150" s="90" t="s">
        <v>27</v>
      </c>
      <c r="C150" s="233">
        <v>807</v>
      </c>
      <c r="D150" s="105" t="s">
        <v>148</v>
      </c>
      <c r="E150" s="105" t="s">
        <v>238</v>
      </c>
      <c r="F150" s="105"/>
      <c r="G150" s="336">
        <f>G152</f>
        <v>263.21800000000002</v>
      </c>
      <c r="H150" s="336">
        <f>H152</f>
        <v>212.03399999999999</v>
      </c>
      <c r="I150" s="336">
        <f>I152</f>
        <v>212.03399999999999</v>
      </c>
      <c r="J150" s="89"/>
    </row>
    <row r="151" spans="1:10" ht="93.75" customHeight="1">
      <c r="A151" s="86">
        <v>143</v>
      </c>
      <c r="B151" s="96" t="s">
        <v>28</v>
      </c>
      <c r="C151" s="233">
        <v>807</v>
      </c>
      <c r="D151" s="105" t="s">
        <v>148</v>
      </c>
      <c r="E151" s="105" t="s">
        <v>239</v>
      </c>
      <c r="F151" s="105"/>
      <c r="G151" s="336">
        <f>G152</f>
        <v>263.21800000000002</v>
      </c>
      <c r="H151" s="336">
        <f t="shared" ref="H151:I151" si="44">H152</f>
        <v>212.03399999999999</v>
      </c>
      <c r="I151" s="336">
        <f t="shared" si="44"/>
        <v>212.03399999999999</v>
      </c>
      <c r="J151" s="89"/>
    </row>
    <row r="152" spans="1:10" ht="45.75" customHeight="1">
      <c r="A152" s="86">
        <v>144</v>
      </c>
      <c r="B152" s="96" t="s">
        <v>6</v>
      </c>
      <c r="C152" s="233">
        <v>807</v>
      </c>
      <c r="D152" s="105" t="s">
        <v>148</v>
      </c>
      <c r="E152" s="105" t="s">
        <v>239</v>
      </c>
      <c r="F152" s="105" t="s">
        <v>83</v>
      </c>
      <c r="G152" s="336">
        <f>G153</f>
        <v>263.21800000000002</v>
      </c>
      <c r="H152" s="336">
        <f t="shared" ref="H152:I152" si="45">H153</f>
        <v>212.03399999999999</v>
      </c>
      <c r="I152" s="336">
        <f t="shared" si="45"/>
        <v>212.03399999999999</v>
      </c>
      <c r="J152" s="89"/>
    </row>
    <row r="153" spans="1:10" ht="27" customHeight="1">
      <c r="A153" s="86">
        <v>145</v>
      </c>
      <c r="B153" s="96" t="s">
        <v>84</v>
      </c>
      <c r="C153" s="233">
        <v>807</v>
      </c>
      <c r="D153" s="105" t="s">
        <v>148</v>
      </c>
      <c r="E153" s="105" t="s">
        <v>239</v>
      </c>
      <c r="F153" s="248" t="s">
        <v>65</v>
      </c>
      <c r="G153" s="336">
        <v>263.21800000000002</v>
      </c>
      <c r="H153" s="336">
        <v>212.03399999999999</v>
      </c>
      <c r="I153" s="336">
        <v>212.03399999999999</v>
      </c>
      <c r="J153" s="89"/>
    </row>
    <row r="154" spans="1:10" ht="33" customHeight="1">
      <c r="A154" s="86">
        <v>146</v>
      </c>
      <c r="B154" s="104" t="s">
        <v>8</v>
      </c>
      <c r="C154" s="104"/>
      <c r="D154" s="105"/>
      <c r="E154" s="105"/>
      <c r="F154" s="105"/>
      <c r="G154" s="336"/>
      <c r="H154" s="336">
        <v>224.18700000000001</v>
      </c>
      <c r="I154" s="336">
        <v>448.375</v>
      </c>
      <c r="J154" s="89"/>
    </row>
    <row r="155" spans="1:10" ht="19.5" customHeight="1">
      <c r="A155" s="398"/>
      <c r="B155" s="398"/>
      <c r="C155" s="398"/>
      <c r="D155" s="398"/>
      <c r="E155" s="398"/>
      <c r="F155" s="398"/>
      <c r="G155" s="343">
        <f>G10+G47+G56+G71+G96+G121+G148+G154</f>
        <v>10920.791310000001</v>
      </c>
      <c r="H155" s="343">
        <f>H10+H47+H56+H71+H96+H121+H148+H154</f>
        <v>8982.7169999999987</v>
      </c>
      <c r="I155" s="343">
        <f>I10+I47+I56+I71+I96+I121+I148+I154</f>
        <v>8982.7170000000006</v>
      </c>
      <c r="J155" s="89"/>
    </row>
    <row r="156" spans="1:10" ht="33" customHeight="1">
      <c r="H156" s="106"/>
      <c r="I156" s="106"/>
      <c r="J156" s="89"/>
    </row>
    <row r="157" spans="1:10" ht="33" customHeight="1">
      <c r="J157" s="89"/>
    </row>
    <row r="158" spans="1:10" ht="33" customHeight="1">
      <c r="J158" s="89"/>
    </row>
    <row r="159" spans="1:10" ht="33" customHeight="1">
      <c r="J159" s="89"/>
    </row>
  </sheetData>
  <mergeCells count="5">
    <mergeCell ref="A155:F155"/>
    <mergeCell ref="E1:I1"/>
    <mergeCell ref="D2:I2"/>
    <mergeCell ref="B3:I3"/>
    <mergeCell ref="B5:I5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71" orientation="portrait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2:I201"/>
  <sheetViews>
    <sheetView tabSelected="1" view="pageBreakPreview" topLeftCell="A187" zoomScaleSheetLayoutView="100" workbookViewId="0">
      <selection activeCell="B195" sqref="B195"/>
    </sheetView>
  </sheetViews>
  <sheetFormatPr defaultColWidth="9.140625" defaultRowHeight="12.75"/>
  <cols>
    <col min="1" max="1" width="6" style="30" customWidth="1"/>
    <col min="2" max="2" width="55.7109375" style="30" customWidth="1"/>
    <col min="3" max="3" width="9.140625" style="30" customWidth="1"/>
    <col min="4" max="4" width="13.7109375" style="249" customWidth="1"/>
    <col min="5" max="5" width="9.140625" style="217" customWidth="1"/>
    <col min="6" max="6" width="9.140625" style="30" customWidth="1"/>
    <col min="7" max="7" width="13.85546875" style="30" customWidth="1"/>
    <col min="8" max="8" width="11.5703125" style="30" customWidth="1"/>
    <col min="9" max="9" width="12" style="30" customWidth="1"/>
    <col min="10" max="16384" width="9.140625" style="30"/>
  </cols>
  <sheetData>
    <row r="2" spans="1:9">
      <c r="A2" s="401" t="s">
        <v>427</v>
      </c>
      <c r="B2" s="401"/>
      <c r="C2" s="401"/>
      <c r="D2" s="401"/>
      <c r="E2" s="401"/>
      <c r="F2" s="401"/>
      <c r="G2" s="401"/>
    </row>
    <row r="3" spans="1:9">
      <c r="A3" s="10"/>
      <c r="B3" s="10"/>
      <c r="C3" s="310" t="s">
        <v>438</v>
      </c>
      <c r="D3" s="310"/>
      <c r="E3" s="310"/>
      <c r="F3" s="310"/>
      <c r="G3" s="310"/>
      <c r="H3" s="310"/>
    </row>
    <row r="4" spans="1:9">
      <c r="A4" s="401" t="s">
        <v>267</v>
      </c>
      <c r="B4" s="401"/>
      <c r="C4" s="401"/>
      <c r="D4" s="401"/>
      <c r="E4" s="401"/>
      <c r="F4" s="401"/>
      <c r="G4" s="401"/>
      <c r="H4" s="401"/>
    </row>
    <row r="5" spans="1:9" ht="60" customHeight="1">
      <c r="A5" s="402" t="s">
        <v>275</v>
      </c>
      <c r="B5" s="402"/>
      <c r="C5" s="402"/>
      <c r="D5" s="402"/>
      <c r="E5" s="402"/>
      <c r="F5" s="402"/>
      <c r="G5" s="402"/>
      <c r="H5" s="402"/>
    </row>
    <row r="7" spans="1:9" ht="13.5" thickBot="1">
      <c r="G7" s="216" t="s">
        <v>91</v>
      </c>
    </row>
    <row r="8" spans="1:9" ht="42" customHeight="1" thickBot="1">
      <c r="A8" s="1" t="s">
        <v>48</v>
      </c>
      <c r="B8" s="2" t="s">
        <v>92</v>
      </c>
      <c r="C8" s="1" t="s">
        <v>71</v>
      </c>
      <c r="D8" s="250" t="s">
        <v>72</v>
      </c>
      <c r="E8" s="182" t="s">
        <v>73</v>
      </c>
      <c r="F8" s="3" t="s">
        <v>143</v>
      </c>
      <c r="G8" s="42" t="s">
        <v>20</v>
      </c>
      <c r="H8" s="42" t="s">
        <v>206</v>
      </c>
      <c r="I8" s="42" t="s">
        <v>264</v>
      </c>
    </row>
    <row r="9" spans="1:9" ht="13.5" thickBot="1">
      <c r="A9" s="4">
        <v>1</v>
      </c>
      <c r="B9" s="5">
        <v>2</v>
      </c>
      <c r="C9" s="6" t="s">
        <v>93</v>
      </c>
      <c r="D9" s="251" t="s">
        <v>94</v>
      </c>
      <c r="E9" s="181" t="s">
        <v>95</v>
      </c>
      <c r="F9" s="6" t="s">
        <v>96</v>
      </c>
      <c r="G9" s="6" t="s">
        <v>163</v>
      </c>
      <c r="H9" s="6" t="s">
        <v>164</v>
      </c>
      <c r="I9" s="6" t="s">
        <v>165</v>
      </c>
    </row>
    <row r="10" spans="1:9">
      <c r="A10" s="286"/>
      <c r="B10" s="290" t="s">
        <v>260</v>
      </c>
      <c r="C10" s="287"/>
      <c r="D10" s="288"/>
      <c r="E10" s="289"/>
      <c r="F10" s="287"/>
      <c r="G10" s="344">
        <f>G11+G49+G55</f>
        <v>5786.3166899999997</v>
      </c>
      <c r="H10" s="344">
        <f t="shared" ref="H10:I10" si="0">H11+H49+H55</f>
        <v>4010.3670000000002</v>
      </c>
      <c r="I10" s="344">
        <f t="shared" si="0"/>
        <v>3986.1790000000001</v>
      </c>
    </row>
    <row r="11" spans="1:9" ht="30.75" customHeight="1">
      <c r="A11" s="37">
        <v>1</v>
      </c>
      <c r="B11" s="278" t="s">
        <v>30</v>
      </c>
      <c r="C11" s="279">
        <v>807</v>
      </c>
      <c r="D11" s="280" t="s">
        <v>231</v>
      </c>
      <c r="E11" s="281"/>
      <c r="F11" s="282"/>
      <c r="G11" s="345">
        <f>G12+G28+G39</f>
        <v>3470.8514999999998</v>
      </c>
      <c r="H11" s="345">
        <f t="shared" ref="H11:I11" si="1">H12+H28+H39</f>
        <v>3218.8620000000001</v>
      </c>
      <c r="I11" s="345">
        <f t="shared" si="1"/>
        <v>3194.674</v>
      </c>
    </row>
    <row r="12" spans="1:9" ht="29.25" customHeight="1">
      <c r="A12" s="37">
        <v>2</v>
      </c>
      <c r="B12" s="14" t="s">
        <v>3</v>
      </c>
      <c r="C12" s="20">
        <v>807</v>
      </c>
      <c r="D12" s="252" t="s">
        <v>232</v>
      </c>
      <c r="E12" s="184"/>
      <c r="F12" s="15"/>
      <c r="G12" s="346">
        <f>G17+G27+G22</f>
        <v>2053.538</v>
      </c>
      <c r="H12" s="346">
        <f t="shared" ref="H12:I12" si="2">H17</f>
        <v>1683.7729999999999</v>
      </c>
      <c r="I12" s="346">
        <f t="shared" si="2"/>
        <v>1683.7739999999999</v>
      </c>
    </row>
    <row r="13" spans="1:9" ht="63.75">
      <c r="A13" s="37">
        <v>3</v>
      </c>
      <c r="B13" s="13" t="s">
        <v>25</v>
      </c>
      <c r="C13" s="20">
        <v>807</v>
      </c>
      <c r="D13" s="252" t="s">
        <v>233</v>
      </c>
      <c r="E13" s="184"/>
      <c r="F13" s="15"/>
      <c r="G13" s="346">
        <v>1940.223</v>
      </c>
      <c r="H13" s="346">
        <v>1683.7729999999999</v>
      </c>
      <c r="I13" s="346">
        <v>1683.7739999999999</v>
      </c>
    </row>
    <row r="14" spans="1:9" ht="25.5">
      <c r="A14" s="37">
        <v>4</v>
      </c>
      <c r="B14" s="13" t="s">
        <v>6</v>
      </c>
      <c r="C14" s="20">
        <v>807</v>
      </c>
      <c r="D14" s="252" t="s">
        <v>233</v>
      </c>
      <c r="E14" s="185" t="s">
        <v>83</v>
      </c>
      <c r="F14" s="16"/>
      <c r="G14" s="346">
        <f>G13</f>
        <v>1940.223</v>
      </c>
      <c r="H14" s="346">
        <f t="shared" ref="H14:I14" si="3">H13</f>
        <v>1683.7729999999999</v>
      </c>
      <c r="I14" s="346">
        <f t="shared" si="3"/>
        <v>1683.7739999999999</v>
      </c>
    </row>
    <row r="15" spans="1:9">
      <c r="A15" s="37">
        <v>5</v>
      </c>
      <c r="B15" s="13" t="s">
        <v>84</v>
      </c>
      <c r="C15" s="20">
        <v>807</v>
      </c>
      <c r="D15" s="252" t="s">
        <v>233</v>
      </c>
      <c r="E15" s="185" t="s">
        <v>65</v>
      </c>
      <c r="F15" s="16"/>
      <c r="G15" s="346">
        <f>G14</f>
        <v>1940.223</v>
      </c>
      <c r="H15" s="346">
        <f t="shared" ref="H15:I15" si="4">H14</f>
        <v>1683.7729999999999</v>
      </c>
      <c r="I15" s="346">
        <f t="shared" si="4"/>
        <v>1683.7739999999999</v>
      </c>
    </row>
    <row r="16" spans="1:9">
      <c r="A16" s="37">
        <v>6</v>
      </c>
      <c r="B16" s="14" t="s">
        <v>42</v>
      </c>
      <c r="C16" s="20">
        <v>807</v>
      </c>
      <c r="D16" s="252" t="s">
        <v>233</v>
      </c>
      <c r="E16" s="185" t="s">
        <v>65</v>
      </c>
      <c r="F16" s="15" t="s">
        <v>144</v>
      </c>
      <c r="G16" s="346">
        <f t="shared" ref="G16:I17" si="5">G15</f>
        <v>1940.223</v>
      </c>
      <c r="H16" s="346">
        <f t="shared" si="5"/>
        <v>1683.7729999999999</v>
      </c>
      <c r="I16" s="346">
        <f t="shared" si="5"/>
        <v>1683.7739999999999</v>
      </c>
    </row>
    <row r="17" spans="1:9">
      <c r="A17" s="37">
        <v>7</v>
      </c>
      <c r="B17" s="18" t="s">
        <v>58</v>
      </c>
      <c r="C17" s="20">
        <v>807</v>
      </c>
      <c r="D17" s="252" t="s">
        <v>233</v>
      </c>
      <c r="E17" s="185" t="s">
        <v>65</v>
      </c>
      <c r="F17" s="15" t="s">
        <v>145</v>
      </c>
      <c r="G17" s="346">
        <f t="shared" si="5"/>
        <v>1940.223</v>
      </c>
      <c r="H17" s="346">
        <f t="shared" si="5"/>
        <v>1683.7729999999999</v>
      </c>
      <c r="I17" s="346">
        <f t="shared" si="5"/>
        <v>1683.7739999999999</v>
      </c>
    </row>
    <row r="18" spans="1:9" ht="87" customHeight="1">
      <c r="A18" s="37">
        <v>8</v>
      </c>
      <c r="B18" s="13" t="s">
        <v>413</v>
      </c>
      <c r="C18" s="20">
        <v>807</v>
      </c>
      <c r="D18" s="252" t="s">
        <v>414</v>
      </c>
      <c r="E18" s="184"/>
      <c r="F18" s="15"/>
      <c r="G18" s="346">
        <f>G19</f>
        <v>34.615000000000002</v>
      </c>
      <c r="H18" s="346">
        <f t="shared" ref="H18:I21" si="6">H19</f>
        <v>0</v>
      </c>
      <c r="I18" s="346">
        <f t="shared" si="6"/>
        <v>0</v>
      </c>
    </row>
    <row r="19" spans="1:9" ht="25.5">
      <c r="A19" s="37">
        <v>9</v>
      </c>
      <c r="B19" s="13" t="s">
        <v>419</v>
      </c>
      <c r="C19" s="20">
        <v>807</v>
      </c>
      <c r="D19" s="252" t="s">
        <v>414</v>
      </c>
      <c r="E19" s="185" t="s">
        <v>83</v>
      </c>
      <c r="F19" s="16"/>
      <c r="G19" s="346">
        <f>G20</f>
        <v>34.615000000000002</v>
      </c>
      <c r="H19" s="346">
        <f t="shared" si="6"/>
        <v>0</v>
      </c>
      <c r="I19" s="346">
        <f t="shared" si="6"/>
        <v>0</v>
      </c>
    </row>
    <row r="20" spans="1:9">
      <c r="A20" s="37">
        <v>10</v>
      </c>
      <c r="B20" s="13" t="s">
        <v>84</v>
      </c>
      <c r="C20" s="20">
        <v>807</v>
      </c>
      <c r="D20" s="252" t="s">
        <v>414</v>
      </c>
      <c r="E20" s="185" t="s">
        <v>65</v>
      </c>
      <c r="F20" s="16"/>
      <c r="G20" s="346">
        <f>G21</f>
        <v>34.615000000000002</v>
      </c>
      <c r="H20" s="346">
        <f t="shared" si="6"/>
        <v>0</v>
      </c>
      <c r="I20" s="346">
        <f t="shared" si="6"/>
        <v>0</v>
      </c>
    </row>
    <row r="21" spans="1:9">
      <c r="A21" s="37">
        <v>11</v>
      </c>
      <c r="B21" s="14" t="s">
        <v>42</v>
      </c>
      <c r="C21" s="20">
        <v>807</v>
      </c>
      <c r="D21" s="252" t="s">
        <v>414</v>
      </c>
      <c r="E21" s="185" t="s">
        <v>65</v>
      </c>
      <c r="F21" s="15" t="s">
        <v>144</v>
      </c>
      <c r="G21" s="346">
        <f>G22</f>
        <v>34.615000000000002</v>
      </c>
      <c r="H21" s="346">
        <f t="shared" si="6"/>
        <v>0</v>
      </c>
      <c r="I21" s="346">
        <f t="shared" si="6"/>
        <v>0</v>
      </c>
    </row>
    <row r="22" spans="1:9">
      <c r="A22" s="37">
        <v>12</v>
      </c>
      <c r="B22" s="18" t="s">
        <v>58</v>
      </c>
      <c r="C22" s="20">
        <v>807</v>
      </c>
      <c r="D22" s="252" t="s">
        <v>414</v>
      </c>
      <c r="E22" s="185" t="s">
        <v>65</v>
      </c>
      <c r="F22" s="15" t="s">
        <v>145</v>
      </c>
      <c r="G22" s="346">
        <v>34.615000000000002</v>
      </c>
      <c r="H22" s="346">
        <v>0</v>
      </c>
      <c r="I22" s="346">
        <v>0</v>
      </c>
    </row>
    <row r="23" spans="1:9" ht="93" customHeight="1">
      <c r="A23" s="37">
        <v>13</v>
      </c>
      <c r="B23" s="13" t="s">
        <v>446</v>
      </c>
      <c r="C23" s="20">
        <v>807</v>
      </c>
      <c r="D23" s="252" t="s">
        <v>445</v>
      </c>
      <c r="E23" s="184"/>
      <c r="F23" s="15"/>
      <c r="G23" s="346">
        <f>G24</f>
        <v>78.7</v>
      </c>
      <c r="H23" s="346">
        <f t="shared" ref="H23:I26" si="7">H24</f>
        <v>0</v>
      </c>
      <c r="I23" s="346">
        <f t="shared" si="7"/>
        <v>0</v>
      </c>
    </row>
    <row r="24" spans="1:9" ht="25.5">
      <c r="A24" s="37">
        <v>14</v>
      </c>
      <c r="B24" s="13" t="s">
        <v>419</v>
      </c>
      <c r="C24" s="20">
        <v>807</v>
      </c>
      <c r="D24" s="252" t="s">
        <v>445</v>
      </c>
      <c r="E24" s="185" t="s">
        <v>83</v>
      </c>
      <c r="F24" s="16"/>
      <c r="G24" s="346">
        <f>G25</f>
        <v>78.7</v>
      </c>
      <c r="H24" s="346">
        <f t="shared" si="7"/>
        <v>0</v>
      </c>
      <c r="I24" s="346">
        <f t="shared" si="7"/>
        <v>0</v>
      </c>
    </row>
    <row r="25" spans="1:9">
      <c r="A25" s="37">
        <v>15</v>
      </c>
      <c r="B25" s="13" t="s">
        <v>84</v>
      </c>
      <c r="C25" s="20">
        <v>807</v>
      </c>
      <c r="D25" s="252" t="s">
        <v>445</v>
      </c>
      <c r="E25" s="185" t="s">
        <v>65</v>
      </c>
      <c r="F25" s="16"/>
      <c r="G25" s="346">
        <f>G26</f>
        <v>78.7</v>
      </c>
      <c r="H25" s="346">
        <f t="shared" si="7"/>
        <v>0</v>
      </c>
      <c r="I25" s="346">
        <f t="shared" si="7"/>
        <v>0</v>
      </c>
    </row>
    <row r="26" spans="1:9">
      <c r="A26" s="37">
        <v>16</v>
      </c>
      <c r="B26" s="14" t="s">
        <v>42</v>
      </c>
      <c r="C26" s="20">
        <v>807</v>
      </c>
      <c r="D26" s="252" t="s">
        <v>445</v>
      </c>
      <c r="E26" s="185" t="s">
        <v>65</v>
      </c>
      <c r="F26" s="15" t="s">
        <v>144</v>
      </c>
      <c r="G26" s="346">
        <f>G27</f>
        <v>78.7</v>
      </c>
      <c r="H26" s="346">
        <f t="shared" si="7"/>
        <v>0</v>
      </c>
      <c r="I26" s="346">
        <f t="shared" si="7"/>
        <v>0</v>
      </c>
    </row>
    <row r="27" spans="1:9">
      <c r="A27" s="37">
        <v>17</v>
      </c>
      <c r="B27" s="18" t="s">
        <v>58</v>
      </c>
      <c r="C27" s="20">
        <v>807</v>
      </c>
      <c r="D27" s="252" t="s">
        <v>445</v>
      </c>
      <c r="E27" s="185" t="s">
        <v>65</v>
      </c>
      <c r="F27" s="15" t="s">
        <v>145</v>
      </c>
      <c r="G27" s="346">
        <v>78.7</v>
      </c>
      <c r="H27" s="346">
        <v>0</v>
      </c>
      <c r="I27" s="346">
        <v>0</v>
      </c>
    </row>
    <row r="28" spans="1:9" ht="36.75" customHeight="1">
      <c r="A28" s="37">
        <v>18</v>
      </c>
      <c r="B28" s="19" t="s">
        <v>5</v>
      </c>
      <c r="C28" s="20">
        <v>807</v>
      </c>
      <c r="D28" s="253" t="s">
        <v>234</v>
      </c>
      <c r="E28" s="183"/>
      <c r="F28" s="12"/>
      <c r="G28" s="346">
        <f>G29+G38</f>
        <v>373.73199999999997</v>
      </c>
      <c r="H28" s="346">
        <f t="shared" ref="H28:I30" si="8">H29</f>
        <v>487.79</v>
      </c>
      <c r="I28" s="346">
        <f t="shared" si="8"/>
        <v>487.79</v>
      </c>
    </row>
    <row r="29" spans="1:9" ht="76.5">
      <c r="A29" s="37">
        <v>19</v>
      </c>
      <c r="B29" s="13" t="s">
        <v>26</v>
      </c>
      <c r="C29" s="20">
        <v>807</v>
      </c>
      <c r="D29" s="253" t="s">
        <v>235</v>
      </c>
      <c r="E29" s="183"/>
      <c r="F29" s="12"/>
      <c r="G29" s="346">
        <f>G30</f>
        <v>370.84199999999998</v>
      </c>
      <c r="H29" s="346">
        <f t="shared" si="8"/>
        <v>487.79</v>
      </c>
      <c r="I29" s="346">
        <f t="shared" si="8"/>
        <v>487.79</v>
      </c>
    </row>
    <row r="30" spans="1:9" ht="25.5">
      <c r="A30" s="37">
        <v>20</v>
      </c>
      <c r="B30" s="13" t="s">
        <v>6</v>
      </c>
      <c r="C30" s="20">
        <v>807</v>
      </c>
      <c r="D30" s="253" t="s">
        <v>235</v>
      </c>
      <c r="E30" s="183" t="s">
        <v>83</v>
      </c>
      <c r="F30" s="17"/>
      <c r="G30" s="346">
        <f>G31</f>
        <v>370.84199999999998</v>
      </c>
      <c r="H30" s="346">
        <f t="shared" si="8"/>
        <v>487.79</v>
      </c>
      <c r="I30" s="346">
        <f t="shared" si="8"/>
        <v>487.79</v>
      </c>
    </row>
    <row r="31" spans="1:9">
      <c r="A31" s="37">
        <v>21</v>
      </c>
      <c r="B31" s="13" t="s">
        <v>84</v>
      </c>
      <c r="C31" s="20">
        <v>807</v>
      </c>
      <c r="D31" s="253" t="s">
        <v>235</v>
      </c>
      <c r="E31" s="183" t="s">
        <v>65</v>
      </c>
      <c r="F31" s="17"/>
      <c r="G31" s="346">
        <v>370.84199999999998</v>
      </c>
      <c r="H31" s="346">
        <v>487.79</v>
      </c>
      <c r="I31" s="346">
        <v>487.79</v>
      </c>
    </row>
    <row r="32" spans="1:9">
      <c r="A32" s="37">
        <v>22</v>
      </c>
      <c r="B32" s="14" t="s">
        <v>364</v>
      </c>
      <c r="C32" s="20">
        <v>807</v>
      </c>
      <c r="D32" s="253" t="s">
        <v>235</v>
      </c>
      <c r="E32" s="183" t="s">
        <v>65</v>
      </c>
      <c r="F32" s="15" t="s">
        <v>144</v>
      </c>
      <c r="G32" s="346">
        <f>G30</f>
        <v>370.84199999999998</v>
      </c>
      <c r="H32" s="346">
        <f>H30</f>
        <v>487.79</v>
      </c>
      <c r="I32" s="346">
        <f>I30</f>
        <v>487.79</v>
      </c>
    </row>
    <row r="33" spans="1:9">
      <c r="A33" s="37">
        <v>23</v>
      </c>
      <c r="B33" s="18" t="s">
        <v>7</v>
      </c>
      <c r="C33" s="20">
        <v>807</v>
      </c>
      <c r="D33" s="253" t="s">
        <v>235</v>
      </c>
      <c r="E33" s="183" t="s">
        <v>65</v>
      </c>
      <c r="F33" s="15" t="s">
        <v>145</v>
      </c>
      <c r="G33" s="346">
        <f>G32</f>
        <v>370.84199999999998</v>
      </c>
      <c r="H33" s="346">
        <f>H32</f>
        <v>487.79</v>
      </c>
      <c r="I33" s="346">
        <f>I32</f>
        <v>487.79</v>
      </c>
    </row>
    <row r="34" spans="1:9" ht="102">
      <c r="A34" s="37">
        <v>24</v>
      </c>
      <c r="B34" s="13" t="s">
        <v>420</v>
      </c>
      <c r="C34" s="20">
        <v>807</v>
      </c>
      <c r="D34" s="253" t="s">
        <v>235</v>
      </c>
      <c r="E34" s="183"/>
      <c r="F34" s="12"/>
      <c r="G34" s="346">
        <f>G35</f>
        <v>2.89</v>
      </c>
      <c r="H34" s="346">
        <f t="shared" ref="H34:I35" si="9">H35</f>
        <v>0</v>
      </c>
      <c r="I34" s="346">
        <f t="shared" si="9"/>
        <v>0</v>
      </c>
    </row>
    <row r="35" spans="1:9" ht="25.5">
      <c r="A35" s="37">
        <v>25</v>
      </c>
      <c r="B35" s="13" t="s">
        <v>6</v>
      </c>
      <c r="C35" s="20">
        <v>807</v>
      </c>
      <c r="D35" s="253" t="s">
        <v>235</v>
      </c>
      <c r="E35" s="183" t="s">
        <v>83</v>
      </c>
      <c r="F35" s="17"/>
      <c r="G35" s="346">
        <f>G36</f>
        <v>2.89</v>
      </c>
      <c r="H35" s="346">
        <f t="shared" si="9"/>
        <v>0</v>
      </c>
      <c r="I35" s="346">
        <f t="shared" si="9"/>
        <v>0</v>
      </c>
    </row>
    <row r="36" spans="1:9">
      <c r="A36" s="37">
        <v>26</v>
      </c>
      <c r="B36" s="13" t="s">
        <v>84</v>
      </c>
      <c r="C36" s="20">
        <v>807</v>
      </c>
      <c r="D36" s="253" t="s">
        <v>235</v>
      </c>
      <c r="E36" s="183" t="s">
        <v>65</v>
      </c>
      <c r="F36" s="17"/>
      <c r="G36" s="346">
        <v>2.89</v>
      </c>
      <c r="H36" s="346">
        <v>0</v>
      </c>
      <c r="I36" s="346">
        <v>0</v>
      </c>
    </row>
    <row r="37" spans="1:9">
      <c r="A37" s="37">
        <v>27</v>
      </c>
      <c r="B37" s="14" t="s">
        <v>364</v>
      </c>
      <c r="C37" s="20">
        <v>807</v>
      </c>
      <c r="D37" s="253" t="s">
        <v>235</v>
      </c>
      <c r="E37" s="183" t="s">
        <v>65</v>
      </c>
      <c r="F37" s="15" t="s">
        <v>144</v>
      </c>
      <c r="G37" s="346">
        <f>G35</f>
        <v>2.89</v>
      </c>
      <c r="H37" s="346">
        <f>H35</f>
        <v>0</v>
      </c>
      <c r="I37" s="346">
        <f>I35</f>
        <v>0</v>
      </c>
    </row>
    <row r="38" spans="1:9">
      <c r="A38" s="37">
        <v>28</v>
      </c>
      <c r="B38" s="18" t="s">
        <v>7</v>
      </c>
      <c r="C38" s="20">
        <v>807</v>
      </c>
      <c r="D38" s="253" t="s">
        <v>235</v>
      </c>
      <c r="E38" s="183" t="s">
        <v>65</v>
      </c>
      <c r="F38" s="15" t="s">
        <v>145</v>
      </c>
      <c r="G38" s="346">
        <f>G37</f>
        <v>2.89</v>
      </c>
      <c r="H38" s="346">
        <f>H37</f>
        <v>0</v>
      </c>
      <c r="I38" s="346">
        <f>I37</f>
        <v>0</v>
      </c>
    </row>
    <row r="39" spans="1:9" ht="25.5">
      <c r="A39" s="37">
        <v>29</v>
      </c>
      <c r="B39" s="34" t="s">
        <v>99</v>
      </c>
      <c r="C39" s="20">
        <v>807</v>
      </c>
      <c r="D39" s="253" t="s">
        <v>236</v>
      </c>
      <c r="E39" s="183"/>
      <c r="F39" s="12"/>
      <c r="G39" s="346">
        <f>G40</f>
        <v>1043.5815</v>
      </c>
      <c r="H39" s="346">
        <f t="shared" ref="H39:I39" si="10">H40</f>
        <v>1047.299</v>
      </c>
      <c r="I39" s="346">
        <f t="shared" si="10"/>
        <v>1023.11</v>
      </c>
    </row>
    <row r="40" spans="1:9" ht="63.75">
      <c r="A40" s="37">
        <v>30</v>
      </c>
      <c r="B40" s="76" t="s">
        <v>103</v>
      </c>
      <c r="C40" s="20">
        <v>807</v>
      </c>
      <c r="D40" s="253" t="s">
        <v>237</v>
      </c>
      <c r="E40" s="183"/>
      <c r="F40" s="12"/>
      <c r="G40" s="346">
        <f>G41+G45</f>
        <v>1043.5815</v>
      </c>
      <c r="H40" s="346">
        <f t="shared" ref="H40:I40" si="11">H41+H45</f>
        <v>1047.299</v>
      </c>
      <c r="I40" s="346">
        <f t="shared" si="11"/>
        <v>1023.11</v>
      </c>
    </row>
    <row r="41" spans="1:9" ht="51">
      <c r="A41" s="37">
        <v>31</v>
      </c>
      <c r="B41" s="34" t="s">
        <v>100</v>
      </c>
      <c r="C41" s="20">
        <v>807</v>
      </c>
      <c r="D41" s="253" t="s">
        <v>237</v>
      </c>
      <c r="E41" s="183" t="s">
        <v>69</v>
      </c>
      <c r="F41" s="17"/>
      <c r="G41" s="346">
        <f>G42</f>
        <v>954.14049999999997</v>
      </c>
      <c r="H41" s="346">
        <f t="shared" ref="H41:I43" si="12">H42</f>
        <v>952.77800000000002</v>
      </c>
      <c r="I41" s="346">
        <f t="shared" si="12"/>
        <v>928.58900000000006</v>
      </c>
    </row>
    <row r="42" spans="1:9">
      <c r="A42" s="37">
        <v>32</v>
      </c>
      <c r="B42" s="77" t="s">
        <v>101</v>
      </c>
      <c r="C42" s="20">
        <v>807</v>
      </c>
      <c r="D42" s="253" t="s">
        <v>237</v>
      </c>
      <c r="E42" s="183" t="s">
        <v>45</v>
      </c>
      <c r="F42" s="17"/>
      <c r="G42" s="346">
        <f>G43</f>
        <v>954.14049999999997</v>
      </c>
      <c r="H42" s="346">
        <f t="shared" si="12"/>
        <v>952.77800000000002</v>
      </c>
      <c r="I42" s="346">
        <f t="shared" si="12"/>
        <v>928.58900000000006</v>
      </c>
    </row>
    <row r="43" spans="1:9">
      <c r="A43" s="37">
        <v>33</v>
      </c>
      <c r="B43" s="14" t="s">
        <v>42</v>
      </c>
      <c r="C43" s="20">
        <v>807</v>
      </c>
      <c r="D43" s="253" t="s">
        <v>237</v>
      </c>
      <c r="E43" s="183" t="s">
        <v>45</v>
      </c>
      <c r="F43" s="15" t="s">
        <v>144</v>
      </c>
      <c r="G43" s="346">
        <f>G44</f>
        <v>954.14049999999997</v>
      </c>
      <c r="H43" s="346">
        <f t="shared" si="12"/>
        <v>952.77800000000002</v>
      </c>
      <c r="I43" s="346">
        <f t="shared" si="12"/>
        <v>928.58900000000006</v>
      </c>
    </row>
    <row r="44" spans="1:9">
      <c r="A44" s="37">
        <v>34</v>
      </c>
      <c r="B44" s="18" t="s">
        <v>365</v>
      </c>
      <c r="C44" s="20">
        <v>807</v>
      </c>
      <c r="D44" s="253" t="s">
        <v>237</v>
      </c>
      <c r="E44" s="183" t="s">
        <v>45</v>
      </c>
      <c r="F44" s="15" t="s">
        <v>146</v>
      </c>
      <c r="G44" s="346">
        <v>954.14049999999997</v>
      </c>
      <c r="H44" s="346">
        <v>952.77800000000002</v>
      </c>
      <c r="I44" s="346">
        <v>928.58900000000006</v>
      </c>
    </row>
    <row r="45" spans="1:9" ht="25.5">
      <c r="A45" s="37">
        <v>35</v>
      </c>
      <c r="B45" s="35" t="s">
        <v>170</v>
      </c>
      <c r="C45" s="20">
        <v>807</v>
      </c>
      <c r="D45" s="253" t="s">
        <v>237</v>
      </c>
      <c r="E45" s="183" t="s">
        <v>70</v>
      </c>
      <c r="F45" s="17"/>
      <c r="G45" s="346">
        <f>G46</f>
        <v>89.441000000000003</v>
      </c>
      <c r="H45" s="346">
        <f t="shared" ref="H45:I46" si="13">H46</f>
        <v>94.521000000000001</v>
      </c>
      <c r="I45" s="346">
        <f t="shared" si="13"/>
        <v>94.521000000000001</v>
      </c>
    </row>
    <row r="46" spans="1:9" ht="25.5">
      <c r="A46" s="37">
        <v>36</v>
      </c>
      <c r="B46" s="35" t="s">
        <v>169</v>
      </c>
      <c r="C46" s="20">
        <v>807</v>
      </c>
      <c r="D46" s="253" t="s">
        <v>237</v>
      </c>
      <c r="E46" s="183" t="s">
        <v>102</v>
      </c>
      <c r="F46" s="17"/>
      <c r="G46" s="346">
        <f>G47</f>
        <v>89.441000000000003</v>
      </c>
      <c r="H46" s="346">
        <f t="shared" si="13"/>
        <v>94.521000000000001</v>
      </c>
      <c r="I46" s="346">
        <f t="shared" si="13"/>
        <v>94.521000000000001</v>
      </c>
    </row>
    <row r="47" spans="1:9">
      <c r="A47" s="37">
        <v>37</v>
      </c>
      <c r="B47" s="14" t="s">
        <v>42</v>
      </c>
      <c r="C47" s="20">
        <v>807</v>
      </c>
      <c r="D47" s="253" t="s">
        <v>237</v>
      </c>
      <c r="E47" s="183" t="s">
        <v>102</v>
      </c>
      <c r="F47" s="15" t="s">
        <v>144</v>
      </c>
      <c r="G47" s="346">
        <f>G48</f>
        <v>89.441000000000003</v>
      </c>
      <c r="H47" s="346">
        <f t="shared" ref="H47:I47" si="14">H48</f>
        <v>94.521000000000001</v>
      </c>
      <c r="I47" s="346">
        <f t="shared" si="14"/>
        <v>94.521000000000001</v>
      </c>
    </row>
    <row r="48" spans="1:9">
      <c r="A48" s="37">
        <v>38</v>
      </c>
      <c r="B48" s="18" t="s">
        <v>360</v>
      </c>
      <c r="C48" s="20">
        <v>807</v>
      </c>
      <c r="D48" s="253" t="s">
        <v>237</v>
      </c>
      <c r="E48" s="183" t="s">
        <v>102</v>
      </c>
      <c r="F48" s="15" t="s">
        <v>146</v>
      </c>
      <c r="G48" s="346">
        <v>89.441000000000003</v>
      </c>
      <c r="H48" s="346">
        <v>94.521000000000001</v>
      </c>
      <c r="I48" s="346">
        <v>94.521000000000001</v>
      </c>
    </row>
    <row r="49" spans="1:9" ht="25.5">
      <c r="A49" s="37">
        <v>39</v>
      </c>
      <c r="B49" s="283" t="s">
        <v>27</v>
      </c>
      <c r="C49" s="279">
        <v>807</v>
      </c>
      <c r="D49" s="284" t="s">
        <v>238</v>
      </c>
      <c r="E49" s="191"/>
      <c r="F49" s="17"/>
      <c r="G49" s="345">
        <f>G50</f>
        <v>263.21800000000002</v>
      </c>
      <c r="H49" s="345">
        <f t="shared" ref="H49:I53" si="15">H50</f>
        <v>212.03399999999999</v>
      </c>
      <c r="I49" s="345">
        <f t="shared" si="15"/>
        <v>212.03399999999999</v>
      </c>
    </row>
    <row r="50" spans="1:9" ht="54" customHeight="1">
      <c r="A50" s="37">
        <v>40</v>
      </c>
      <c r="B50" s="13" t="s">
        <v>31</v>
      </c>
      <c r="C50" s="20">
        <v>807</v>
      </c>
      <c r="D50" s="253" t="s">
        <v>239</v>
      </c>
      <c r="E50" s="184"/>
      <c r="F50" s="15"/>
      <c r="G50" s="346">
        <f>G51</f>
        <v>263.21800000000002</v>
      </c>
      <c r="H50" s="346">
        <f t="shared" si="15"/>
        <v>212.03399999999999</v>
      </c>
      <c r="I50" s="346">
        <f t="shared" si="15"/>
        <v>212.03399999999999</v>
      </c>
    </row>
    <row r="51" spans="1:9" ht="25.5">
      <c r="A51" s="37">
        <v>41</v>
      </c>
      <c r="B51" s="13" t="s">
        <v>6</v>
      </c>
      <c r="C51" s="20">
        <v>807</v>
      </c>
      <c r="D51" s="253" t="s">
        <v>239</v>
      </c>
      <c r="E51" s="184" t="s">
        <v>83</v>
      </c>
      <c r="F51" s="15"/>
      <c r="G51" s="346">
        <f>G52</f>
        <v>263.21800000000002</v>
      </c>
      <c r="H51" s="346">
        <f t="shared" si="15"/>
        <v>212.03399999999999</v>
      </c>
      <c r="I51" s="346">
        <f t="shared" si="15"/>
        <v>212.03399999999999</v>
      </c>
    </row>
    <row r="52" spans="1:9">
      <c r="A52" s="37">
        <v>42</v>
      </c>
      <c r="B52" s="13" t="s">
        <v>84</v>
      </c>
      <c r="C52" s="20">
        <v>807</v>
      </c>
      <c r="D52" s="253" t="s">
        <v>239</v>
      </c>
      <c r="E52" s="184" t="s">
        <v>65</v>
      </c>
      <c r="F52" s="15"/>
      <c r="G52" s="346">
        <f>G53</f>
        <v>263.21800000000002</v>
      </c>
      <c r="H52" s="346">
        <f t="shared" si="15"/>
        <v>212.03399999999999</v>
      </c>
      <c r="I52" s="346">
        <f t="shared" si="15"/>
        <v>212.03399999999999</v>
      </c>
    </row>
    <row r="53" spans="1:9">
      <c r="A53" s="37">
        <v>43</v>
      </c>
      <c r="B53" s="14" t="s">
        <v>89</v>
      </c>
      <c r="C53" s="20">
        <v>807</v>
      </c>
      <c r="D53" s="253" t="s">
        <v>239</v>
      </c>
      <c r="E53" s="184" t="s">
        <v>65</v>
      </c>
      <c r="F53" s="15" t="s">
        <v>147</v>
      </c>
      <c r="G53" s="346">
        <f>G54</f>
        <v>263.21800000000002</v>
      </c>
      <c r="H53" s="346">
        <f t="shared" si="15"/>
        <v>212.03399999999999</v>
      </c>
      <c r="I53" s="346">
        <f t="shared" si="15"/>
        <v>212.03399999999999</v>
      </c>
    </row>
    <row r="54" spans="1:9">
      <c r="A54" s="37">
        <v>44</v>
      </c>
      <c r="B54" s="14" t="s">
        <v>90</v>
      </c>
      <c r="C54" s="20">
        <v>807</v>
      </c>
      <c r="D54" s="253" t="s">
        <v>239</v>
      </c>
      <c r="E54" s="184" t="s">
        <v>65</v>
      </c>
      <c r="F54" s="15" t="s">
        <v>148</v>
      </c>
      <c r="G54" s="346">
        <v>263.21800000000002</v>
      </c>
      <c r="H54" s="346">
        <v>212.03399999999999</v>
      </c>
      <c r="I54" s="346">
        <v>212.03399999999999</v>
      </c>
    </row>
    <row r="55" spans="1:9" ht="29.25" customHeight="1">
      <c r="A55" s="37">
        <v>45</v>
      </c>
      <c r="B55" s="285" t="s">
        <v>21</v>
      </c>
      <c r="C55" s="279">
        <v>807</v>
      </c>
      <c r="D55" s="284" t="s">
        <v>224</v>
      </c>
      <c r="E55" s="191"/>
      <c r="F55" s="17"/>
      <c r="G55" s="345">
        <f>G93+G86+G81+G56+G66+G71+G61+G76</f>
        <v>2052.24719</v>
      </c>
      <c r="H55" s="345">
        <f t="shared" ref="H55:I55" si="16">H93+H86+H81+H56+H66+H71</f>
        <v>579.471</v>
      </c>
      <c r="I55" s="345">
        <f t="shared" si="16"/>
        <v>579.471</v>
      </c>
    </row>
    <row r="56" spans="1:9" ht="87.75" customHeight="1">
      <c r="A56" s="37">
        <v>46</v>
      </c>
      <c r="B56" s="353" t="s">
        <v>383</v>
      </c>
      <c r="C56" s="20">
        <v>807</v>
      </c>
      <c r="D56" s="252" t="s">
        <v>223</v>
      </c>
      <c r="E56" s="184"/>
      <c r="F56" s="15"/>
      <c r="G56" s="347">
        <v>5.1589999999999998</v>
      </c>
      <c r="H56" s="347">
        <v>0</v>
      </c>
      <c r="I56" s="347">
        <v>0</v>
      </c>
    </row>
    <row r="57" spans="1:9" ht="25.5">
      <c r="A57" s="37">
        <v>47</v>
      </c>
      <c r="B57" s="18" t="s">
        <v>170</v>
      </c>
      <c r="C57" s="20">
        <v>807</v>
      </c>
      <c r="D57" s="253" t="s">
        <v>388</v>
      </c>
      <c r="E57" s="184" t="s">
        <v>70</v>
      </c>
      <c r="F57" s="15"/>
      <c r="G57" s="347">
        <f>G56</f>
        <v>5.1589999999999998</v>
      </c>
      <c r="H57" s="347">
        <v>0</v>
      </c>
      <c r="I57" s="347">
        <v>0</v>
      </c>
    </row>
    <row r="58" spans="1:9" ht="25.5">
      <c r="A58" s="37">
        <v>48</v>
      </c>
      <c r="B58" s="18" t="s">
        <v>169</v>
      </c>
      <c r="C58" s="20">
        <v>807</v>
      </c>
      <c r="D58" s="253" t="s">
        <v>388</v>
      </c>
      <c r="E58" s="184" t="s">
        <v>63</v>
      </c>
      <c r="F58" s="15"/>
      <c r="G58" s="347">
        <f>G57</f>
        <v>5.1589999999999998</v>
      </c>
      <c r="H58" s="347">
        <v>0</v>
      </c>
      <c r="I58" s="347">
        <v>0</v>
      </c>
    </row>
    <row r="59" spans="1:9">
      <c r="A59" s="37">
        <v>49</v>
      </c>
      <c r="B59" s="14" t="s">
        <v>85</v>
      </c>
      <c r="C59" s="20">
        <v>807</v>
      </c>
      <c r="D59" s="253" t="s">
        <v>388</v>
      </c>
      <c r="E59" s="184" t="s">
        <v>63</v>
      </c>
      <c r="F59" s="15" t="s">
        <v>152</v>
      </c>
      <c r="G59" s="346">
        <f t="shared" ref="G59:I60" si="17">G58</f>
        <v>5.1589999999999998</v>
      </c>
      <c r="H59" s="346">
        <f t="shared" si="17"/>
        <v>0</v>
      </c>
      <c r="I59" s="346">
        <f t="shared" si="17"/>
        <v>0</v>
      </c>
    </row>
    <row r="60" spans="1:9">
      <c r="A60" s="37">
        <v>50</v>
      </c>
      <c r="B60" s="14" t="s">
        <v>4</v>
      </c>
      <c r="C60" s="20">
        <v>807</v>
      </c>
      <c r="D60" s="253" t="s">
        <v>388</v>
      </c>
      <c r="E60" s="184" t="s">
        <v>63</v>
      </c>
      <c r="F60" s="15" t="s">
        <v>151</v>
      </c>
      <c r="G60" s="346">
        <f>G59</f>
        <v>5.1589999999999998</v>
      </c>
      <c r="H60" s="346">
        <f t="shared" si="17"/>
        <v>0</v>
      </c>
      <c r="I60" s="346">
        <f t="shared" si="17"/>
        <v>0</v>
      </c>
    </row>
    <row r="61" spans="1:9" ht="93" customHeight="1">
      <c r="A61" s="37">
        <v>51</v>
      </c>
      <c r="B61" s="353" t="s">
        <v>447</v>
      </c>
      <c r="C61" s="20">
        <v>807</v>
      </c>
      <c r="D61" s="252" t="s">
        <v>223</v>
      </c>
      <c r="E61" s="184"/>
      <c r="F61" s="15"/>
      <c r="G61" s="347">
        <v>3.8</v>
      </c>
      <c r="H61" s="347">
        <v>0</v>
      </c>
      <c r="I61" s="347">
        <v>0</v>
      </c>
    </row>
    <row r="62" spans="1:9" ht="25.5">
      <c r="A62" s="37">
        <v>52</v>
      </c>
      <c r="B62" s="18" t="s">
        <v>170</v>
      </c>
      <c r="C62" s="20">
        <v>807</v>
      </c>
      <c r="D62" s="253" t="s">
        <v>443</v>
      </c>
      <c r="E62" s="184" t="s">
        <v>70</v>
      </c>
      <c r="F62" s="15"/>
      <c r="G62" s="347">
        <f>G61</f>
        <v>3.8</v>
      </c>
      <c r="H62" s="347">
        <v>0</v>
      </c>
      <c r="I62" s="347">
        <v>0</v>
      </c>
    </row>
    <row r="63" spans="1:9" ht="25.5">
      <c r="A63" s="37">
        <v>53</v>
      </c>
      <c r="B63" s="18" t="s">
        <v>169</v>
      </c>
      <c r="C63" s="20">
        <v>807</v>
      </c>
      <c r="D63" s="253" t="s">
        <v>443</v>
      </c>
      <c r="E63" s="184" t="s">
        <v>63</v>
      </c>
      <c r="F63" s="15"/>
      <c r="G63" s="347">
        <f>G62</f>
        <v>3.8</v>
      </c>
      <c r="H63" s="347">
        <v>0</v>
      </c>
      <c r="I63" s="347">
        <v>0</v>
      </c>
    </row>
    <row r="64" spans="1:9">
      <c r="A64" s="37">
        <v>54</v>
      </c>
      <c r="B64" s="14" t="s">
        <v>85</v>
      </c>
      <c r="C64" s="20">
        <v>807</v>
      </c>
      <c r="D64" s="253" t="s">
        <v>443</v>
      </c>
      <c r="E64" s="184" t="s">
        <v>63</v>
      </c>
      <c r="F64" s="15" t="s">
        <v>152</v>
      </c>
      <c r="G64" s="346">
        <f t="shared" ref="G64:I64" si="18">G63</f>
        <v>3.8</v>
      </c>
      <c r="H64" s="346">
        <f t="shared" si="18"/>
        <v>0</v>
      </c>
      <c r="I64" s="346">
        <f t="shared" si="18"/>
        <v>0</v>
      </c>
    </row>
    <row r="65" spans="1:9">
      <c r="A65" s="37">
        <v>55</v>
      </c>
      <c r="B65" s="14" t="s">
        <v>4</v>
      </c>
      <c r="C65" s="20">
        <v>807</v>
      </c>
      <c r="D65" s="253" t="s">
        <v>443</v>
      </c>
      <c r="E65" s="184" t="s">
        <v>63</v>
      </c>
      <c r="F65" s="15" t="s">
        <v>151</v>
      </c>
      <c r="G65" s="346">
        <f>G64</f>
        <v>3.8</v>
      </c>
      <c r="H65" s="346">
        <f t="shared" ref="H65:I65" si="19">H64</f>
        <v>0</v>
      </c>
      <c r="I65" s="346">
        <f t="shared" si="19"/>
        <v>0</v>
      </c>
    </row>
    <row r="66" spans="1:9" ht="87.75" customHeight="1">
      <c r="A66" s="37">
        <v>56</v>
      </c>
      <c r="B66" s="353" t="s">
        <v>404</v>
      </c>
      <c r="C66" s="20">
        <v>807</v>
      </c>
      <c r="D66" s="252" t="s">
        <v>223</v>
      </c>
      <c r="E66" s="184"/>
      <c r="F66" s="15"/>
      <c r="G66" s="347">
        <v>8.86</v>
      </c>
      <c r="H66" s="347">
        <v>0</v>
      </c>
      <c r="I66" s="347">
        <v>0</v>
      </c>
    </row>
    <row r="67" spans="1:9" ht="25.5">
      <c r="A67" s="37">
        <v>57</v>
      </c>
      <c r="B67" s="18" t="s">
        <v>170</v>
      </c>
      <c r="C67" s="20">
        <v>807</v>
      </c>
      <c r="D67" s="253" t="s">
        <v>402</v>
      </c>
      <c r="E67" s="184" t="s">
        <v>70</v>
      </c>
      <c r="F67" s="15"/>
      <c r="G67" s="347">
        <f>G66</f>
        <v>8.86</v>
      </c>
      <c r="H67" s="347">
        <v>0</v>
      </c>
      <c r="I67" s="347">
        <v>0</v>
      </c>
    </row>
    <row r="68" spans="1:9" ht="25.5">
      <c r="A68" s="37">
        <v>58</v>
      </c>
      <c r="B68" s="18" t="s">
        <v>169</v>
      </c>
      <c r="C68" s="20">
        <v>807</v>
      </c>
      <c r="D68" s="253" t="s">
        <v>402</v>
      </c>
      <c r="E68" s="184" t="s">
        <v>63</v>
      </c>
      <c r="F68" s="15"/>
      <c r="G68" s="347">
        <f>G67</f>
        <v>8.86</v>
      </c>
      <c r="H68" s="347">
        <v>0</v>
      </c>
      <c r="I68" s="347">
        <v>0</v>
      </c>
    </row>
    <row r="69" spans="1:9">
      <c r="A69" s="37">
        <v>59</v>
      </c>
      <c r="B69" s="14" t="s">
        <v>85</v>
      </c>
      <c r="C69" s="20">
        <v>807</v>
      </c>
      <c r="D69" s="253" t="s">
        <v>402</v>
      </c>
      <c r="E69" s="184" t="s">
        <v>63</v>
      </c>
      <c r="F69" s="15" t="s">
        <v>152</v>
      </c>
      <c r="G69" s="346">
        <f t="shared" ref="G69:I69" si="20">G68</f>
        <v>8.86</v>
      </c>
      <c r="H69" s="346">
        <f t="shared" si="20"/>
        <v>0</v>
      </c>
      <c r="I69" s="346">
        <f t="shared" si="20"/>
        <v>0</v>
      </c>
    </row>
    <row r="70" spans="1:9">
      <c r="A70" s="37">
        <v>60</v>
      </c>
      <c r="B70" s="14" t="s">
        <v>4</v>
      </c>
      <c r="C70" s="20">
        <v>807</v>
      </c>
      <c r="D70" s="253" t="s">
        <v>402</v>
      </c>
      <c r="E70" s="184" t="s">
        <v>63</v>
      </c>
      <c r="F70" s="15" t="s">
        <v>151</v>
      </c>
      <c r="G70" s="346">
        <f>G69</f>
        <v>8.86</v>
      </c>
      <c r="H70" s="346">
        <f t="shared" ref="H70:I70" si="21">H69</f>
        <v>0</v>
      </c>
      <c r="I70" s="346">
        <f t="shared" si="21"/>
        <v>0</v>
      </c>
    </row>
    <row r="71" spans="1:9" ht="67.5" customHeight="1">
      <c r="A71" s="37">
        <v>61</v>
      </c>
      <c r="B71" s="353" t="s">
        <v>403</v>
      </c>
      <c r="C71" s="20">
        <v>807</v>
      </c>
      <c r="D71" s="252" t="s">
        <v>223</v>
      </c>
      <c r="E71" s="184"/>
      <c r="F71" s="15"/>
      <c r="G71" s="347">
        <v>44.3</v>
      </c>
      <c r="H71" s="347">
        <v>0</v>
      </c>
      <c r="I71" s="347">
        <v>0</v>
      </c>
    </row>
    <row r="72" spans="1:9" ht="25.5">
      <c r="A72" s="37">
        <v>62</v>
      </c>
      <c r="B72" s="18" t="s">
        <v>170</v>
      </c>
      <c r="C72" s="20">
        <v>807</v>
      </c>
      <c r="D72" s="253" t="s">
        <v>401</v>
      </c>
      <c r="E72" s="184" t="s">
        <v>70</v>
      </c>
      <c r="F72" s="15"/>
      <c r="G72" s="347">
        <f>G71</f>
        <v>44.3</v>
      </c>
      <c r="H72" s="347">
        <v>0</v>
      </c>
      <c r="I72" s="347">
        <v>0</v>
      </c>
    </row>
    <row r="73" spans="1:9" ht="25.5">
      <c r="A73" s="37">
        <v>63</v>
      </c>
      <c r="B73" s="18" t="s">
        <v>169</v>
      </c>
      <c r="C73" s="20">
        <v>807</v>
      </c>
      <c r="D73" s="253" t="s">
        <v>401</v>
      </c>
      <c r="E73" s="184" t="s">
        <v>63</v>
      </c>
      <c r="F73" s="15"/>
      <c r="G73" s="347">
        <f>G72</f>
        <v>44.3</v>
      </c>
      <c r="H73" s="347">
        <v>0</v>
      </c>
      <c r="I73" s="347">
        <v>0</v>
      </c>
    </row>
    <row r="74" spans="1:9">
      <c r="A74" s="37">
        <v>64</v>
      </c>
      <c r="B74" s="14" t="s">
        <v>85</v>
      </c>
      <c r="C74" s="20">
        <v>807</v>
      </c>
      <c r="D74" s="253" t="s">
        <v>401</v>
      </c>
      <c r="E74" s="184" t="s">
        <v>63</v>
      </c>
      <c r="F74" s="15" t="s">
        <v>152</v>
      </c>
      <c r="G74" s="346">
        <f t="shared" ref="G74:I74" si="22">G73</f>
        <v>44.3</v>
      </c>
      <c r="H74" s="346">
        <f t="shared" si="22"/>
        <v>0</v>
      </c>
      <c r="I74" s="346">
        <f t="shared" si="22"/>
        <v>0</v>
      </c>
    </row>
    <row r="75" spans="1:9">
      <c r="A75" s="37">
        <v>65</v>
      </c>
      <c r="B75" s="14" t="s">
        <v>4</v>
      </c>
      <c r="C75" s="20">
        <v>807</v>
      </c>
      <c r="D75" s="253" t="s">
        <v>401</v>
      </c>
      <c r="E75" s="184" t="s">
        <v>63</v>
      </c>
      <c r="F75" s="15" t="s">
        <v>151</v>
      </c>
      <c r="G75" s="346">
        <f>G74</f>
        <v>44.3</v>
      </c>
      <c r="H75" s="346">
        <f t="shared" ref="H75:I75" si="23">H74</f>
        <v>0</v>
      </c>
      <c r="I75" s="346">
        <f t="shared" si="23"/>
        <v>0</v>
      </c>
    </row>
    <row r="76" spans="1:9" ht="67.5" customHeight="1">
      <c r="A76" s="37">
        <v>66</v>
      </c>
      <c r="B76" s="353" t="s">
        <v>444</v>
      </c>
      <c r="C76" s="20">
        <v>807</v>
      </c>
      <c r="D76" s="252" t="s">
        <v>223</v>
      </c>
      <c r="E76" s="184"/>
      <c r="F76" s="15"/>
      <c r="G76" s="347">
        <v>377.8</v>
      </c>
      <c r="H76" s="347">
        <v>0</v>
      </c>
      <c r="I76" s="347">
        <v>0</v>
      </c>
    </row>
    <row r="77" spans="1:9" ht="25.5">
      <c r="A77" s="37">
        <v>67</v>
      </c>
      <c r="B77" s="18" t="s">
        <v>170</v>
      </c>
      <c r="C77" s="20">
        <v>807</v>
      </c>
      <c r="D77" s="253" t="s">
        <v>441</v>
      </c>
      <c r="E77" s="184" t="s">
        <v>70</v>
      </c>
      <c r="F77" s="15"/>
      <c r="G77" s="347">
        <f>G76</f>
        <v>377.8</v>
      </c>
      <c r="H77" s="347">
        <v>0</v>
      </c>
      <c r="I77" s="347">
        <v>0</v>
      </c>
    </row>
    <row r="78" spans="1:9" ht="25.5">
      <c r="A78" s="37">
        <v>68</v>
      </c>
      <c r="B78" s="18" t="s">
        <v>169</v>
      </c>
      <c r="C78" s="20">
        <v>807</v>
      </c>
      <c r="D78" s="253" t="s">
        <v>441</v>
      </c>
      <c r="E78" s="184" t="s">
        <v>63</v>
      </c>
      <c r="F78" s="15"/>
      <c r="G78" s="347">
        <f>G77</f>
        <v>377.8</v>
      </c>
      <c r="H78" s="347">
        <v>0</v>
      </c>
      <c r="I78" s="347">
        <v>0</v>
      </c>
    </row>
    <row r="79" spans="1:9">
      <c r="A79" s="37">
        <v>69</v>
      </c>
      <c r="B79" s="14" t="s">
        <v>85</v>
      </c>
      <c r="C79" s="20">
        <v>807</v>
      </c>
      <c r="D79" s="253" t="s">
        <v>441</v>
      </c>
      <c r="E79" s="184" t="s">
        <v>63</v>
      </c>
      <c r="F79" s="15" t="s">
        <v>152</v>
      </c>
      <c r="G79" s="346">
        <f t="shared" ref="G79:I79" si="24">G78</f>
        <v>377.8</v>
      </c>
      <c r="H79" s="346">
        <f t="shared" si="24"/>
        <v>0</v>
      </c>
      <c r="I79" s="346">
        <f t="shared" si="24"/>
        <v>0</v>
      </c>
    </row>
    <row r="80" spans="1:9">
      <c r="A80" s="37">
        <v>70</v>
      </c>
      <c r="B80" s="14" t="s">
        <v>4</v>
      </c>
      <c r="C80" s="20">
        <v>807</v>
      </c>
      <c r="D80" s="253" t="s">
        <v>441</v>
      </c>
      <c r="E80" s="184" t="s">
        <v>63</v>
      </c>
      <c r="F80" s="15" t="s">
        <v>151</v>
      </c>
      <c r="G80" s="346">
        <f>G79</f>
        <v>377.8</v>
      </c>
      <c r="H80" s="346">
        <f t="shared" ref="H80:J80" si="25">H79</f>
        <v>0</v>
      </c>
      <c r="I80" s="346">
        <f t="shared" si="25"/>
        <v>0</v>
      </c>
    </row>
    <row r="81" spans="1:9" ht="67.5" customHeight="1">
      <c r="A81" s="37">
        <v>71</v>
      </c>
      <c r="B81" s="353" t="s">
        <v>384</v>
      </c>
      <c r="C81" s="20">
        <v>807</v>
      </c>
      <c r="D81" s="252" t="s">
        <v>223</v>
      </c>
      <c r="E81" s="184"/>
      <c r="F81" s="15"/>
      <c r="G81" s="347">
        <f>515.808</f>
        <v>515.80799999999999</v>
      </c>
      <c r="H81" s="347">
        <v>0</v>
      </c>
      <c r="I81" s="347">
        <v>0</v>
      </c>
    </row>
    <row r="82" spans="1:9" ht="25.5">
      <c r="A82" s="37">
        <v>72</v>
      </c>
      <c r="B82" s="18" t="s">
        <v>170</v>
      </c>
      <c r="C82" s="20">
        <v>807</v>
      </c>
      <c r="D82" s="253" t="s">
        <v>387</v>
      </c>
      <c r="E82" s="184" t="s">
        <v>70</v>
      </c>
      <c r="F82" s="15"/>
      <c r="G82" s="347">
        <f>G81</f>
        <v>515.80799999999999</v>
      </c>
      <c r="H82" s="347">
        <v>0</v>
      </c>
      <c r="I82" s="347">
        <v>0</v>
      </c>
    </row>
    <row r="83" spans="1:9" ht="25.5">
      <c r="A83" s="37">
        <v>73</v>
      </c>
      <c r="B83" s="18" t="s">
        <v>169</v>
      </c>
      <c r="C83" s="20">
        <v>807</v>
      </c>
      <c r="D83" s="253" t="s">
        <v>387</v>
      </c>
      <c r="E83" s="184" t="s">
        <v>63</v>
      </c>
      <c r="F83" s="15"/>
      <c r="G83" s="347">
        <f>G82</f>
        <v>515.80799999999999</v>
      </c>
      <c r="H83" s="347">
        <v>0</v>
      </c>
      <c r="I83" s="347">
        <v>0</v>
      </c>
    </row>
    <row r="84" spans="1:9">
      <c r="A84" s="37">
        <v>74</v>
      </c>
      <c r="B84" s="14" t="s">
        <v>85</v>
      </c>
      <c r="C84" s="20">
        <v>807</v>
      </c>
      <c r="D84" s="253" t="s">
        <v>387</v>
      </c>
      <c r="E84" s="184" t="s">
        <v>63</v>
      </c>
      <c r="F84" s="15" t="s">
        <v>152</v>
      </c>
      <c r="G84" s="346">
        <f t="shared" ref="G84:I85" si="26">G83</f>
        <v>515.80799999999999</v>
      </c>
      <c r="H84" s="346">
        <f t="shared" si="26"/>
        <v>0</v>
      </c>
      <c r="I84" s="346">
        <f t="shared" si="26"/>
        <v>0</v>
      </c>
    </row>
    <row r="85" spans="1:9">
      <c r="A85" s="37">
        <v>75</v>
      </c>
      <c r="B85" s="14" t="s">
        <v>4</v>
      </c>
      <c r="C85" s="20">
        <v>807</v>
      </c>
      <c r="D85" s="253" t="s">
        <v>387</v>
      </c>
      <c r="E85" s="184" t="s">
        <v>63</v>
      </c>
      <c r="F85" s="15" t="s">
        <v>151</v>
      </c>
      <c r="G85" s="346">
        <f>G84</f>
        <v>515.80799999999999</v>
      </c>
      <c r="H85" s="346">
        <f t="shared" si="26"/>
        <v>0</v>
      </c>
      <c r="I85" s="346">
        <f t="shared" si="26"/>
        <v>0</v>
      </c>
    </row>
    <row r="86" spans="1:9" ht="25.5">
      <c r="A86" s="37">
        <v>76</v>
      </c>
      <c r="B86" s="14" t="s">
        <v>29</v>
      </c>
      <c r="C86" s="20">
        <v>807</v>
      </c>
      <c r="D86" s="252" t="s">
        <v>223</v>
      </c>
      <c r="E86" s="184"/>
      <c r="F86" s="15"/>
      <c r="G86" s="346">
        <f>G87</f>
        <v>199.76007999999999</v>
      </c>
      <c r="H86" s="346">
        <f t="shared" ref="H86:I86" si="27">H87</f>
        <v>90</v>
      </c>
      <c r="I86" s="346">
        <f t="shared" si="27"/>
        <v>90</v>
      </c>
    </row>
    <row r="87" spans="1:9" ht="25.5">
      <c r="A87" s="37">
        <v>77</v>
      </c>
      <c r="B87" s="14" t="s">
        <v>29</v>
      </c>
      <c r="C87" s="20">
        <v>807</v>
      </c>
      <c r="D87" s="252" t="s">
        <v>223</v>
      </c>
      <c r="E87" s="184"/>
      <c r="F87" s="15"/>
      <c r="G87" s="346">
        <f>G88</f>
        <v>199.76007999999999</v>
      </c>
      <c r="H87" s="346">
        <f t="shared" ref="H87:I87" si="28">H88</f>
        <v>90</v>
      </c>
      <c r="I87" s="346">
        <f t="shared" si="28"/>
        <v>90</v>
      </c>
    </row>
    <row r="88" spans="1:9" ht="76.5" customHeight="1">
      <c r="A88" s="37">
        <v>78</v>
      </c>
      <c r="B88" s="31" t="s">
        <v>32</v>
      </c>
      <c r="C88" s="20">
        <v>807</v>
      </c>
      <c r="D88" s="253" t="s">
        <v>225</v>
      </c>
      <c r="E88" s="184"/>
      <c r="F88" s="15"/>
      <c r="G88" s="347">
        <v>199.76007999999999</v>
      </c>
      <c r="H88" s="347">
        <v>90</v>
      </c>
      <c r="I88" s="347">
        <v>90</v>
      </c>
    </row>
    <row r="89" spans="1:9" ht="25.5">
      <c r="A89" s="37">
        <v>79</v>
      </c>
      <c r="B89" s="18" t="s">
        <v>170</v>
      </c>
      <c r="C89" s="20">
        <v>807</v>
      </c>
      <c r="D89" s="253" t="s">
        <v>225</v>
      </c>
      <c r="E89" s="184" t="s">
        <v>70</v>
      </c>
      <c r="F89" s="15"/>
      <c r="G89" s="347">
        <f>G88</f>
        <v>199.76007999999999</v>
      </c>
      <c r="H89" s="347">
        <f t="shared" ref="H89:I90" si="29">H88</f>
        <v>90</v>
      </c>
      <c r="I89" s="347">
        <f t="shared" si="29"/>
        <v>90</v>
      </c>
    </row>
    <row r="90" spans="1:9" ht="25.5">
      <c r="A90" s="37">
        <v>80</v>
      </c>
      <c r="B90" s="18" t="s">
        <v>169</v>
      </c>
      <c r="C90" s="20">
        <v>807</v>
      </c>
      <c r="D90" s="253" t="s">
        <v>225</v>
      </c>
      <c r="E90" s="184" t="s">
        <v>63</v>
      </c>
      <c r="F90" s="15"/>
      <c r="G90" s="347">
        <f>G89</f>
        <v>199.76007999999999</v>
      </c>
      <c r="H90" s="347">
        <f t="shared" si="29"/>
        <v>90</v>
      </c>
      <c r="I90" s="347">
        <f t="shared" si="29"/>
        <v>90</v>
      </c>
    </row>
    <row r="91" spans="1:9">
      <c r="A91" s="37">
        <v>81</v>
      </c>
      <c r="B91" s="14" t="s">
        <v>85</v>
      </c>
      <c r="C91" s="20">
        <v>807</v>
      </c>
      <c r="D91" s="253" t="s">
        <v>225</v>
      </c>
      <c r="E91" s="184" t="s">
        <v>63</v>
      </c>
      <c r="F91" s="15" t="s">
        <v>152</v>
      </c>
      <c r="G91" s="346">
        <f t="shared" ref="G91" si="30">G90</f>
        <v>199.76007999999999</v>
      </c>
      <c r="H91" s="346">
        <f t="shared" ref="H91:I91" si="31">H90</f>
        <v>90</v>
      </c>
      <c r="I91" s="346">
        <f t="shared" si="31"/>
        <v>90</v>
      </c>
    </row>
    <row r="92" spans="1:9">
      <c r="A92" s="37">
        <v>82</v>
      </c>
      <c r="B92" s="14" t="s">
        <v>4</v>
      </c>
      <c r="C92" s="20">
        <v>807</v>
      </c>
      <c r="D92" s="253" t="s">
        <v>225</v>
      </c>
      <c r="E92" s="184" t="s">
        <v>63</v>
      </c>
      <c r="F92" s="15" t="s">
        <v>151</v>
      </c>
      <c r="G92" s="346">
        <f>G91</f>
        <v>199.76007999999999</v>
      </c>
      <c r="H92" s="346">
        <f t="shared" ref="H92:I92" si="32">H91</f>
        <v>90</v>
      </c>
      <c r="I92" s="346">
        <f t="shared" si="32"/>
        <v>90</v>
      </c>
    </row>
    <row r="93" spans="1:9" ht="25.5">
      <c r="A93" s="37">
        <v>83</v>
      </c>
      <c r="B93" s="14" t="s">
        <v>23</v>
      </c>
      <c r="C93" s="20">
        <v>807</v>
      </c>
      <c r="D93" s="253" t="s">
        <v>226</v>
      </c>
      <c r="E93" s="184"/>
      <c r="F93" s="15"/>
      <c r="G93" s="346">
        <f>G94+G99+G104+G109+G114</f>
        <v>896.76010999999994</v>
      </c>
      <c r="H93" s="346">
        <f t="shared" ref="H93:I93" si="33">H94+H99+H104</f>
        <v>489.471</v>
      </c>
      <c r="I93" s="346">
        <f t="shared" si="33"/>
        <v>489.471</v>
      </c>
    </row>
    <row r="94" spans="1:9" ht="56.25" customHeight="1">
      <c r="A94" s="37">
        <v>84</v>
      </c>
      <c r="B94" s="21" t="s">
        <v>33</v>
      </c>
      <c r="C94" s="20">
        <v>807</v>
      </c>
      <c r="D94" s="253" t="s">
        <v>227</v>
      </c>
      <c r="E94" s="184"/>
      <c r="F94" s="15"/>
      <c r="G94" s="347">
        <f>G95</f>
        <v>413.85</v>
      </c>
      <c r="H94" s="347">
        <f t="shared" ref="H94:I95" si="34">H95</f>
        <v>413.85</v>
      </c>
      <c r="I94" s="347">
        <f t="shared" si="34"/>
        <v>413.85</v>
      </c>
    </row>
    <row r="95" spans="1:9" ht="25.5">
      <c r="A95" s="37">
        <v>85</v>
      </c>
      <c r="B95" s="179" t="s">
        <v>170</v>
      </c>
      <c r="C95" s="20">
        <v>807</v>
      </c>
      <c r="D95" s="253" t="s">
        <v>227</v>
      </c>
      <c r="E95" s="184" t="s">
        <v>70</v>
      </c>
      <c r="F95" s="15"/>
      <c r="G95" s="347">
        <f>G96</f>
        <v>413.85</v>
      </c>
      <c r="H95" s="347">
        <f t="shared" si="34"/>
        <v>413.85</v>
      </c>
      <c r="I95" s="347">
        <f t="shared" si="34"/>
        <v>413.85</v>
      </c>
    </row>
    <row r="96" spans="1:9" ht="28.5" customHeight="1">
      <c r="A96" s="37">
        <v>86</v>
      </c>
      <c r="B96" s="179" t="s">
        <v>169</v>
      </c>
      <c r="C96" s="20">
        <v>807</v>
      </c>
      <c r="D96" s="253" t="s">
        <v>227</v>
      </c>
      <c r="E96" s="184" t="s">
        <v>63</v>
      </c>
      <c r="F96" s="15"/>
      <c r="G96" s="347">
        <v>413.85</v>
      </c>
      <c r="H96" s="347">
        <v>413.85</v>
      </c>
      <c r="I96" s="347">
        <v>413.85</v>
      </c>
    </row>
    <row r="97" spans="1:9" ht="18" customHeight="1">
      <c r="A97" s="37">
        <v>87</v>
      </c>
      <c r="B97" s="18" t="s">
        <v>59</v>
      </c>
      <c r="C97" s="20">
        <v>807</v>
      </c>
      <c r="D97" s="253" t="s">
        <v>227</v>
      </c>
      <c r="E97" s="184" t="s">
        <v>63</v>
      </c>
      <c r="F97" s="15" t="s">
        <v>153</v>
      </c>
      <c r="G97" s="346">
        <f>G96</f>
        <v>413.85</v>
      </c>
      <c r="H97" s="346">
        <f t="shared" ref="H97:I98" si="35">H96</f>
        <v>413.85</v>
      </c>
      <c r="I97" s="346">
        <f t="shared" si="35"/>
        <v>413.85</v>
      </c>
    </row>
    <row r="98" spans="1:9" ht="17.25" customHeight="1">
      <c r="A98" s="37">
        <v>88</v>
      </c>
      <c r="B98" s="18" t="s">
        <v>61</v>
      </c>
      <c r="C98" s="20">
        <v>807</v>
      </c>
      <c r="D98" s="253" t="s">
        <v>227</v>
      </c>
      <c r="E98" s="184" t="s">
        <v>63</v>
      </c>
      <c r="F98" s="15" t="s">
        <v>154</v>
      </c>
      <c r="G98" s="346">
        <f>G97</f>
        <v>413.85</v>
      </c>
      <c r="H98" s="346">
        <f t="shared" si="35"/>
        <v>413.85</v>
      </c>
      <c r="I98" s="346">
        <f t="shared" si="35"/>
        <v>413.85</v>
      </c>
    </row>
    <row r="99" spans="1:9" ht="66.75" customHeight="1">
      <c r="A99" s="37">
        <v>89</v>
      </c>
      <c r="B99" s="14" t="s">
        <v>253</v>
      </c>
      <c r="C99" s="20">
        <v>807</v>
      </c>
      <c r="D99" s="253" t="s">
        <v>229</v>
      </c>
      <c r="E99" s="184"/>
      <c r="F99" s="15"/>
      <c r="G99" s="347">
        <v>5</v>
      </c>
      <c r="H99" s="347">
        <v>25</v>
      </c>
      <c r="I99" s="347">
        <v>25</v>
      </c>
    </row>
    <row r="100" spans="1:9" ht="25.5">
      <c r="A100" s="37">
        <v>90</v>
      </c>
      <c r="B100" s="179" t="s">
        <v>170</v>
      </c>
      <c r="C100" s="20">
        <v>807</v>
      </c>
      <c r="D100" s="253" t="s">
        <v>229</v>
      </c>
      <c r="E100" s="184" t="s">
        <v>70</v>
      </c>
      <c r="F100" s="15"/>
      <c r="G100" s="347">
        <v>5</v>
      </c>
      <c r="H100" s="347">
        <v>25</v>
      </c>
      <c r="I100" s="347">
        <v>25</v>
      </c>
    </row>
    <row r="101" spans="1:9" ht="30.75" customHeight="1">
      <c r="A101" s="37">
        <v>91</v>
      </c>
      <c r="B101" s="179" t="s">
        <v>169</v>
      </c>
      <c r="C101" s="20">
        <v>807</v>
      </c>
      <c r="D101" s="253" t="s">
        <v>229</v>
      </c>
      <c r="E101" s="184" t="s">
        <v>63</v>
      </c>
      <c r="F101" s="15"/>
      <c r="G101" s="347">
        <v>5</v>
      </c>
      <c r="H101" s="347">
        <v>25</v>
      </c>
      <c r="I101" s="347">
        <v>25</v>
      </c>
    </row>
    <row r="102" spans="1:9" ht="13.5" customHeight="1">
      <c r="A102" s="37">
        <v>92</v>
      </c>
      <c r="B102" s="18" t="s">
        <v>59</v>
      </c>
      <c r="C102" s="20">
        <v>807</v>
      </c>
      <c r="D102" s="253" t="s">
        <v>229</v>
      </c>
      <c r="E102" s="184" t="s">
        <v>63</v>
      </c>
      <c r="F102" s="15" t="s">
        <v>153</v>
      </c>
      <c r="G102" s="346">
        <f t="shared" ref="G102:I103" si="36">G101</f>
        <v>5</v>
      </c>
      <c r="H102" s="346">
        <f t="shared" si="36"/>
        <v>25</v>
      </c>
      <c r="I102" s="346">
        <f t="shared" si="36"/>
        <v>25</v>
      </c>
    </row>
    <row r="103" spans="1:9" ht="12.75" customHeight="1">
      <c r="A103" s="37">
        <v>93</v>
      </c>
      <c r="B103" s="18" t="s">
        <v>61</v>
      </c>
      <c r="C103" s="20">
        <v>807</v>
      </c>
      <c r="D103" s="253" t="s">
        <v>229</v>
      </c>
      <c r="E103" s="184" t="s">
        <v>63</v>
      </c>
      <c r="F103" s="15" t="s">
        <v>154</v>
      </c>
      <c r="G103" s="346">
        <f t="shared" si="36"/>
        <v>5</v>
      </c>
      <c r="H103" s="346">
        <f t="shared" si="36"/>
        <v>25</v>
      </c>
      <c r="I103" s="346">
        <f t="shared" si="36"/>
        <v>25</v>
      </c>
    </row>
    <row r="104" spans="1:9" ht="63.75">
      <c r="A104" s="37">
        <v>94</v>
      </c>
      <c r="B104" s="14" t="s">
        <v>246</v>
      </c>
      <c r="C104" s="20">
        <v>807</v>
      </c>
      <c r="D104" s="253" t="s">
        <v>230</v>
      </c>
      <c r="E104" s="184"/>
      <c r="F104" s="15"/>
      <c r="G104" s="347">
        <f>G105</f>
        <v>83.08511</v>
      </c>
      <c r="H104" s="347">
        <v>50.621000000000002</v>
      </c>
      <c r="I104" s="347">
        <v>50.621000000000002</v>
      </c>
    </row>
    <row r="105" spans="1:9" ht="25.5">
      <c r="A105" s="37">
        <v>95</v>
      </c>
      <c r="B105" s="179" t="s">
        <v>170</v>
      </c>
      <c r="C105" s="20">
        <v>807</v>
      </c>
      <c r="D105" s="253" t="s">
        <v>230</v>
      </c>
      <c r="E105" s="184" t="s">
        <v>70</v>
      </c>
      <c r="F105" s="15"/>
      <c r="G105" s="347">
        <f>G106</f>
        <v>83.08511</v>
      </c>
      <c r="H105" s="347">
        <v>50.621000000000002</v>
      </c>
      <c r="I105" s="347">
        <v>50.621000000000002</v>
      </c>
    </row>
    <row r="106" spans="1:9" ht="29.25" customHeight="1">
      <c r="A106" s="37">
        <v>96</v>
      </c>
      <c r="B106" s="179" t="s">
        <v>169</v>
      </c>
      <c r="C106" s="20">
        <v>807</v>
      </c>
      <c r="D106" s="253" t="s">
        <v>230</v>
      </c>
      <c r="E106" s="184" t="s">
        <v>63</v>
      </c>
      <c r="F106" s="15"/>
      <c r="G106" s="347">
        <v>83.08511</v>
      </c>
      <c r="H106" s="347">
        <v>50.621000000000002</v>
      </c>
      <c r="I106" s="347">
        <v>50.621000000000002</v>
      </c>
    </row>
    <row r="107" spans="1:9" s="33" customFormat="1">
      <c r="A107" s="37">
        <v>97</v>
      </c>
      <c r="B107" s="18" t="s">
        <v>59</v>
      </c>
      <c r="C107" s="20">
        <v>807</v>
      </c>
      <c r="D107" s="253" t="s">
        <v>230</v>
      </c>
      <c r="E107" s="184" t="s">
        <v>63</v>
      </c>
      <c r="F107" s="15" t="s">
        <v>153</v>
      </c>
      <c r="G107" s="346">
        <f t="shared" ref="G107:I107" si="37">G106</f>
        <v>83.08511</v>
      </c>
      <c r="H107" s="346">
        <f t="shared" si="37"/>
        <v>50.621000000000002</v>
      </c>
      <c r="I107" s="346">
        <f t="shared" si="37"/>
        <v>50.621000000000002</v>
      </c>
    </row>
    <row r="108" spans="1:9" s="33" customFormat="1">
      <c r="A108" s="37">
        <v>98</v>
      </c>
      <c r="B108" s="18" t="s">
        <v>61</v>
      </c>
      <c r="C108" s="20">
        <v>807</v>
      </c>
      <c r="D108" s="253" t="s">
        <v>230</v>
      </c>
      <c r="E108" s="184" t="s">
        <v>63</v>
      </c>
      <c r="F108" s="15" t="s">
        <v>154</v>
      </c>
      <c r="G108" s="346">
        <f t="shared" ref="G108:I108" si="38">G107</f>
        <v>83.08511</v>
      </c>
      <c r="H108" s="346">
        <f t="shared" si="38"/>
        <v>50.621000000000002</v>
      </c>
      <c r="I108" s="346">
        <f t="shared" si="38"/>
        <v>50.621000000000002</v>
      </c>
    </row>
    <row r="109" spans="1:9" ht="80.25" customHeight="1">
      <c r="A109" s="37">
        <v>99</v>
      </c>
      <c r="B109" s="14" t="s">
        <v>405</v>
      </c>
      <c r="C109" s="20">
        <v>807</v>
      </c>
      <c r="D109" s="253" t="s">
        <v>406</v>
      </c>
      <c r="E109" s="184"/>
      <c r="F109" s="15"/>
      <c r="G109" s="347">
        <f>G110</f>
        <v>394.43</v>
      </c>
      <c r="H109" s="347">
        <f t="shared" ref="H109:I110" si="39">H110</f>
        <v>0</v>
      </c>
      <c r="I109" s="347">
        <f t="shared" si="39"/>
        <v>0</v>
      </c>
    </row>
    <row r="110" spans="1:9" ht="25.5" customHeight="1">
      <c r="A110" s="37">
        <v>100</v>
      </c>
      <c r="B110" s="179" t="s">
        <v>170</v>
      </c>
      <c r="C110" s="20">
        <v>807</v>
      </c>
      <c r="D110" s="253" t="s">
        <v>406</v>
      </c>
      <c r="E110" s="184" t="s">
        <v>70</v>
      </c>
      <c r="F110" s="15"/>
      <c r="G110" s="347">
        <f>G111</f>
        <v>394.43</v>
      </c>
      <c r="H110" s="347">
        <f t="shared" si="39"/>
        <v>0</v>
      </c>
      <c r="I110" s="347">
        <f t="shared" si="39"/>
        <v>0</v>
      </c>
    </row>
    <row r="111" spans="1:9" ht="25.5" customHeight="1">
      <c r="A111" s="37">
        <v>101</v>
      </c>
      <c r="B111" s="179" t="s">
        <v>169</v>
      </c>
      <c r="C111" s="20">
        <v>807</v>
      </c>
      <c r="D111" s="253" t="s">
        <v>406</v>
      </c>
      <c r="E111" s="184" t="s">
        <v>63</v>
      </c>
      <c r="F111" s="15"/>
      <c r="G111" s="347">
        <v>394.43</v>
      </c>
      <c r="H111" s="347">
        <v>0</v>
      </c>
      <c r="I111" s="347">
        <v>0</v>
      </c>
    </row>
    <row r="112" spans="1:9" ht="12.75" customHeight="1">
      <c r="A112" s="37">
        <v>102</v>
      </c>
      <c r="B112" s="18" t="s">
        <v>59</v>
      </c>
      <c r="C112" s="20">
        <v>807</v>
      </c>
      <c r="D112" s="253" t="s">
        <v>406</v>
      </c>
      <c r="E112" s="184" t="s">
        <v>63</v>
      </c>
      <c r="F112" s="15" t="s">
        <v>153</v>
      </c>
      <c r="G112" s="346">
        <f t="shared" ref="G112:I113" si="40">G111</f>
        <v>394.43</v>
      </c>
      <c r="H112" s="346">
        <f t="shared" si="40"/>
        <v>0</v>
      </c>
      <c r="I112" s="346">
        <f t="shared" si="40"/>
        <v>0</v>
      </c>
    </row>
    <row r="113" spans="1:9" ht="12.75" customHeight="1">
      <c r="A113" s="37">
        <v>103</v>
      </c>
      <c r="B113" s="18" t="s">
        <v>61</v>
      </c>
      <c r="C113" s="20">
        <v>807</v>
      </c>
      <c r="D113" s="253" t="s">
        <v>406</v>
      </c>
      <c r="E113" s="184" t="s">
        <v>63</v>
      </c>
      <c r="F113" s="15" t="s">
        <v>154</v>
      </c>
      <c r="G113" s="346">
        <f t="shared" si="40"/>
        <v>394.43</v>
      </c>
      <c r="H113" s="346">
        <f t="shared" si="40"/>
        <v>0</v>
      </c>
      <c r="I113" s="346">
        <f t="shared" si="40"/>
        <v>0</v>
      </c>
    </row>
    <row r="114" spans="1:9" ht="76.5">
      <c r="A114" s="37">
        <v>104</v>
      </c>
      <c r="B114" s="14" t="s">
        <v>407</v>
      </c>
      <c r="C114" s="20">
        <v>807</v>
      </c>
      <c r="D114" s="253" t="s">
        <v>408</v>
      </c>
      <c r="E114" s="184"/>
      <c r="F114" s="15"/>
      <c r="G114" s="347">
        <f>G115</f>
        <v>0.39500000000000002</v>
      </c>
      <c r="H114" s="347">
        <f t="shared" ref="H114:I115" si="41">H115</f>
        <v>0</v>
      </c>
      <c r="I114" s="347">
        <f t="shared" si="41"/>
        <v>0</v>
      </c>
    </row>
    <row r="115" spans="1:9" ht="25.5">
      <c r="A115" s="37">
        <v>105</v>
      </c>
      <c r="B115" s="179" t="s">
        <v>170</v>
      </c>
      <c r="C115" s="20">
        <v>807</v>
      </c>
      <c r="D115" s="253" t="s">
        <v>408</v>
      </c>
      <c r="E115" s="184" t="s">
        <v>70</v>
      </c>
      <c r="F115" s="15"/>
      <c r="G115" s="347">
        <f>G116</f>
        <v>0.39500000000000002</v>
      </c>
      <c r="H115" s="347">
        <f t="shared" si="41"/>
        <v>0</v>
      </c>
      <c r="I115" s="347">
        <f t="shared" si="41"/>
        <v>0</v>
      </c>
    </row>
    <row r="116" spans="1:9" ht="29.25" customHeight="1">
      <c r="A116" s="37">
        <v>106</v>
      </c>
      <c r="B116" s="179" t="s">
        <v>169</v>
      </c>
      <c r="C116" s="20">
        <v>807</v>
      </c>
      <c r="D116" s="253" t="s">
        <v>408</v>
      </c>
      <c r="E116" s="184" t="s">
        <v>63</v>
      </c>
      <c r="F116" s="15"/>
      <c r="G116" s="347">
        <v>0.39500000000000002</v>
      </c>
      <c r="H116" s="347">
        <v>0</v>
      </c>
      <c r="I116" s="347">
        <v>0</v>
      </c>
    </row>
    <row r="117" spans="1:9" s="33" customFormat="1">
      <c r="A117" s="37">
        <v>107</v>
      </c>
      <c r="B117" s="18" t="s">
        <v>59</v>
      </c>
      <c r="C117" s="20">
        <v>807</v>
      </c>
      <c r="D117" s="253" t="s">
        <v>408</v>
      </c>
      <c r="E117" s="184" t="s">
        <v>63</v>
      </c>
      <c r="F117" s="15" t="s">
        <v>153</v>
      </c>
      <c r="G117" s="346">
        <f t="shared" ref="G117:I118" si="42">G116</f>
        <v>0.39500000000000002</v>
      </c>
      <c r="H117" s="346">
        <f t="shared" si="42"/>
        <v>0</v>
      </c>
      <c r="I117" s="346">
        <f t="shared" si="42"/>
        <v>0</v>
      </c>
    </row>
    <row r="118" spans="1:9" s="33" customFormat="1">
      <c r="A118" s="37">
        <v>108</v>
      </c>
      <c r="B118" s="18" t="s">
        <v>61</v>
      </c>
      <c r="C118" s="20">
        <v>807</v>
      </c>
      <c r="D118" s="253" t="s">
        <v>408</v>
      </c>
      <c r="E118" s="184" t="s">
        <v>63</v>
      </c>
      <c r="F118" s="15" t="s">
        <v>154</v>
      </c>
      <c r="G118" s="346">
        <f t="shared" si="42"/>
        <v>0.39500000000000002</v>
      </c>
      <c r="H118" s="346">
        <f t="shared" si="42"/>
        <v>0</v>
      </c>
      <c r="I118" s="346">
        <f t="shared" si="42"/>
        <v>0</v>
      </c>
    </row>
    <row r="119" spans="1:9" ht="14.25">
      <c r="A119" s="37">
        <v>109</v>
      </c>
      <c r="B119" s="221" t="s">
        <v>68</v>
      </c>
      <c r="C119" s="20">
        <v>807</v>
      </c>
      <c r="D119" s="254" t="s">
        <v>208</v>
      </c>
      <c r="E119" s="186"/>
      <c r="F119" s="28"/>
      <c r="G119" s="348">
        <f>G120+G145+G151+G157+G172+G179+G186+G193</f>
        <v>5134.47462</v>
      </c>
      <c r="H119" s="348">
        <f>H120+H145+H151+H157+H172+H179+H186</f>
        <v>4748.1630000000005</v>
      </c>
      <c r="I119" s="348">
        <f>I120+I145+I151+I157+I172+I179+I186</f>
        <v>4548.1630000000005</v>
      </c>
    </row>
    <row r="120" spans="1:9">
      <c r="A120" s="37">
        <v>110</v>
      </c>
      <c r="B120" s="20" t="s">
        <v>74</v>
      </c>
      <c r="C120" s="20">
        <v>807</v>
      </c>
      <c r="D120" s="254" t="s">
        <v>209</v>
      </c>
      <c r="E120" s="186"/>
      <c r="F120" s="28"/>
      <c r="G120" s="349">
        <f>G122+G126+G140</f>
        <v>4806.8310600000004</v>
      </c>
      <c r="H120" s="349">
        <f t="shared" ref="H120:I120" si="43">H122+H126</f>
        <v>4714.2080000000005</v>
      </c>
      <c r="I120" s="349">
        <f t="shared" si="43"/>
        <v>4514.2080000000005</v>
      </c>
    </row>
    <row r="121" spans="1:9" ht="33" customHeight="1">
      <c r="A121" s="37">
        <v>111</v>
      </c>
      <c r="B121" s="20" t="s">
        <v>242</v>
      </c>
      <c r="C121" s="20">
        <v>807</v>
      </c>
      <c r="D121" s="255" t="s">
        <v>240</v>
      </c>
      <c r="E121" s="186"/>
      <c r="F121" s="28"/>
      <c r="G121" s="349">
        <f>G122</f>
        <v>805.2355</v>
      </c>
      <c r="H121" s="349">
        <v>766.84400000000005</v>
      </c>
      <c r="I121" s="349">
        <v>766.84400000000005</v>
      </c>
    </row>
    <row r="122" spans="1:9" ht="51">
      <c r="A122" s="37">
        <v>112</v>
      </c>
      <c r="B122" s="20" t="s">
        <v>77</v>
      </c>
      <c r="C122" s="20">
        <v>807</v>
      </c>
      <c r="D122" s="255" t="s">
        <v>240</v>
      </c>
      <c r="E122" s="187" t="s">
        <v>69</v>
      </c>
      <c r="F122" s="28"/>
      <c r="G122" s="349">
        <f>G123</f>
        <v>805.2355</v>
      </c>
      <c r="H122" s="349">
        <v>766.84400000000005</v>
      </c>
      <c r="I122" s="349">
        <v>766.84400000000005</v>
      </c>
    </row>
    <row r="123" spans="1:9" ht="25.5">
      <c r="A123" s="37">
        <v>113</v>
      </c>
      <c r="B123" s="20" t="s">
        <v>75</v>
      </c>
      <c r="C123" s="20">
        <v>807</v>
      </c>
      <c r="D123" s="255" t="s">
        <v>240</v>
      </c>
      <c r="E123" s="186" t="s">
        <v>66</v>
      </c>
      <c r="F123" s="28"/>
      <c r="G123" s="349">
        <v>805.2355</v>
      </c>
      <c r="H123" s="349">
        <v>766.84400000000005</v>
      </c>
      <c r="I123" s="349">
        <v>766.84400000000005</v>
      </c>
    </row>
    <row r="124" spans="1:9">
      <c r="A124" s="37">
        <v>114</v>
      </c>
      <c r="B124" s="20" t="s">
        <v>56</v>
      </c>
      <c r="C124" s="20">
        <v>807</v>
      </c>
      <c r="D124" s="255" t="s">
        <v>240</v>
      </c>
      <c r="E124" s="186" t="s">
        <v>66</v>
      </c>
      <c r="F124" s="28" t="s">
        <v>155</v>
      </c>
      <c r="G124" s="350">
        <f>G123</f>
        <v>805.2355</v>
      </c>
      <c r="H124" s="350">
        <f>H123</f>
        <v>766.84400000000005</v>
      </c>
      <c r="I124" s="350">
        <f>I123</f>
        <v>766.84400000000005</v>
      </c>
    </row>
    <row r="125" spans="1:9" ht="25.5">
      <c r="A125" s="37">
        <v>115</v>
      </c>
      <c r="B125" s="20" t="s">
        <v>37</v>
      </c>
      <c r="C125" s="20">
        <v>807</v>
      </c>
      <c r="D125" s="255" t="s">
        <v>240</v>
      </c>
      <c r="E125" s="186" t="s">
        <v>66</v>
      </c>
      <c r="F125" s="28" t="s">
        <v>157</v>
      </c>
      <c r="G125" s="349">
        <f>G123</f>
        <v>805.2355</v>
      </c>
      <c r="H125" s="349">
        <f>H123</f>
        <v>766.84400000000005</v>
      </c>
      <c r="I125" s="349">
        <f>I123</f>
        <v>766.84400000000005</v>
      </c>
    </row>
    <row r="126" spans="1:9" ht="38.25">
      <c r="A126" s="37">
        <v>116</v>
      </c>
      <c r="B126" s="18" t="s">
        <v>76</v>
      </c>
      <c r="C126" s="20">
        <v>807</v>
      </c>
      <c r="D126" s="27" t="s">
        <v>214</v>
      </c>
      <c r="E126" s="184"/>
      <c r="F126" s="15"/>
      <c r="G126" s="346">
        <f>G127+G131+G135</f>
        <v>3943.5005600000004</v>
      </c>
      <c r="H126" s="346">
        <f t="shared" ref="H126:I126" si="44">H127+H131+H135</f>
        <v>3947.364</v>
      </c>
      <c r="I126" s="346">
        <f t="shared" si="44"/>
        <v>3747.364</v>
      </c>
    </row>
    <row r="127" spans="1:9" ht="51">
      <c r="A127" s="37">
        <v>117</v>
      </c>
      <c r="B127" s="18" t="s">
        <v>368</v>
      </c>
      <c r="C127" s="20">
        <v>807</v>
      </c>
      <c r="D127" s="27" t="s">
        <v>214</v>
      </c>
      <c r="E127" s="184" t="s">
        <v>69</v>
      </c>
      <c r="F127" s="15"/>
      <c r="G127" s="346">
        <f>G128</f>
        <v>2576.8993300000002</v>
      </c>
      <c r="H127" s="346">
        <f t="shared" ref="H127:I127" si="45">H128</f>
        <v>2518.0540000000001</v>
      </c>
      <c r="I127" s="346">
        <f t="shared" si="45"/>
        <v>2518.0540000000001</v>
      </c>
    </row>
    <row r="128" spans="1:9" ht="25.5">
      <c r="A128" s="37">
        <v>118</v>
      </c>
      <c r="B128" s="18" t="s">
        <v>254</v>
      </c>
      <c r="C128" s="20">
        <v>807</v>
      </c>
      <c r="D128" s="27" t="s">
        <v>214</v>
      </c>
      <c r="E128" s="184" t="s">
        <v>66</v>
      </c>
      <c r="F128" s="15"/>
      <c r="G128" s="347">
        <v>2576.8993300000002</v>
      </c>
      <c r="H128" s="347">
        <v>2518.0540000000001</v>
      </c>
      <c r="I128" s="347">
        <v>2518.0540000000001</v>
      </c>
    </row>
    <row r="129" spans="1:9">
      <c r="A129" s="37">
        <v>119</v>
      </c>
      <c r="B129" s="20" t="s">
        <v>56</v>
      </c>
      <c r="C129" s="20">
        <v>807</v>
      </c>
      <c r="D129" s="27" t="s">
        <v>214</v>
      </c>
      <c r="E129" s="186" t="s">
        <v>66</v>
      </c>
      <c r="F129" s="28" t="s">
        <v>155</v>
      </c>
      <c r="G129" s="350">
        <f>G130</f>
        <v>2576.8993300000002</v>
      </c>
      <c r="H129" s="350">
        <f>H128</f>
        <v>2518.0540000000001</v>
      </c>
      <c r="I129" s="350">
        <f>I128</f>
        <v>2518.0540000000001</v>
      </c>
    </row>
    <row r="130" spans="1:9" ht="38.25">
      <c r="A130" s="37">
        <v>120</v>
      </c>
      <c r="B130" s="20" t="s">
        <v>366</v>
      </c>
      <c r="C130" s="20">
        <v>807</v>
      </c>
      <c r="D130" s="27" t="s">
        <v>214</v>
      </c>
      <c r="E130" s="186" t="s">
        <v>66</v>
      </c>
      <c r="F130" s="28" t="s">
        <v>156</v>
      </c>
      <c r="G130" s="347">
        <f>G128</f>
        <v>2576.8993300000002</v>
      </c>
      <c r="H130" s="347">
        <f t="shared" ref="H130:I130" si="46">H128</f>
        <v>2518.0540000000001</v>
      </c>
      <c r="I130" s="347">
        <f t="shared" si="46"/>
        <v>2518.0540000000001</v>
      </c>
    </row>
    <row r="131" spans="1:9" ht="25.5">
      <c r="A131" s="37">
        <v>121</v>
      </c>
      <c r="B131" s="18" t="s">
        <v>170</v>
      </c>
      <c r="C131" s="20">
        <v>807</v>
      </c>
      <c r="D131" s="27" t="s">
        <v>214</v>
      </c>
      <c r="E131" s="184" t="s">
        <v>70</v>
      </c>
      <c r="F131" s="15"/>
      <c r="G131" s="347">
        <f>G132</f>
        <v>1354.32114</v>
      </c>
      <c r="H131" s="347">
        <f>H132</f>
        <v>1423.81</v>
      </c>
      <c r="I131" s="347">
        <f>I132</f>
        <v>1223.81</v>
      </c>
    </row>
    <row r="132" spans="1:9" ht="25.5">
      <c r="A132" s="37">
        <v>122</v>
      </c>
      <c r="B132" s="18" t="s">
        <v>2</v>
      </c>
      <c r="C132" s="20">
        <v>807</v>
      </c>
      <c r="D132" s="27" t="s">
        <v>214</v>
      </c>
      <c r="E132" s="184" t="s">
        <v>63</v>
      </c>
      <c r="F132" s="15"/>
      <c r="G132" s="347">
        <f>G133</f>
        <v>1354.32114</v>
      </c>
      <c r="H132" s="347">
        <f t="shared" ref="H132:I132" si="47">H133</f>
        <v>1423.81</v>
      </c>
      <c r="I132" s="347">
        <f t="shared" si="47"/>
        <v>1223.81</v>
      </c>
    </row>
    <row r="133" spans="1:9">
      <c r="A133" s="37">
        <v>123</v>
      </c>
      <c r="B133" s="20" t="s">
        <v>56</v>
      </c>
      <c r="C133" s="20">
        <v>807</v>
      </c>
      <c r="D133" s="27" t="s">
        <v>214</v>
      </c>
      <c r="E133" s="184" t="s">
        <v>63</v>
      </c>
      <c r="F133" s="15" t="s">
        <v>155</v>
      </c>
      <c r="G133" s="347">
        <v>1354.32114</v>
      </c>
      <c r="H133" s="347">
        <v>1423.81</v>
      </c>
      <c r="I133" s="347">
        <v>1223.81</v>
      </c>
    </row>
    <row r="134" spans="1:9" ht="38.25">
      <c r="A134" s="37">
        <v>124</v>
      </c>
      <c r="B134" s="20" t="s">
        <v>366</v>
      </c>
      <c r="C134" s="20">
        <v>807</v>
      </c>
      <c r="D134" s="27" t="s">
        <v>214</v>
      </c>
      <c r="E134" s="184" t="s">
        <v>63</v>
      </c>
      <c r="F134" s="15" t="s">
        <v>156</v>
      </c>
      <c r="G134" s="347">
        <f>G133</f>
        <v>1354.32114</v>
      </c>
      <c r="H134" s="347">
        <f>H133</f>
        <v>1423.81</v>
      </c>
      <c r="I134" s="347">
        <f>I133</f>
        <v>1223.81</v>
      </c>
    </row>
    <row r="135" spans="1:9">
      <c r="A135" s="37">
        <v>125</v>
      </c>
      <c r="B135" s="18" t="s">
        <v>78</v>
      </c>
      <c r="C135" s="20">
        <v>807</v>
      </c>
      <c r="D135" s="27" t="s">
        <v>214</v>
      </c>
      <c r="E135" s="184" t="s">
        <v>79</v>
      </c>
      <c r="F135" s="15"/>
      <c r="G135" s="346">
        <f>G136</f>
        <v>12.28009</v>
      </c>
      <c r="H135" s="346">
        <f t="shared" ref="H135:I135" si="48">H136</f>
        <v>5.5</v>
      </c>
      <c r="I135" s="346">
        <f t="shared" si="48"/>
        <v>5.5</v>
      </c>
    </row>
    <row r="136" spans="1:9">
      <c r="A136" s="37">
        <v>126</v>
      </c>
      <c r="B136" s="18" t="s">
        <v>80</v>
      </c>
      <c r="C136" s="20">
        <v>807</v>
      </c>
      <c r="D136" s="27" t="s">
        <v>214</v>
      </c>
      <c r="E136" s="184" t="s">
        <v>67</v>
      </c>
      <c r="F136" s="15"/>
      <c r="G136" s="346">
        <f>9.78009+2.5</f>
        <v>12.28009</v>
      </c>
      <c r="H136" s="346">
        <v>5.5</v>
      </c>
      <c r="I136" s="346">
        <v>5.5</v>
      </c>
    </row>
    <row r="137" spans="1:9">
      <c r="A137" s="37">
        <v>127</v>
      </c>
      <c r="B137" s="20" t="s">
        <v>56</v>
      </c>
      <c r="C137" s="20">
        <v>807</v>
      </c>
      <c r="D137" s="27" t="s">
        <v>214</v>
      </c>
      <c r="E137" s="184" t="s">
        <v>67</v>
      </c>
      <c r="F137" s="15" t="s">
        <v>155</v>
      </c>
      <c r="G137" s="346">
        <f t="shared" ref="G137:I138" si="49">G136</f>
        <v>12.28009</v>
      </c>
      <c r="H137" s="346">
        <f t="shared" si="49"/>
        <v>5.5</v>
      </c>
      <c r="I137" s="346">
        <f t="shared" si="49"/>
        <v>5.5</v>
      </c>
    </row>
    <row r="138" spans="1:9" ht="38.25">
      <c r="A138" s="37">
        <v>128</v>
      </c>
      <c r="B138" s="20" t="s">
        <v>366</v>
      </c>
      <c r="C138" s="20">
        <v>807</v>
      </c>
      <c r="D138" s="27" t="s">
        <v>214</v>
      </c>
      <c r="E138" s="184" t="s">
        <v>67</v>
      </c>
      <c r="F138" s="15" t="s">
        <v>156</v>
      </c>
      <c r="G138" s="346">
        <f t="shared" si="49"/>
        <v>12.28009</v>
      </c>
      <c r="H138" s="346">
        <f t="shared" si="49"/>
        <v>5.5</v>
      </c>
      <c r="I138" s="346">
        <f t="shared" si="49"/>
        <v>5.5</v>
      </c>
    </row>
    <row r="139" spans="1:9" ht="51">
      <c r="A139" s="37">
        <v>129</v>
      </c>
      <c r="B139" s="18" t="s">
        <v>417</v>
      </c>
      <c r="C139" s="20">
        <v>807</v>
      </c>
      <c r="D139" s="27" t="s">
        <v>418</v>
      </c>
      <c r="E139" s="184"/>
      <c r="F139" s="15"/>
      <c r="G139" s="346">
        <f>G141</f>
        <v>58.094999999999999</v>
      </c>
      <c r="H139" s="346">
        <f t="shared" ref="H139:I139" si="50">H141</f>
        <v>0</v>
      </c>
      <c r="I139" s="346">
        <f t="shared" si="50"/>
        <v>0</v>
      </c>
    </row>
    <row r="140" spans="1:9" ht="51">
      <c r="A140" s="37">
        <v>130</v>
      </c>
      <c r="B140" s="18" t="s">
        <v>77</v>
      </c>
      <c r="C140" s="20">
        <v>807</v>
      </c>
      <c r="D140" s="27" t="s">
        <v>418</v>
      </c>
      <c r="E140" s="184" t="s">
        <v>69</v>
      </c>
      <c r="F140" s="15"/>
      <c r="G140" s="346">
        <f>G141</f>
        <v>58.094999999999999</v>
      </c>
      <c r="H140" s="346">
        <f t="shared" ref="H140:I142" si="51">H141</f>
        <v>0</v>
      </c>
      <c r="I140" s="346">
        <f t="shared" si="51"/>
        <v>0</v>
      </c>
    </row>
    <row r="141" spans="1:9" ht="25.5">
      <c r="A141" s="37">
        <v>131</v>
      </c>
      <c r="B141" s="18" t="s">
        <v>254</v>
      </c>
      <c r="C141" s="20">
        <v>807</v>
      </c>
      <c r="D141" s="27" t="s">
        <v>418</v>
      </c>
      <c r="E141" s="184" t="s">
        <v>66</v>
      </c>
      <c r="F141" s="15"/>
      <c r="G141" s="347">
        <f>G142</f>
        <v>58.094999999999999</v>
      </c>
      <c r="H141" s="347">
        <f t="shared" si="51"/>
        <v>0</v>
      </c>
      <c r="I141" s="347">
        <f t="shared" si="51"/>
        <v>0</v>
      </c>
    </row>
    <row r="142" spans="1:9">
      <c r="A142" s="37">
        <v>132</v>
      </c>
      <c r="B142" s="20" t="s">
        <v>56</v>
      </c>
      <c r="C142" s="20">
        <v>807</v>
      </c>
      <c r="D142" s="27" t="s">
        <v>418</v>
      </c>
      <c r="E142" s="186" t="s">
        <v>66</v>
      </c>
      <c r="F142" s="28" t="s">
        <v>155</v>
      </c>
      <c r="G142" s="350">
        <f>G143</f>
        <v>58.094999999999999</v>
      </c>
      <c r="H142" s="350">
        <f t="shared" si="51"/>
        <v>0</v>
      </c>
      <c r="I142" s="350">
        <f t="shared" si="51"/>
        <v>0</v>
      </c>
    </row>
    <row r="143" spans="1:9" ht="38.25">
      <c r="A143" s="37">
        <v>133</v>
      </c>
      <c r="B143" s="20" t="s">
        <v>416</v>
      </c>
      <c r="C143" s="20">
        <v>807</v>
      </c>
      <c r="D143" s="27" t="s">
        <v>418</v>
      </c>
      <c r="E143" s="186" t="s">
        <v>66</v>
      </c>
      <c r="F143" s="28" t="s">
        <v>156</v>
      </c>
      <c r="G143" s="347">
        <v>58.094999999999999</v>
      </c>
      <c r="H143" s="347">
        <v>0</v>
      </c>
      <c r="I143" s="347">
        <v>0</v>
      </c>
    </row>
    <row r="144" spans="1:9" ht="34.5" customHeight="1">
      <c r="A144" s="37">
        <v>134</v>
      </c>
      <c r="B144" s="35" t="s">
        <v>38</v>
      </c>
      <c r="C144" s="20">
        <v>807</v>
      </c>
      <c r="D144" s="256" t="s">
        <v>215</v>
      </c>
      <c r="E144" s="184"/>
      <c r="F144" s="15"/>
      <c r="G144" s="347">
        <f>G145</f>
        <v>145.76599999999999</v>
      </c>
      <c r="H144" s="347">
        <f t="shared" ref="H144:I147" si="52">H145</f>
        <v>13.574999999999999</v>
      </c>
      <c r="I144" s="347">
        <f t="shared" si="52"/>
        <v>13.574999999999999</v>
      </c>
    </row>
    <row r="145" spans="1:9">
      <c r="A145" s="37">
        <v>135</v>
      </c>
      <c r="B145" s="18" t="s">
        <v>263</v>
      </c>
      <c r="C145" s="20">
        <v>807</v>
      </c>
      <c r="D145" s="256" t="s">
        <v>215</v>
      </c>
      <c r="E145" s="183"/>
      <c r="F145" s="12"/>
      <c r="G145" s="346">
        <f>G146</f>
        <v>145.76599999999999</v>
      </c>
      <c r="H145" s="346">
        <f t="shared" si="52"/>
        <v>13.574999999999999</v>
      </c>
      <c r="I145" s="346">
        <f t="shared" si="52"/>
        <v>13.574999999999999</v>
      </c>
    </row>
    <row r="146" spans="1:9" s="33" customFormat="1" ht="57" customHeight="1">
      <c r="A146" s="37">
        <v>136</v>
      </c>
      <c r="B146" s="19" t="s">
        <v>247</v>
      </c>
      <c r="C146" s="20">
        <v>807</v>
      </c>
      <c r="D146" s="256" t="s">
        <v>243</v>
      </c>
      <c r="E146" s="183"/>
      <c r="F146" s="12"/>
      <c r="G146" s="346">
        <f>G147</f>
        <v>145.76599999999999</v>
      </c>
      <c r="H146" s="346">
        <f t="shared" si="52"/>
        <v>13.574999999999999</v>
      </c>
      <c r="I146" s="346">
        <f t="shared" si="52"/>
        <v>13.574999999999999</v>
      </c>
    </row>
    <row r="147" spans="1:9">
      <c r="A147" s="37">
        <v>137</v>
      </c>
      <c r="B147" s="19" t="s">
        <v>57</v>
      </c>
      <c r="C147" s="20">
        <v>807</v>
      </c>
      <c r="D147" s="256" t="s">
        <v>243</v>
      </c>
      <c r="E147" s="183" t="s">
        <v>82</v>
      </c>
      <c r="F147" s="12"/>
      <c r="G147" s="346">
        <f>G148</f>
        <v>145.76599999999999</v>
      </c>
      <c r="H147" s="346">
        <f t="shared" si="52"/>
        <v>13.574999999999999</v>
      </c>
      <c r="I147" s="346">
        <f t="shared" si="52"/>
        <v>13.574999999999999</v>
      </c>
    </row>
    <row r="148" spans="1:9">
      <c r="A148" s="37">
        <v>138</v>
      </c>
      <c r="B148" s="19" t="s">
        <v>62</v>
      </c>
      <c r="C148" s="20">
        <v>807</v>
      </c>
      <c r="D148" s="256" t="s">
        <v>243</v>
      </c>
      <c r="E148" s="183" t="s">
        <v>64</v>
      </c>
      <c r="F148" s="12"/>
      <c r="G148" s="346">
        <f>13.575+132.191</f>
        <v>145.76599999999999</v>
      </c>
      <c r="H148" s="346">
        <v>13.574999999999999</v>
      </c>
      <c r="I148" s="346">
        <v>13.574999999999999</v>
      </c>
    </row>
    <row r="149" spans="1:9">
      <c r="A149" s="37">
        <v>139</v>
      </c>
      <c r="B149" s="20" t="s">
        <v>56</v>
      </c>
      <c r="C149" s="20">
        <v>807</v>
      </c>
      <c r="D149" s="256" t="s">
        <v>243</v>
      </c>
      <c r="E149" s="183" t="s">
        <v>64</v>
      </c>
      <c r="F149" s="12" t="s">
        <v>155</v>
      </c>
      <c r="G149" s="346">
        <f t="shared" ref="G149:I150" si="53">G148</f>
        <v>145.76599999999999</v>
      </c>
      <c r="H149" s="346">
        <f t="shared" si="53"/>
        <v>13.574999999999999</v>
      </c>
      <c r="I149" s="346">
        <f t="shared" si="53"/>
        <v>13.574999999999999</v>
      </c>
    </row>
    <row r="150" spans="1:9" ht="38.25">
      <c r="A150" s="37">
        <v>140</v>
      </c>
      <c r="B150" s="20" t="s">
        <v>38</v>
      </c>
      <c r="C150" s="20">
        <v>807</v>
      </c>
      <c r="D150" s="252" t="s">
        <v>216</v>
      </c>
      <c r="E150" s="183" t="s">
        <v>64</v>
      </c>
      <c r="F150" s="12" t="s">
        <v>158</v>
      </c>
      <c r="G150" s="346">
        <f t="shared" si="53"/>
        <v>145.76599999999999</v>
      </c>
      <c r="H150" s="346">
        <f t="shared" si="53"/>
        <v>13.574999999999999</v>
      </c>
      <c r="I150" s="346">
        <f t="shared" si="53"/>
        <v>13.574999999999999</v>
      </c>
    </row>
    <row r="151" spans="1:9">
      <c r="A151" s="37">
        <v>141</v>
      </c>
      <c r="B151" s="22" t="s">
        <v>0</v>
      </c>
      <c r="C151" s="20">
        <v>807</v>
      </c>
      <c r="D151" s="27" t="s">
        <v>218</v>
      </c>
      <c r="E151" s="218"/>
      <c r="F151" s="15"/>
      <c r="G151" s="347">
        <v>18.736999999999998</v>
      </c>
      <c r="H151" s="347">
        <v>18.736999999999998</v>
      </c>
      <c r="I151" s="347">
        <v>18.736999999999998</v>
      </c>
    </row>
    <row r="152" spans="1:9" ht="25.5">
      <c r="A152" s="37">
        <v>142</v>
      </c>
      <c r="B152" s="19" t="s">
        <v>12</v>
      </c>
      <c r="C152" s="20">
        <v>807</v>
      </c>
      <c r="D152" s="256" t="s">
        <v>219</v>
      </c>
      <c r="E152" s="218"/>
      <c r="F152" s="15"/>
      <c r="G152" s="347">
        <v>18.736999999999998</v>
      </c>
      <c r="H152" s="347">
        <v>18.736999999999998</v>
      </c>
      <c r="I152" s="347">
        <v>18.736999999999998</v>
      </c>
    </row>
    <row r="153" spans="1:9">
      <c r="A153" s="37">
        <v>143</v>
      </c>
      <c r="B153" s="18" t="s">
        <v>78</v>
      </c>
      <c r="C153" s="20">
        <v>807</v>
      </c>
      <c r="D153" s="256" t="s">
        <v>219</v>
      </c>
      <c r="E153" s="219">
        <v>800</v>
      </c>
      <c r="F153" s="12"/>
      <c r="G153" s="347">
        <v>18.736999999999998</v>
      </c>
      <c r="H153" s="347">
        <v>18.736999999999998</v>
      </c>
      <c r="I153" s="347">
        <v>18.736999999999998</v>
      </c>
    </row>
    <row r="154" spans="1:9">
      <c r="A154" s="37">
        <v>144</v>
      </c>
      <c r="B154" s="22" t="s">
        <v>97</v>
      </c>
      <c r="C154" s="20">
        <v>807</v>
      </c>
      <c r="D154" s="256" t="s">
        <v>219</v>
      </c>
      <c r="E154" s="218">
        <v>870</v>
      </c>
      <c r="F154" s="15"/>
      <c r="G154" s="347">
        <v>18.736999999999998</v>
      </c>
      <c r="H154" s="347">
        <v>18.736999999999998</v>
      </c>
      <c r="I154" s="347">
        <v>18.736999999999998</v>
      </c>
    </row>
    <row r="155" spans="1:9">
      <c r="A155" s="37">
        <v>145</v>
      </c>
      <c r="B155" s="20" t="s">
        <v>56</v>
      </c>
      <c r="C155" s="20">
        <v>807</v>
      </c>
      <c r="D155" s="256" t="s">
        <v>219</v>
      </c>
      <c r="E155" s="218">
        <v>870</v>
      </c>
      <c r="F155" s="15" t="s">
        <v>155</v>
      </c>
      <c r="G155" s="347">
        <v>18.736999999999998</v>
      </c>
      <c r="H155" s="347">
        <v>18.736999999999998</v>
      </c>
      <c r="I155" s="347">
        <v>18.736999999999998</v>
      </c>
    </row>
    <row r="156" spans="1:9" s="33" customFormat="1">
      <c r="A156" s="37">
        <v>146</v>
      </c>
      <c r="B156" s="18" t="s">
        <v>40</v>
      </c>
      <c r="C156" s="20">
        <v>807</v>
      </c>
      <c r="D156" s="256" t="s">
        <v>219</v>
      </c>
      <c r="E156" s="218">
        <v>870</v>
      </c>
      <c r="F156" s="15" t="s">
        <v>159</v>
      </c>
      <c r="G156" s="347">
        <v>18.736999999999998</v>
      </c>
      <c r="H156" s="347">
        <v>18.736999999999998</v>
      </c>
      <c r="I156" s="347">
        <v>18.736999999999998</v>
      </c>
    </row>
    <row r="157" spans="1:9" ht="27" customHeight="1">
      <c r="A157" s="37">
        <v>147</v>
      </c>
      <c r="B157" s="24" t="s">
        <v>1</v>
      </c>
      <c r="C157" s="20">
        <v>807</v>
      </c>
      <c r="D157" s="257" t="s">
        <v>220</v>
      </c>
      <c r="E157" s="188"/>
      <c r="F157" s="23"/>
      <c r="G157" s="346">
        <f>G158+G163</f>
        <v>110.54300000000001</v>
      </c>
      <c r="H157" s="346">
        <f>H158+H163</f>
        <v>1.643</v>
      </c>
      <c r="I157" s="346">
        <f>I158+I163</f>
        <v>1.643</v>
      </c>
    </row>
    <row r="158" spans="1:9" ht="45" customHeight="1">
      <c r="A158" s="37">
        <v>148</v>
      </c>
      <c r="B158" s="264" t="s">
        <v>371</v>
      </c>
      <c r="C158" s="20">
        <v>807</v>
      </c>
      <c r="D158" s="257" t="s">
        <v>221</v>
      </c>
      <c r="E158" s="188"/>
      <c r="F158" s="23"/>
      <c r="G158" s="346">
        <f>G159</f>
        <v>1.643</v>
      </c>
      <c r="H158" s="346">
        <f t="shared" ref="H158:I160" si="54">H159</f>
        <v>1.643</v>
      </c>
      <c r="I158" s="346">
        <f t="shared" si="54"/>
        <v>1.643</v>
      </c>
    </row>
    <row r="159" spans="1:9" ht="25.5">
      <c r="A159" s="37">
        <v>149</v>
      </c>
      <c r="B159" s="18" t="s">
        <v>170</v>
      </c>
      <c r="C159" s="20">
        <v>807</v>
      </c>
      <c r="D159" s="257" t="s">
        <v>221</v>
      </c>
      <c r="E159" s="189" t="s">
        <v>70</v>
      </c>
      <c r="F159" s="23"/>
      <c r="G159" s="346">
        <f>G160</f>
        <v>1.643</v>
      </c>
      <c r="H159" s="346">
        <f t="shared" si="54"/>
        <v>1.643</v>
      </c>
      <c r="I159" s="346">
        <f t="shared" si="54"/>
        <v>1.643</v>
      </c>
    </row>
    <row r="160" spans="1:9" ht="25.5">
      <c r="A160" s="37">
        <v>150</v>
      </c>
      <c r="B160" s="18" t="s">
        <v>2</v>
      </c>
      <c r="C160" s="20">
        <v>807</v>
      </c>
      <c r="D160" s="257" t="s">
        <v>221</v>
      </c>
      <c r="E160" s="190" t="s">
        <v>63</v>
      </c>
      <c r="F160" s="25"/>
      <c r="G160" s="346">
        <f>G161</f>
        <v>1.643</v>
      </c>
      <c r="H160" s="346">
        <f t="shared" si="54"/>
        <v>1.643</v>
      </c>
      <c r="I160" s="346">
        <f t="shared" si="54"/>
        <v>1.643</v>
      </c>
    </row>
    <row r="161" spans="1:9">
      <c r="A161" s="37">
        <v>151</v>
      </c>
      <c r="B161" s="20" t="s">
        <v>56</v>
      </c>
      <c r="C161" s="20">
        <v>807</v>
      </c>
      <c r="D161" s="257" t="s">
        <v>221</v>
      </c>
      <c r="E161" s="190" t="s">
        <v>63</v>
      </c>
      <c r="F161" s="25" t="s">
        <v>155</v>
      </c>
      <c r="G161" s="346">
        <f>G162</f>
        <v>1.643</v>
      </c>
      <c r="H161" s="346">
        <f>H162</f>
        <v>1.643</v>
      </c>
      <c r="I161" s="346">
        <f>I162</f>
        <v>1.643</v>
      </c>
    </row>
    <row r="162" spans="1:9">
      <c r="A162" s="37">
        <v>152</v>
      </c>
      <c r="B162" s="36" t="s">
        <v>81</v>
      </c>
      <c r="C162" s="20">
        <v>807</v>
      </c>
      <c r="D162" s="257" t="s">
        <v>221</v>
      </c>
      <c r="E162" s="190" t="s">
        <v>63</v>
      </c>
      <c r="F162" s="15" t="s">
        <v>160</v>
      </c>
      <c r="G162" s="346">
        <v>1.643</v>
      </c>
      <c r="H162" s="346">
        <v>1.643</v>
      </c>
      <c r="I162" s="351">
        <v>1.643</v>
      </c>
    </row>
    <row r="163" spans="1:9" ht="38.25">
      <c r="A163" s="37">
        <v>153</v>
      </c>
      <c r="B163" s="18" t="s">
        <v>372</v>
      </c>
      <c r="C163" s="20">
        <v>807</v>
      </c>
      <c r="D163" s="27" t="s">
        <v>222</v>
      </c>
      <c r="E163" s="191"/>
      <c r="F163" s="15"/>
      <c r="G163" s="346">
        <f>G168+G164</f>
        <v>108.9</v>
      </c>
      <c r="H163" s="346">
        <f t="shared" ref="H163:I163" si="55">H168+H164</f>
        <v>0</v>
      </c>
      <c r="I163" s="346">
        <f t="shared" si="55"/>
        <v>0</v>
      </c>
    </row>
    <row r="164" spans="1:9" ht="51">
      <c r="A164" s="37">
        <v>154</v>
      </c>
      <c r="B164" s="18" t="s">
        <v>368</v>
      </c>
      <c r="C164" s="20">
        <v>807</v>
      </c>
      <c r="D164" s="27" t="s">
        <v>222</v>
      </c>
      <c r="E164" s="184" t="s">
        <v>69</v>
      </c>
      <c r="F164" s="15"/>
      <c r="G164" s="346">
        <f>G165</f>
        <v>68.658000000000001</v>
      </c>
      <c r="H164" s="346">
        <f t="shared" ref="H164:I166" si="56">H165</f>
        <v>0</v>
      </c>
      <c r="I164" s="346">
        <f t="shared" si="56"/>
        <v>0</v>
      </c>
    </row>
    <row r="165" spans="1:9" ht="25.5">
      <c r="A165" s="37">
        <v>155</v>
      </c>
      <c r="B165" s="18" t="s">
        <v>75</v>
      </c>
      <c r="C165" s="20">
        <v>807</v>
      </c>
      <c r="D165" s="27" t="s">
        <v>222</v>
      </c>
      <c r="E165" s="184" t="s">
        <v>66</v>
      </c>
      <c r="F165" s="15"/>
      <c r="G165" s="346">
        <f>G166</f>
        <v>68.658000000000001</v>
      </c>
      <c r="H165" s="346">
        <f t="shared" si="56"/>
        <v>0</v>
      </c>
      <c r="I165" s="346">
        <f t="shared" si="56"/>
        <v>0</v>
      </c>
    </row>
    <row r="166" spans="1:9">
      <c r="A166" s="37">
        <v>156</v>
      </c>
      <c r="B166" s="18" t="s">
        <v>86</v>
      </c>
      <c r="C166" s="20">
        <v>807</v>
      </c>
      <c r="D166" s="27" t="s">
        <v>222</v>
      </c>
      <c r="E166" s="184" t="s">
        <v>66</v>
      </c>
      <c r="F166" s="15" t="s">
        <v>161</v>
      </c>
      <c r="G166" s="346">
        <f>G167</f>
        <v>68.658000000000001</v>
      </c>
      <c r="H166" s="346">
        <f t="shared" si="56"/>
        <v>0</v>
      </c>
      <c r="I166" s="346">
        <f t="shared" si="56"/>
        <v>0</v>
      </c>
    </row>
    <row r="167" spans="1:9">
      <c r="A167" s="37">
        <v>157</v>
      </c>
      <c r="B167" s="18" t="s">
        <v>87</v>
      </c>
      <c r="C167" s="20">
        <v>807</v>
      </c>
      <c r="D167" s="27" t="s">
        <v>222</v>
      </c>
      <c r="E167" s="184" t="s">
        <v>66</v>
      </c>
      <c r="F167" s="15" t="s">
        <v>162</v>
      </c>
      <c r="G167" s="346">
        <v>68.658000000000001</v>
      </c>
      <c r="H167" s="346">
        <v>0</v>
      </c>
      <c r="I167" s="352">
        <v>0</v>
      </c>
    </row>
    <row r="168" spans="1:9" ht="34.5" customHeight="1">
      <c r="A168" s="37">
        <v>158</v>
      </c>
      <c r="B168" s="258" t="s">
        <v>168</v>
      </c>
      <c r="C168" s="20">
        <v>807</v>
      </c>
      <c r="D168" s="27" t="s">
        <v>222</v>
      </c>
      <c r="E168" s="184" t="s">
        <v>70</v>
      </c>
      <c r="F168" s="15"/>
      <c r="G168" s="346">
        <f>G169</f>
        <v>40.241999999999997</v>
      </c>
      <c r="H168" s="346">
        <f t="shared" ref="H168:I170" si="57">H169</f>
        <v>0</v>
      </c>
      <c r="I168" s="346">
        <f t="shared" si="57"/>
        <v>0</v>
      </c>
    </row>
    <row r="169" spans="1:9" ht="25.5">
      <c r="A169" s="37">
        <v>159</v>
      </c>
      <c r="B169" s="18" t="s">
        <v>2</v>
      </c>
      <c r="C169" s="20">
        <v>807</v>
      </c>
      <c r="D169" s="27" t="s">
        <v>222</v>
      </c>
      <c r="E169" s="184" t="s">
        <v>63</v>
      </c>
      <c r="F169" s="15"/>
      <c r="G169" s="346">
        <f>G170</f>
        <v>40.241999999999997</v>
      </c>
      <c r="H169" s="346">
        <f t="shared" si="57"/>
        <v>0</v>
      </c>
      <c r="I169" s="346">
        <f t="shared" si="57"/>
        <v>0</v>
      </c>
    </row>
    <row r="170" spans="1:9">
      <c r="A170" s="37">
        <v>160</v>
      </c>
      <c r="B170" s="18" t="s">
        <v>86</v>
      </c>
      <c r="C170" s="20">
        <v>807</v>
      </c>
      <c r="D170" s="27" t="s">
        <v>222</v>
      </c>
      <c r="E170" s="184" t="s">
        <v>63</v>
      </c>
      <c r="F170" s="15" t="s">
        <v>161</v>
      </c>
      <c r="G170" s="346">
        <f>G171</f>
        <v>40.241999999999997</v>
      </c>
      <c r="H170" s="346">
        <f t="shared" si="57"/>
        <v>0</v>
      </c>
      <c r="I170" s="346">
        <f t="shared" si="57"/>
        <v>0</v>
      </c>
    </row>
    <row r="171" spans="1:9">
      <c r="A171" s="37">
        <v>161</v>
      </c>
      <c r="B171" s="18" t="s">
        <v>87</v>
      </c>
      <c r="C171" s="20">
        <v>807</v>
      </c>
      <c r="D171" s="27" t="s">
        <v>222</v>
      </c>
      <c r="E171" s="184" t="s">
        <v>63</v>
      </c>
      <c r="F171" s="15" t="s">
        <v>162</v>
      </c>
      <c r="G171" s="346">
        <v>40.241999999999997</v>
      </c>
      <c r="H171" s="346">
        <v>0</v>
      </c>
      <c r="I171" s="352">
        <v>0</v>
      </c>
    </row>
    <row r="172" spans="1:9" ht="29.25" customHeight="1">
      <c r="A172" s="37">
        <v>162</v>
      </c>
      <c r="B172" s="19" t="s">
        <v>68</v>
      </c>
      <c r="C172" s="20">
        <v>807</v>
      </c>
      <c r="D172" s="256" t="s">
        <v>208</v>
      </c>
      <c r="E172" s="184"/>
      <c r="F172" s="15"/>
      <c r="G172" s="346">
        <f>G173</f>
        <v>0.5</v>
      </c>
      <c r="H172" s="346">
        <f t="shared" ref="H172:I174" si="58">H173</f>
        <v>0</v>
      </c>
      <c r="I172" s="346">
        <f t="shared" si="58"/>
        <v>0</v>
      </c>
    </row>
    <row r="173" spans="1:9">
      <c r="A173" s="37">
        <v>163</v>
      </c>
      <c r="B173" s="18" t="s">
        <v>245</v>
      </c>
      <c r="C173" s="20">
        <v>807</v>
      </c>
      <c r="D173" s="256" t="s">
        <v>217</v>
      </c>
      <c r="E173" s="183"/>
      <c r="F173" s="12"/>
      <c r="G173" s="346">
        <f>G174</f>
        <v>0.5</v>
      </c>
      <c r="H173" s="346">
        <f t="shared" si="58"/>
        <v>0</v>
      </c>
      <c r="I173" s="346">
        <f t="shared" si="58"/>
        <v>0</v>
      </c>
    </row>
    <row r="174" spans="1:9" s="33" customFormat="1" ht="30" customHeight="1">
      <c r="A174" s="37">
        <v>164</v>
      </c>
      <c r="B174" s="265" t="s">
        <v>259</v>
      </c>
      <c r="C174" s="20">
        <v>807</v>
      </c>
      <c r="D174" s="256" t="s">
        <v>241</v>
      </c>
      <c r="E174" s="183"/>
      <c r="F174" s="12"/>
      <c r="G174" s="346">
        <f>G175</f>
        <v>0.5</v>
      </c>
      <c r="H174" s="346">
        <f t="shared" si="58"/>
        <v>0</v>
      </c>
      <c r="I174" s="346">
        <f t="shared" si="58"/>
        <v>0</v>
      </c>
    </row>
    <row r="175" spans="1:9" ht="25.5">
      <c r="A175" s="37">
        <v>165</v>
      </c>
      <c r="B175" s="20" t="s">
        <v>170</v>
      </c>
      <c r="C175" s="20">
        <v>807</v>
      </c>
      <c r="D175" s="256" t="s">
        <v>241</v>
      </c>
      <c r="E175" s="183" t="s">
        <v>70</v>
      </c>
      <c r="F175" s="12"/>
      <c r="G175" s="346">
        <v>0.5</v>
      </c>
      <c r="H175" s="346">
        <v>0</v>
      </c>
      <c r="I175" s="346">
        <v>0</v>
      </c>
    </row>
    <row r="176" spans="1:9" ht="25.5">
      <c r="A176" s="37">
        <v>166</v>
      </c>
      <c r="B176" s="20" t="s">
        <v>169</v>
      </c>
      <c r="C176" s="20">
        <v>807</v>
      </c>
      <c r="D176" s="256" t="s">
        <v>241</v>
      </c>
      <c r="E176" s="183" t="s">
        <v>63</v>
      </c>
      <c r="F176" s="12"/>
      <c r="G176" s="346">
        <f>G175</f>
        <v>0.5</v>
      </c>
      <c r="H176" s="346">
        <v>0</v>
      </c>
      <c r="I176" s="346">
        <v>0</v>
      </c>
    </row>
    <row r="177" spans="1:9">
      <c r="A177" s="37">
        <v>167</v>
      </c>
      <c r="B177" s="19" t="s">
        <v>60</v>
      </c>
      <c r="C177" s="20">
        <v>807</v>
      </c>
      <c r="D177" s="256" t="s">
        <v>241</v>
      </c>
      <c r="E177" s="183" t="s">
        <v>63</v>
      </c>
      <c r="F177" s="12" t="s">
        <v>149</v>
      </c>
      <c r="G177" s="346">
        <f>G176</f>
        <v>0.5</v>
      </c>
      <c r="H177" s="346">
        <v>0</v>
      </c>
      <c r="I177" s="346">
        <v>0</v>
      </c>
    </row>
    <row r="178" spans="1:9" ht="25.5">
      <c r="A178" s="37">
        <v>168</v>
      </c>
      <c r="B178" s="20" t="s">
        <v>41</v>
      </c>
      <c r="C178" s="20">
        <v>807</v>
      </c>
      <c r="D178" s="256" t="s">
        <v>241</v>
      </c>
      <c r="E178" s="183" t="s">
        <v>63</v>
      </c>
      <c r="F178" s="12" t="s">
        <v>150</v>
      </c>
      <c r="G178" s="346">
        <f>G177</f>
        <v>0.5</v>
      </c>
      <c r="H178" s="346">
        <v>0</v>
      </c>
      <c r="I178" s="346">
        <v>0</v>
      </c>
    </row>
    <row r="179" spans="1:9" ht="29.25" customHeight="1">
      <c r="A179" s="37">
        <v>169</v>
      </c>
      <c r="B179" s="19" t="s">
        <v>68</v>
      </c>
      <c r="C179" s="20">
        <v>807</v>
      </c>
      <c r="D179" s="256" t="s">
        <v>208</v>
      </c>
      <c r="E179" s="184"/>
      <c r="F179" s="15"/>
      <c r="G179" s="346">
        <f t="shared" ref="G179:I181" si="59">G180</f>
        <v>12.808</v>
      </c>
      <c r="H179" s="346">
        <f t="shared" si="59"/>
        <v>0</v>
      </c>
      <c r="I179" s="346">
        <f t="shared" si="59"/>
        <v>0</v>
      </c>
    </row>
    <row r="180" spans="1:9">
      <c r="A180" s="37">
        <v>170</v>
      </c>
      <c r="B180" s="18" t="s">
        <v>245</v>
      </c>
      <c r="C180" s="20">
        <v>807</v>
      </c>
      <c r="D180" s="256" t="s">
        <v>217</v>
      </c>
      <c r="E180" s="183"/>
      <c r="F180" s="12"/>
      <c r="G180" s="346">
        <f t="shared" si="59"/>
        <v>12.808</v>
      </c>
      <c r="H180" s="346">
        <f t="shared" si="59"/>
        <v>0</v>
      </c>
      <c r="I180" s="346">
        <f t="shared" si="59"/>
        <v>0</v>
      </c>
    </row>
    <row r="181" spans="1:9" s="33" customFormat="1" ht="30" customHeight="1">
      <c r="A181" s="37">
        <v>171</v>
      </c>
      <c r="B181" s="265" t="s">
        <v>389</v>
      </c>
      <c r="C181" s="20">
        <v>807</v>
      </c>
      <c r="D181" s="256" t="s">
        <v>380</v>
      </c>
      <c r="E181" s="183"/>
      <c r="F181" s="12"/>
      <c r="G181" s="346">
        <f t="shared" si="59"/>
        <v>12.808</v>
      </c>
      <c r="H181" s="346">
        <f t="shared" si="59"/>
        <v>0</v>
      </c>
      <c r="I181" s="346">
        <f t="shared" si="59"/>
        <v>0</v>
      </c>
    </row>
    <row r="182" spans="1:9" ht="25.5">
      <c r="A182" s="37">
        <v>172</v>
      </c>
      <c r="B182" s="20" t="s">
        <v>170</v>
      </c>
      <c r="C182" s="20">
        <v>807</v>
      </c>
      <c r="D182" s="256" t="s">
        <v>380</v>
      </c>
      <c r="E182" s="183" t="s">
        <v>70</v>
      </c>
      <c r="F182" s="12"/>
      <c r="G182" s="346">
        <v>12.808</v>
      </c>
      <c r="H182" s="346">
        <v>0</v>
      </c>
      <c r="I182" s="346">
        <v>0</v>
      </c>
    </row>
    <row r="183" spans="1:9" ht="25.5">
      <c r="A183" s="37">
        <v>173</v>
      </c>
      <c r="B183" s="20" t="s">
        <v>169</v>
      </c>
      <c r="C183" s="20">
        <v>807</v>
      </c>
      <c r="D183" s="256" t="s">
        <v>380</v>
      </c>
      <c r="E183" s="183" t="s">
        <v>63</v>
      </c>
      <c r="F183" s="12"/>
      <c r="G183" s="346">
        <f t="shared" ref="G183:I183" si="60">G182</f>
        <v>12.808</v>
      </c>
      <c r="H183" s="346">
        <f t="shared" si="60"/>
        <v>0</v>
      </c>
      <c r="I183" s="346">
        <f t="shared" si="60"/>
        <v>0</v>
      </c>
    </row>
    <row r="184" spans="1:9">
      <c r="A184" s="37">
        <v>174</v>
      </c>
      <c r="B184" s="19" t="s">
        <v>60</v>
      </c>
      <c r="C184" s="20">
        <v>807</v>
      </c>
      <c r="D184" s="256" t="s">
        <v>380</v>
      </c>
      <c r="E184" s="183" t="s">
        <v>63</v>
      </c>
      <c r="F184" s="12" t="s">
        <v>149</v>
      </c>
      <c r="G184" s="346">
        <v>12.808</v>
      </c>
      <c r="H184" s="346">
        <v>0</v>
      </c>
      <c r="I184" s="346">
        <v>0</v>
      </c>
    </row>
    <row r="185" spans="1:9" ht="25.5">
      <c r="A185" s="37">
        <v>175</v>
      </c>
      <c r="B185" s="20" t="s">
        <v>41</v>
      </c>
      <c r="C185" s="20">
        <v>807</v>
      </c>
      <c r="D185" s="256" t="s">
        <v>380</v>
      </c>
      <c r="E185" s="183" t="s">
        <v>63</v>
      </c>
      <c r="F185" s="12" t="s">
        <v>150</v>
      </c>
      <c r="G185" s="346">
        <f>G184</f>
        <v>12.808</v>
      </c>
      <c r="H185" s="346">
        <v>0</v>
      </c>
      <c r="I185" s="346">
        <v>0</v>
      </c>
    </row>
    <row r="186" spans="1:9" ht="29.25" customHeight="1">
      <c r="A186" s="37">
        <v>176</v>
      </c>
      <c r="B186" s="19" t="s">
        <v>68</v>
      </c>
      <c r="C186" s="20">
        <v>807</v>
      </c>
      <c r="D186" s="256" t="s">
        <v>208</v>
      </c>
      <c r="E186" s="184"/>
      <c r="F186" s="15"/>
      <c r="G186" s="346">
        <f>G187</f>
        <v>1.6772400000000001</v>
      </c>
      <c r="H186" s="346">
        <f t="shared" ref="H186:I188" si="61">H187</f>
        <v>0</v>
      </c>
      <c r="I186" s="346">
        <f t="shared" si="61"/>
        <v>0</v>
      </c>
    </row>
    <row r="187" spans="1:9">
      <c r="A187" s="37">
        <v>177</v>
      </c>
      <c r="B187" s="18" t="s">
        <v>245</v>
      </c>
      <c r="C187" s="20">
        <v>807</v>
      </c>
      <c r="D187" s="256" t="s">
        <v>217</v>
      </c>
      <c r="E187" s="183"/>
      <c r="F187" s="12"/>
      <c r="G187" s="346">
        <f>G188</f>
        <v>1.6772400000000001</v>
      </c>
      <c r="H187" s="346">
        <f t="shared" si="61"/>
        <v>0</v>
      </c>
      <c r="I187" s="346">
        <f t="shared" si="61"/>
        <v>0</v>
      </c>
    </row>
    <row r="188" spans="1:9" s="33" customFormat="1" ht="30" customHeight="1">
      <c r="A188" s="37">
        <v>178</v>
      </c>
      <c r="B188" s="265" t="s">
        <v>259</v>
      </c>
      <c r="C188" s="20">
        <v>807</v>
      </c>
      <c r="D188" s="256" t="s">
        <v>241</v>
      </c>
      <c r="E188" s="183"/>
      <c r="F188" s="12"/>
      <c r="G188" s="346">
        <f>G189</f>
        <v>1.6772400000000001</v>
      </c>
      <c r="H188" s="346">
        <f t="shared" si="61"/>
        <v>0</v>
      </c>
      <c r="I188" s="346">
        <f t="shared" si="61"/>
        <v>0</v>
      </c>
    </row>
    <row r="189" spans="1:9" ht="25.5">
      <c r="A189" s="37">
        <v>179</v>
      </c>
      <c r="B189" s="20" t="s">
        <v>170</v>
      </c>
      <c r="C189" s="20">
        <v>807</v>
      </c>
      <c r="D189" s="256" t="s">
        <v>241</v>
      </c>
      <c r="E189" s="183" t="s">
        <v>70</v>
      </c>
      <c r="F189" s="12"/>
      <c r="G189" s="346">
        <f>0.641+1.03624</f>
        <v>1.6772400000000001</v>
      </c>
      <c r="H189" s="346">
        <v>0</v>
      </c>
      <c r="I189" s="346">
        <v>0</v>
      </c>
    </row>
    <row r="190" spans="1:9" ht="25.5">
      <c r="A190" s="37">
        <v>180</v>
      </c>
      <c r="B190" s="20" t="s">
        <v>169</v>
      </c>
      <c r="C190" s="20">
        <v>807</v>
      </c>
      <c r="D190" s="256" t="s">
        <v>241</v>
      </c>
      <c r="E190" s="183" t="s">
        <v>63</v>
      </c>
      <c r="F190" s="12"/>
      <c r="G190" s="346">
        <f>G189</f>
        <v>1.6772400000000001</v>
      </c>
      <c r="H190" s="346">
        <v>0</v>
      </c>
      <c r="I190" s="346">
        <v>0</v>
      </c>
    </row>
    <row r="191" spans="1:9">
      <c r="A191" s="37">
        <v>181</v>
      </c>
      <c r="B191" s="19" t="s">
        <v>60</v>
      </c>
      <c r="C191" s="20">
        <v>807</v>
      </c>
      <c r="D191" s="256" t="s">
        <v>241</v>
      </c>
      <c r="E191" s="183" t="s">
        <v>63</v>
      </c>
      <c r="F191" s="12" t="s">
        <v>149</v>
      </c>
      <c r="G191" s="346">
        <f>G190</f>
        <v>1.6772400000000001</v>
      </c>
      <c r="H191" s="346">
        <v>0</v>
      </c>
      <c r="I191" s="346">
        <v>0</v>
      </c>
    </row>
    <row r="192" spans="1:9" ht="25.5">
      <c r="A192" s="37">
        <v>182</v>
      </c>
      <c r="B192" s="20" t="s">
        <v>41</v>
      </c>
      <c r="C192" s="20">
        <v>807</v>
      </c>
      <c r="D192" s="256" t="s">
        <v>241</v>
      </c>
      <c r="E192" s="183" t="s">
        <v>63</v>
      </c>
      <c r="F192" s="12" t="s">
        <v>150</v>
      </c>
      <c r="G192" s="346">
        <f>G191</f>
        <v>1.6772400000000001</v>
      </c>
      <c r="H192" s="346">
        <v>0</v>
      </c>
      <c r="I192" s="346">
        <v>0</v>
      </c>
    </row>
    <row r="193" spans="1:9" ht="29.25" customHeight="1">
      <c r="A193" s="37">
        <v>183</v>
      </c>
      <c r="B193" s="19" t="s">
        <v>68</v>
      </c>
      <c r="C193" s="20">
        <v>807</v>
      </c>
      <c r="D193" s="256" t="s">
        <v>208</v>
      </c>
      <c r="E193" s="184"/>
      <c r="F193" s="15"/>
      <c r="G193" s="346">
        <f>G194</f>
        <v>37.612319999999997</v>
      </c>
      <c r="H193" s="346">
        <f t="shared" ref="H193:I195" si="62">H194</f>
        <v>0</v>
      </c>
      <c r="I193" s="346">
        <f t="shared" si="62"/>
        <v>0</v>
      </c>
    </row>
    <row r="194" spans="1:9">
      <c r="A194" s="37">
        <v>184</v>
      </c>
      <c r="B194" s="18" t="s">
        <v>245</v>
      </c>
      <c r="C194" s="20">
        <v>807</v>
      </c>
      <c r="D194" s="256" t="s">
        <v>217</v>
      </c>
      <c r="E194" s="183"/>
      <c r="F194" s="12"/>
      <c r="G194" s="346">
        <f>G195</f>
        <v>37.612319999999997</v>
      </c>
      <c r="H194" s="346">
        <f t="shared" si="62"/>
        <v>0</v>
      </c>
      <c r="I194" s="346">
        <f t="shared" si="62"/>
        <v>0</v>
      </c>
    </row>
    <row r="195" spans="1:9" s="33" customFormat="1" ht="56.25" customHeight="1">
      <c r="A195" s="37">
        <v>185</v>
      </c>
      <c r="B195" s="265" t="s">
        <v>409</v>
      </c>
      <c r="C195" s="20">
        <v>807</v>
      </c>
      <c r="D195" s="256" t="s">
        <v>410</v>
      </c>
      <c r="E195" s="183"/>
      <c r="F195" s="12"/>
      <c r="G195" s="346">
        <f>G196</f>
        <v>37.612319999999997</v>
      </c>
      <c r="H195" s="346">
        <f t="shared" si="62"/>
        <v>0</v>
      </c>
      <c r="I195" s="346">
        <f t="shared" si="62"/>
        <v>0</v>
      </c>
    </row>
    <row r="196" spans="1:9" ht="25.5">
      <c r="A196" s="37">
        <v>186</v>
      </c>
      <c r="B196" s="20" t="s">
        <v>170</v>
      </c>
      <c r="C196" s="20">
        <v>807</v>
      </c>
      <c r="D196" s="256" t="s">
        <v>410</v>
      </c>
      <c r="E196" s="183" t="s">
        <v>82</v>
      </c>
      <c r="F196" s="12"/>
      <c r="G196" s="346">
        <f>G197</f>
        <v>37.612319999999997</v>
      </c>
      <c r="H196" s="346">
        <v>0</v>
      </c>
      <c r="I196" s="346">
        <v>0</v>
      </c>
    </row>
    <row r="197" spans="1:9" ht="25.5">
      <c r="A197" s="37">
        <v>187</v>
      </c>
      <c r="B197" s="20" t="s">
        <v>169</v>
      </c>
      <c r="C197" s="20">
        <v>807</v>
      </c>
      <c r="D197" s="256" t="s">
        <v>410</v>
      </c>
      <c r="E197" s="183" t="s">
        <v>64</v>
      </c>
      <c r="F197" s="12"/>
      <c r="G197" s="346">
        <f>G198</f>
        <v>37.612319999999997</v>
      </c>
      <c r="H197" s="346">
        <v>0</v>
      </c>
      <c r="I197" s="346">
        <v>0</v>
      </c>
    </row>
    <row r="198" spans="1:9">
      <c r="A198" s="37">
        <v>188</v>
      </c>
      <c r="B198" s="19" t="s">
        <v>59</v>
      </c>
      <c r="C198" s="20">
        <v>807</v>
      </c>
      <c r="D198" s="256" t="s">
        <v>410</v>
      </c>
      <c r="E198" s="183" t="s">
        <v>64</v>
      </c>
      <c r="F198" s="12" t="s">
        <v>153</v>
      </c>
      <c r="G198" s="346">
        <v>37.612319999999997</v>
      </c>
      <c r="H198" s="346">
        <v>0</v>
      </c>
      <c r="I198" s="346">
        <v>0</v>
      </c>
    </row>
    <row r="199" spans="1:9">
      <c r="A199" s="37">
        <v>189</v>
      </c>
      <c r="B199" s="20" t="s">
        <v>61</v>
      </c>
      <c r="C199" s="20">
        <v>807</v>
      </c>
      <c r="D199" s="256" t="s">
        <v>410</v>
      </c>
      <c r="E199" s="183" t="s">
        <v>64</v>
      </c>
      <c r="F199" s="12" t="s">
        <v>154</v>
      </c>
      <c r="G199" s="346">
        <f>G198</f>
        <v>37.612319999999997</v>
      </c>
      <c r="H199" s="346">
        <v>0</v>
      </c>
      <c r="I199" s="346">
        <v>0</v>
      </c>
    </row>
    <row r="200" spans="1:9">
      <c r="A200" s="37">
        <v>190</v>
      </c>
      <c r="B200" s="32" t="s">
        <v>8</v>
      </c>
      <c r="C200" s="26"/>
      <c r="D200" s="27"/>
      <c r="E200" s="184"/>
      <c r="F200" s="220"/>
      <c r="G200" s="346"/>
      <c r="H200" s="347">
        <v>224.18700000000001</v>
      </c>
      <c r="I200" s="347">
        <v>448.375</v>
      </c>
    </row>
    <row r="201" spans="1:9">
      <c r="A201" s="37"/>
      <c r="B201" s="26" t="s">
        <v>9</v>
      </c>
      <c r="C201" s="26"/>
      <c r="D201" s="27"/>
      <c r="E201" s="184"/>
      <c r="F201" s="27"/>
      <c r="G201" s="345">
        <f>G10+G119</f>
        <v>10920.791310000001</v>
      </c>
      <c r="H201" s="345">
        <f>H10+H119+H200</f>
        <v>8982.7170000000006</v>
      </c>
      <c r="I201" s="345">
        <f>I10+I119+I200</f>
        <v>8982.7170000000006</v>
      </c>
    </row>
  </sheetData>
  <mergeCells count="3">
    <mergeCell ref="A2:G2"/>
    <mergeCell ref="A4:H4"/>
    <mergeCell ref="A5:H5"/>
  </mergeCells>
  <phoneticPr fontId="5" type="noConversion"/>
  <pageMargins left="0.7" right="0.7" top="0.75" bottom="0.75" header="0.3" footer="0.3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H12" sqref="H12"/>
    </sheetView>
  </sheetViews>
  <sheetFormatPr defaultColWidth="9.140625" defaultRowHeight="18.75"/>
  <cols>
    <col min="1" max="1" width="43.5703125" style="260" customWidth="1"/>
    <col min="2" max="2" width="13.28515625" style="260" customWidth="1"/>
    <col min="3" max="3" width="12.42578125" style="260" customWidth="1"/>
    <col min="4" max="4" width="12.7109375" style="260" customWidth="1"/>
    <col min="5" max="16384" width="9.140625" style="260"/>
  </cols>
  <sheetData>
    <row r="1" spans="1:4">
      <c r="B1" s="261"/>
      <c r="C1" s="261" t="s">
        <v>428</v>
      </c>
      <c r="D1" s="261"/>
    </row>
    <row r="2" spans="1:4">
      <c r="A2" s="406" t="s">
        <v>437</v>
      </c>
      <c r="B2" s="406"/>
      <c r="C2" s="406"/>
      <c r="D2" s="406"/>
    </row>
    <row r="3" spans="1:4" ht="27" customHeight="1">
      <c r="B3" s="407" t="s">
        <v>267</v>
      </c>
      <c r="C3" s="407"/>
      <c r="D3" s="407"/>
    </row>
    <row r="5" spans="1:4">
      <c r="A5" s="409" t="s">
        <v>268</v>
      </c>
      <c r="B5" s="409"/>
      <c r="C5" s="409"/>
      <c r="D5" s="409"/>
    </row>
    <row r="6" spans="1:4" ht="106.5" customHeight="1">
      <c r="A6" s="409"/>
      <c r="B6" s="409"/>
      <c r="C6" s="409"/>
      <c r="D6" s="409"/>
    </row>
    <row r="9" spans="1:4">
      <c r="A9" s="262"/>
      <c r="B9" s="194"/>
      <c r="C9" s="408" t="s">
        <v>91</v>
      </c>
      <c r="D9" s="408"/>
    </row>
    <row r="10" spans="1:4" ht="36" customHeight="1">
      <c r="A10" s="404" t="s">
        <v>248</v>
      </c>
      <c r="B10" s="405" t="s">
        <v>249</v>
      </c>
      <c r="C10" s="405"/>
      <c r="D10" s="405"/>
    </row>
    <row r="11" spans="1:4">
      <c r="A11" s="404"/>
      <c r="B11" s="405" t="s">
        <v>250</v>
      </c>
      <c r="C11" s="405"/>
      <c r="D11" s="405"/>
    </row>
    <row r="12" spans="1:4" ht="44.25" customHeight="1">
      <c r="A12" s="404"/>
      <c r="B12" s="403" t="s">
        <v>56</v>
      </c>
      <c r="C12" s="403"/>
      <c r="D12" s="403"/>
    </row>
    <row r="13" spans="1:4">
      <c r="A13" s="404"/>
      <c r="B13" s="295" t="s">
        <v>20</v>
      </c>
      <c r="C13" s="295" t="s">
        <v>206</v>
      </c>
      <c r="D13" s="295" t="s">
        <v>264</v>
      </c>
    </row>
    <row r="14" spans="1:4" ht="95.25" customHeight="1">
      <c r="A14" s="291" t="s">
        <v>247</v>
      </c>
      <c r="B14" s="292">
        <f>132.191+13.575</f>
        <v>145.76599999999999</v>
      </c>
      <c r="C14" s="292">
        <v>13.574999999999999</v>
      </c>
      <c r="D14" s="292">
        <v>13.574999999999999</v>
      </c>
    </row>
    <row r="15" spans="1:4" ht="35.25" customHeight="1">
      <c r="A15" s="291"/>
      <c r="B15" s="405" t="s">
        <v>415</v>
      </c>
      <c r="C15" s="405"/>
      <c r="D15" s="405"/>
    </row>
    <row r="16" spans="1:4" ht="42.75" customHeight="1">
      <c r="A16" s="291"/>
      <c r="B16" s="403" t="s">
        <v>59</v>
      </c>
      <c r="C16" s="403"/>
      <c r="D16" s="403"/>
    </row>
    <row r="17" spans="1:4" ht="94.5">
      <c r="A17" s="354" t="s">
        <v>409</v>
      </c>
      <c r="B17" s="355">
        <v>37.612319999999997</v>
      </c>
      <c r="C17" s="356">
        <v>0</v>
      </c>
      <c r="D17" s="356">
        <v>0</v>
      </c>
    </row>
    <row r="18" spans="1:4" ht="35.25" customHeight="1">
      <c r="A18" s="293" t="s">
        <v>9</v>
      </c>
      <c r="B18" s="357">
        <f>SUM(B14:B17)</f>
        <v>183.37831999999997</v>
      </c>
      <c r="C18" s="357">
        <f t="shared" ref="C18:D18" si="0">SUM(C14:C17)</f>
        <v>13.574999999999999</v>
      </c>
      <c r="D18" s="357">
        <f t="shared" si="0"/>
        <v>13.574999999999999</v>
      </c>
    </row>
  </sheetData>
  <mergeCells count="10">
    <mergeCell ref="A2:D2"/>
    <mergeCell ref="B3:D3"/>
    <mergeCell ref="C9:D9"/>
    <mergeCell ref="A5:D6"/>
    <mergeCell ref="B15:D15"/>
    <mergeCell ref="B16:D16"/>
    <mergeCell ref="A10:A13"/>
    <mergeCell ref="B10:D10"/>
    <mergeCell ref="B11:D11"/>
    <mergeCell ref="B12:D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'Приложение 1'!Область_печати</vt:lpstr>
      <vt:lpstr>'Приложение 2'!Область_печати</vt:lpstr>
      <vt:lpstr>'Приложение 4'!Область_печати</vt:lpstr>
      <vt:lpstr>'Приложение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Imba</dc:creator>
  <cp:lastModifiedBy>Бухгалтерия</cp:lastModifiedBy>
  <cp:lastPrinted>2017-06-05T10:47:11Z</cp:lastPrinted>
  <dcterms:created xsi:type="dcterms:W3CDTF">2010-03-12T03:41:40Z</dcterms:created>
  <dcterms:modified xsi:type="dcterms:W3CDTF">2017-09-10T03:42:44Z</dcterms:modified>
</cp:coreProperties>
</file>