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95" windowWidth="10185" windowHeight="9315" firstSheet="4" activeTab="5"/>
  </bookViews>
  <sheets>
    <sheet name="Приложение 1" sheetId="12" r:id="rId1"/>
    <sheet name="Приложение 2" sheetId="13" r:id="rId2"/>
    <sheet name="Приложение 3" sheetId="18" r:id="rId3"/>
    <sheet name="Приложение 4" sheetId="17" r:id="rId4"/>
    <sheet name="Приложение 5" sheetId="16" r:id="rId5"/>
    <sheet name="Приложение 6" sheetId="8" r:id="rId6"/>
    <sheet name="Приложение 7" sheetId="10" r:id="rId7"/>
    <sheet name="Приложение 8" sheetId="22" r:id="rId8"/>
    <sheet name="Приложение 9" sheetId="19" r:id="rId9"/>
    <sheet name="Приложение 10" sheetId="20" r:id="rId10"/>
  </sheets>
  <externalReferences>
    <externalReference r:id="rId11"/>
  </externalReferences>
  <definedNames>
    <definedName name="_xlnm._FilterDatabase" localSheetId="9" hidden="1">'Приложение 10'!$A$1:$D$18</definedName>
    <definedName name="_xlnm._FilterDatabase" localSheetId="3" hidden="1">'Приложение 4'!$A$10:$M$62</definedName>
    <definedName name="_xlnm._FilterDatabase" localSheetId="5" hidden="1">'Приложение 6'!$A$8:$I$205</definedName>
    <definedName name="_xlnm._FilterDatabase" localSheetId="6" hidden="1">'Приложение 7'!$A$7:$I$250</definedName>
    <definedName name="_xlnm.Print_Area" localSheetId="0">'Приложение 1'!$A$1:$F$22</definedName>
    <definedName name="_xlnm.Print_Area" localSheetId="1">'Приложение 2'!$A$1:$D$56</definedName>
    <definedName name="_xlnm.Print_Area" localSheetId="3">'Приложение 4'!$A$1:$M$62</definedName>
    <definedName name="_xlnm.Print_Area" localSheetId="4">'Приложение 5'!$A$1:$G$37</definedName>
    <definedName name="_xlnm.Print_Area" localSheetId="5">'Приложение 6'!$A$1:$I$205</definedName>
  </definedNames>
  <calcPr calcId="125725"/>
</workbook>
</file>

<file path=xl/calcChain.xml><?xml version="1.0" encoding="utf-8"?>
<calcChain xmlns="http://schemas.openxmlformats.org/spreadsheetml/2006/main">
  <c r="G128" i="10"/>
  <c r="I134"/>
  <c r="I135" s="1"/>
  <c r="I136" s="1"/>
  <c r="H134"/>
  <c r="H135" s="1"/>
  <c r="H136" s="1"/>
  <c r="G134"/>
  <c r="G135" s="1"/>
  <c r="G136" s="1"/>
  <c r="I130" l="1"/>
  <c r="I131" s="1"/>
  <c r="I132" s="1"/>
  <c r="H130"/>
  <c r="H131" s="1"/>
  <c r="H132" s="1"/>
  <c r="G130"/>
  <c r="G131" s="1"/>
  <c r="G132" s="1"/>
  <c r="G127" s="1"/>
  <c r="G126" s="1"/>
  <c r="I128"/>
  <c r="I127" s="1"/>
  <c r="I126" s="1"/>
  <c r="H128"/>
  <c r="H127" s="1"/>
  <c r="H126" s="1"/>
  <c r="G42"/>
  <c r="G150" i="8"/>
  <c r="G86" i="10"/>
  <c r="G32" i="8"/>
  <c r="G28" i="10"/>
  <c r="K11" i="17" l="1"/>
  <c r="K62"/>
  <c r="K53"/>
  <c r="K37"/>
  <c r="D26" i="16" l="1"/>
  <c r="D13"/>
  <c r="G217" i="10" l="1"/>
  <c r="G216" s="1"/>
  <c r="G215" s="1"/>
  <c r="G214" s="1"/>
  <c r="H217"/>
  <c r="H216" s="1"/>
  <c r="H215" s="1"/>
  <c r="H214" s="1"/>
  <c r="I217"/>
  <c r="I216" s="1"/>
  <c r="I215" s="1"/>
  <c r="I214" s="1"/>
  <c r="G219"/>
  <c r="G220" s="1"/>
  <c r="H219"/>
  <c r="H220" s="1"/>
  <c r="I219"/>
  <c r="I220" s="1"/>
  <c r="I73" i="8"/>
  <c r="I72" s="1"/>
  <c r="H73"/>
  <c r="H72" s="1"/>
  <c r="H76"/>
  <c r="I76"/>
  <c r="G76"/>
  <c r="G73" s="1"/>
  <c r="G72" s="1"/>
  <c r="I74" l="1"/>
  <c r="H74"/>
  <c r="G74"/>
  <c r="G80"/>
  <c r="G79" s="1"/>
  <c r="G78" s="1"/>
  <c r="H80"/>
  <c r="H79" s="1"/>
  <c r="H78" s="1"/>
  <c r="I80"/>
  <c r="I79" s="1"/>
  <c r="I78" s="1"/>
  <c r="H84"/>
  <c r="H83" s="1"/>
  <c r="H82" s="1"/>
  <c r="I84"/>
  <c r="I83" s="1"/>
  <c r="I82" s="1"/>
  <c r="G85"/>
  <c r="G84" s="1"/>
  <c r="G83" s="1"/>
  <c r="G82" s="1"/>
  <c r="B17" i="20" l="1"/>
  <c r="B11" i="19"/>
  <c r="K55" i="17" l="1"/>
  <c r="H28" i="10"/>
  <c r="I28"/>
  <c r="I57"/>
  <c r="I58" s="1"/>
  <c r="I59" s="1"/>
  <c r="I60" s="1"/>
  <c r="H57"/>
  <c r="H58" s="1"/>
  <c r="H59" s="1"/>
  <c r="H60" s="1"/>
  <c r="G57"/>
  <c r="G58" s="1"/>
  <c r="G59" s="1"/>
  <c r="G60" s="1"/>
  <c r="I55"/>
  <c r="H55"/>
  <c r="G55"/>
  <c r="I162"/>
  <c r="I163" s="1"/>
  <c r="I164" s="1"/>
  <c r="H162"/>
  <c r="H163" s="1"/>
  <c r="H164" s="1"/>
  <c r="G162"/>
  <c r="G163" s="1"/>
  <c r="G164" s="1"/>
  <c r="I160"/>
  <c r="I159" s="1"/>
  <c r="I158" s="1"/>
  <c r="H160"/>
  <c r="H159" s="1"/>
  <c r="H158" s="1"/>
  <c r="G160"/>
  <c r="G159" s="1"/>
  <c r="G158" s="1"/>
  <c r="I119"/>
  <c r="I118" s="1"/>
  <c r="H119"/>
  <c r="G119"/>
  <c r="H118"/>
  <c r="G118"/>
  <c r="H117"/>
  <c r="G117"/>
  <c r="H116"/>
  <c r="G116"/>
  <c r="I109"/>
  <c r="I108" s="1"/>
  <c r="H109"/>
  <c r="H108" s="1"/>
  <c r="G109"/>
  <c r="G108" s="1"/>
  <c r="I73"/>
  <c r="H73"/>
  <c r="G73"/>
  <c r="I72"/>
  <c r="H72"/>
  <c r="G72"/>
  <c r="I70"/>
  <c r="I69" s="1"/>
  <c r="H70"/>
  <c r="G70"/>
  <c r="H69"/>
  <c r="G69"/>
  <c r="C22" i="19"/>
  <c r="D22"/>
  <c r="B22"/>
  <c r="D12" i="22"/>
  <c r="D33" i="16"/>
  <c r="H160" i="8"/>
  <c r="H159" s="1"/>
  <c r="H158" s="1"/>
  <c r="H157" s="1"/>
  <c r="I160"/>
  <c r="I159" s="1"/>
  <c r="I158" s="1"/>
  <c r="I157" s="1"/>
  <c r="G160"/>
  <c r="G159" s="1"/>
  <c r="G158" s="1"/>
  <c r="G157" s="1"/>
  <c r="G197"/>
  <c r="G132"/>
  <c r="I122"/>
  <c r="I121" s="1"/>
  <c r="I119" s="1"/>
  <c r="I118" s="1"/>
  <c r="H122"/>
  <c r="H121" s="1"/>
  <c r="H119" s="1"/>
  <c r="H118" s="1"/>
  <c r="G122"/>
  <c r="G121" s="1"/>
  <c r="G119" s="1"/>
  <c r="I46"/>
  <c r="I45" s="1"/>
  <c r="H46"/>
  <c r="H45" s="1"/>
  <c r="G46"/>
  <c r="G45" s="1"/>
  <c r="I43"/>
  <c r="I42" s="1"/>
  <c r="H43"/>
  <c r="H42" s="1"/>
  <c r="G43"/>
  <c r="G42" s="1"/>
  <c r="I14"/>
  <c r="I15" s="1"/>
  <c r="H14"/>
  <c r="H15" s="1"/>
  <c r="G14"/>
  <c r="G15" s="1"/>
  <c r="D23" i="16"/>
  <c r="D21"/>
  <c r="G107" i="10" l="1"/>
  <c r="G106"/>
  <c r="I107"/>
  <c r="I106"/>
  <c r="G120" i="8"/>
  <c r="I120"/>
  <c r="H120"/>
  <c r="I116" i="10"/>
  <c r="I117"/>
  <c r="H107"/>
  <c r="H106"/>
  <c r="G118" i="8"/>
  <c r="C21" i="12"/>
  <c r="C17"/>
  <c r="K16" i="17"/>
  <c r="K28"/>
  <c r="K14"/>
  <c r="K57"/>
  <c r="K39"/>
  <c r="K15"/>
  <c r="K13" l="1"/>
  <c r="K38" l="1"/>
  <c r="I111" i="8"/>
  <c r="I110" s="1"/>
  <c r="I109" s="1"/>
  <c r="I108" s="1"/>
  <c r="H111"/>
  <c r="H110" s="1"/>
  <c r="H109" s="1"/>
  <c r="H108" s="1"/>
  <c r="G111"/>
  <c r="G110" s="1"/>
  <c r="G109" s="1"/>
  <c r="G108" s="1"/>
  <c r="I95" i="10" l="1"/>
  <c r="I96" s="1"/>
  <c r="H95"/>
  <c r="H96" s="1"/>
  <c r="G95"/>
  <c r="G96" s="1"/>
  <c r="I93"/>
  <c r="H93"/>
  <c r="G93"/>
  <c r="I18"/>
  <c r="I19" s="1"/>
  <c r="I20" s="1"/>
  <c r="I21" s="1"/>
  <c r="H18"/>
  <c r="H19" s="1"/>
  <c r="H20" s="1"/>
  <c r="H21" s="1"/>
  <c r="G18"/>
  <c r="G19" s="1"/>
  <c r="G20" s="1"/>
  <c r="G21" s="1"/>
  <c r="I16"/>
  <c r="H16"/>
  <c r="G16"/>
  <c r="G142"/>
  <c r="I83"/>
  <c r="H83"/>
  <c r="G83"/>
  <c r="I82"/>
  <c r="H82"/>
  <c r="G82"/>
  <c r="I80"/>
  <c r="I79" s="1"/>
  <c r="H80"/>
  <c r="H79" s="1"/>
  <c r="G80"/>
  <c r="G79" s="1"/>
  <c r="I35" i="8" l="1"/>
  <c r="H35"/>
  <c r="G35"/>
  <c r="I25"/>
  <c r="I24" s="1"/>
  <c r="H25"/>
  <c r="H24" s="1"/>
  <c r="G25"/>
  <c r="G24" l="1"/>
  <c r="G23" s="1"/>
  <c r="G22" s="1"/>
  <c r="G21" s="1"/>
  <c r="G20" s="1"/>
  <c r="I23"/>
  <c r="I22" s="1"/>
  <c r="I21" s="1"/>
  <c r="I20" s="1"/>
  <c r="H23"/>
  <c r="H22" s="1"/>
  <c r="H21" s="1"/>
  <c r="H20" s="1"/>
  <c r="I170" i="10" l="1"/>
  <c r="I171" s="1"/>
  <c r="H170"/>
  <c r="H171" s="1"/>
  <c r="G170"/>
  <c r="G171" s="1"/>
  <c r="I168"/>
  <c r="I167" s="1"/>
  <c r="I166" s="1"/>
  <c r="I165" s="1"/>
  <c r="H168"/>
  <c r="H167" s="1"/>
  <c r="H166" s="1"/>
  <c r="H165" s="1"/>
  <c r="G168"/>
  <c r="G167" s="1"/>
  <c r="G166" s="1"/>
  <c r="G165" s="1"/>
  <c r="I105" l="1"/>
  <c r="H105"/>
  <c r="G105"/>
  <c r="G104" s="1"/>
  <c r="I104"/>
  <c r="H104"/>
  <c r="I102"/>
  <c r="I101" s="1"/>
  <c r="H102"/>
  <c r="G102"/>
  <c r="G101" s="1"/>
  <c r="H101"/>
  <c r="G143"/>
  <c r="I141"/>
  <c r="H141"/>
  <c r="G141"/>
  <c r="G140" s="1"/>
  <c r="G139" s="1"/>
  <c r="G138" s="1"/>
  <c r="G137" s="1"/>
  <c r="I139"/>
  <c r="H139"/>
  <c r="H138" s="1"/>
  <c r="H137" s="1"/>
  <c r="I138"/>
  <c r="I137" s="1"/>
  <c r="I231"/>
  <c r="I230" s="1"/>
  <c r="I229" s="1"/>
  <c r="I228" s="1"/>
  <c r="H231"/>
  <c r="H230" s="1"/>
  <c r="H229" s="1"/>
  <c r="H228" s="1"/>
  <c r="G231"/>
  <c r="G230" s="1"/>
  <c r="G229" s="1"/>
  <c r="G228" s="1"/>
  <c r="I236"/>
  <c r="I235" s="1"/>
  <c r="I234" s="1"/>
  <c r="I233" s="1"/>
  <c r="H236"/>
  <c r="H235" s="1"/>
  <c r="H234" s="1"/>
  <c r="H233" s="1"/>
  <c r="G236"/>
  <c r="G235" s="1"/>
  <c r="G234" s="1"/>
  <c r="G233" s="1"/>
  <c r="I37"/>
  <c r="I38" s="1"/>
  <c r="H37"/>
  <c r="H38" s="1"/>
  <c r="G35"/>
  <c r="G36" s="1"/>
  <c r="G37" s="1"/>
  <c r="G38" s="1"/>
  <c r="I184" i="8" l="1"/>
  <c r="I183" s="1"/>
  <c r="H184"/>
  <c r="H183" s="1"/>
  <c r="G184"/>
  <c r="G183" s="1"/>
  <c r="I181"/>
  <c r="I180" s="1"/>
  <c r="H181"/>
  <c r="H180" s="1"/>
  <c r="G181"/>
  <c r="G180" s="1"/>
  <c r="I165"/>
  <c r="I164" s="1"/>
  <c r="I163" s="1"/>
  <c r="I162" s="1"/>
  <c r="H165"/>
  <c r="H164" s="1"/>
  <c r="H163" s="1"/>
  <c r="H162" s="1"/>
  <c r="G165"/>
  <c r="G164" s="1"/>
  <c r="G163" s="1"/>
  <c r="G162" s="1"/>
  <c r="I131"/>
  <c r="I130" s="1"/>
  <c r="H131"/>
  <c r="H130" s="1"/>
  <c r="G131"/>
  <c r="G130" s="1"/>
  <c r="I115"/>
  <c r="I114" s="1"/>
  <c r="I113" s="1"/>
  <c r="H115"/>
  <c r="H114" s="1"/>
  <c r="H113" s="1"/>
  <c r="G115"/>
  <c r="G114" s="1"/>
  <c r="G113" s="1"/>
  <c r="I40"/>
  <c r="I39" s="1"/>
  <c r="H40"/>
  <c r="H39" s="1"/>
  <c r="G40"/>
  <c r="G39" s="1"/>
  <c r="D17" i="20" l="1"/>
  <c r="D18" s="1"/>
  <c r="C17"/>
  <c r="C18" s="1"/>
  <c r="B18"/>
  <c r="D14" i="16"/>
  <c r="D10" s="1"/>
  <c r="I143" i="8"/>
  <c r="I142" s="1"/>
  <c r="H143"/>
  <c r="H142" s="1"/>
  <c r="G143"/>
  <c r="G142" s="1"/>
  <c r="G178" i="10" l="1"/>
  <c r="I178"/>
  <c r="H178"/>
  <c r="I176"/>
  <c r="I175" s="1"/>
  <c r="I174" s="1"/>
  <c r="I173" s="1"/>
  <c r="I172" s="1"/>
  <c r="H176"/>
  <c r="G176"/>
  <c r="G175" s="1"/>
  <c r="G174" s="1"/>
  <c r="G173" s="1"/>
  <c r="G172" s="1"/>
  <c r="H175"/>
  <c r="H174" s="1"/>
  <c r="H173" s="1"/>
  <c r="H172" s="1"/>
  <c r="I150"/>
  <c r="H150"/>
  <c r="G150"/>
  <c r="I148"/>
  <c r="I147" s="1"/>
  <c r="I146" s="1"/>
  <c r="I145" s="1"/>
  <c r="I144" s="1"/>
  <c r="H148"/>
  <c r="H147" s="1"/>
  <c r="H146" s="1"/>
  <c r="H145" s="1"/>
  <c r="H144" s="1"/>
  <c r="G148"/>
  <c r="G147" s="1"/>
  <c r="G146" s="1"/>
  <c r="G145" s="1"/>
  <c r="G144" s="1"/>
  <c r="I197"/>
  <c r="H197"/>
  <c r="I86"/>
  <c r="H86"/>
  <c r="I32" i="8"/>
  <c r="H32"/>
  <c r="H141" l="1"/>
  <c r="I141"/>
  <c r="H138"/>
  <c r="H136" s="1"/>
  <c r="I138"/>
  <c r="I136" s="1"/>
  <c r="G140"/>
  <c r="G138"/>
  <c r="G137" s="1"/>
  <c r="G135" s="1"/>
  <c r="G134" l="1"/>
  <c r="G136"/>
  <c r="I140"/>
  <c r="H140"/>
  <c r="I137"/>
  <c r="I135" s="1"/>
  <c r="I134" s="1"/>
  <c r="H137"/>
  <c r="H135" s="1"/>
  <c r="H134" s="1"/>
  <c r="G141"/>
  <c r="F13" i="16"/>
  <c r="E13"/>
  <c r="F16" l="1"/>
  <c r="E16"/>
  <c r="I92" i="8" l="1"/>
  <c r="H92"/>
  <c r="F14" i="16"/>
  <c r="E14"/>
  <c r="I183" i="10" l="1"/>
  <c r="I184" s="1"/>
  <c r="H183"/>
  <c r="H184" s="1"/>
  <c r="H248"/>
  <c r="I248"/>
  <c r="H246"/>
  <c r="H245" s="1"/>
  <c r="I246"/>
  <c r="I245" s="1"/>
  <c r="I211"/>
  <c r="I212" s="1"/>
  <c r="I213" s="1"/>
  <c r="H211"/>
  <c r="H212" s="1"/>
  <c r="H213" s="1"/>
  <c r="G211"/>
  <c r="G212" s="1"/>
  <c r="G213" s="1"/>
  <c r="H210"/>
  <c r="H209" s="1"/>
  <c r="H208" s="1"/>
  <c r="H207" s="1"/>
  <c r="H91"/>
  <c r="I91"/>
  <c r="I63"/>
  <c r="I64" s="1"/>
  <c r="I65" s="1"/>
  <c r="I66" s="1"/>
  <c r="H63"/>
  <c r="H64" s="1"/>
  <c r="H65" s="1"/>
  <c r="H66" s="1"/>
  <c r="G63"/>
  <c r="G64" s="1"/>
  <c r="G65" s="1"/>
  <c r="G66" s="1"/>
  <c r="I61"/>
  <c r="H61"/>
  <c r="G61"/>
  <c r="I24"/>
  <c r="I25" s="1"/>
  <c r="I26" s="1"/>
  <c r="I27" s="1"/>
  <c r="H24"/>
  <c r="H25" s="1"/>
  <c r="H26" s="1"/>
  <c r="H27" s="1"/>
  <c r="G24"/>
  <c r="G25" s="1"/>
  <c r="G26" s="1"/>
  <c r="G27" s="1"/>
  <c r="I22"/>
  <c r="H22"/>
  <c r="G22"/>
  <c r="G37" i="8"/>
  <c r="G30" s="1"/>
  <c r="I185" i="10" l="1"/>
  <c r="H185"/>
  <c r="H244"/>
  <c r="H243" s="1"/>
  <c r="I244"/>
  <c r="I243" s="1"/>
  <c r="G210"/>
  <c r="G209" s="1"/>
  <c r="G208" s="1"/>
  <c r="G207" s="1"/>
  <c r="I210"/>
  <c r="I209" s="1"/>
  <c r="I208" s="1"/>
  <c r="I207" s="1"/>
  <c r="I59" i="8"/>
  <c r="H59"/>
  <c r="G59"/>
  <c r="I55"/>
  <c r="I54" s="1"/>
  <c r="I53" s="1"/>
  <c r="I52" s="1"/>
  <c r="H55"/>
  <c r="H54" s="1"/>
  <c r="H53" s="1"/>
  <c r="H52" s="1"/>
  <c r="G55"/>
  <c r="G54" s="1"/>
  <c r="G53" s="1"/>
  <c r="G52" s="1"/>
  <c r="I100"/>
  <c r="I99" s="1"/>
  <c r="I98" s="1"/>
  <c r="I97" s="1"/>
  <c r="H100"/>
  <c r="H99" s="1"/>
  <c r="H98" s="1"/>
  <c r="H97" s="1"/>
  <c r="G100"/>
  <c r="G99" s="1"/>
  <c r="G98" s="1"/>
  <c r="G97" s="1"/>
  <c r="H157" i="10"/>
  <c r="I157"/>
  <c r="H155"/>
  <c r="H154" s="1"/>
  <c r="H153" s="1"/>
  <c r="H152" s="1"/>
  <c r="H151" s="1"/>
  <c r="I155"/>
  <c r="I154" s="1"/>
  <c r="I153" s="1"/>
  <c r="I152" s="1"/>
  <c r="I151" s="1"/>
  <c r="D24" i="16"/>
  <c r="H192" i="8" l="1"/>
  <c r="G192"/>
  <c r="I196"/>
  <c r="H196"/>
  <c r="G196"/>
  <c r="I195"/>
  <c r="H195"/>
  <c r="G195"/>
  <c r="I194"/>
  <c r="I193" s="1"/>
  <c r="H194"/>
  <c r="H193" s="1"/>
  <c r="G194"/>
  <c r="G193" s="1"/>
  <c r="I192"/>
  <c r="L53" i="17"/>
  <c r="M53"/>
  <c r="E11" i="22" l="1"/>
  <c r="F11"/>
  <c r="D11"/>
  <c r="F10"/>
  <c r="D10"/>
  <c r="F9"/>
  <c r="F8" s="1"/>
  <c r="F13" s="1"/>
  <c r="D9"/>
  <c r="D8" s="1"/>
  <c r="D13" s="1"/>
  <c r="B9"/>
  <c r="E32" i="16"/>
  <c r="D32"/>
  <c r="G33"/>
  <c r="G32" s="1"/>
  <c r="F32"/>
  <c r="E10" i="22" l="1"/>
  <c r="E9" s="1"/>
  <c r="E8" s="1"/>
  <c r="E13" s="1"/>
  <c r="L13" i="17" l="1"/>
  <c r="L12" s="1"/>
  <c r="M13"/>
  <c r="M12" s="1"/>
  <c r="G91" i="10" l="1"/>
  <c r="G92" s="1"/>
  <c r="G88"/>
  <c r="G87" s="1"/>
  <c r="I114"/>
  <c r="I113" s="1"/>
  <c r="H114"/>
  <c r="H113" s="1"/>
  <c r="G114"/>
  <c r="G113" s="1"/>
  <c r="G112" s="1"/>
  <c r="I112" l="1"/>
  <c r="I111"/>
  <c r="G111"/>
  <c r="H111"/>
  <c r="H112"/>
  <c r="I53" l="1"/>
  <c r="I54" s="1"/>
  <c r="H53"/>
  <c r="H54" s="1"/>
  <c r="G53"/>
  <c r="G54" s="1"/>
  <c r="I51"/>
  <c r="I50" s="1"/>
  <c r="H51"/>
  <c r="G51"/>
  <c r="G50" s="1"/>
  <c r="H50"/>
  <c r="I13"/>
  <c r="I12" s="1"/>
  <c r="I11" s="1"/>
  <c r="I10" s="1"/>
  <c r="I9" s="1"/>
  <c r="H13"/>
  <c r="H12" s="1"/>
  <c r="H11" s="1"/>
  <c r="H10" s="1"/>
  <c r="H9" s="1"/>
  <c r="G13"/>
  <c r="G12" s="1"/>
  <c r="G11" s="1"/>
  <c r="G10" s="1"/>
  <c r="G9" s="1"/>
  <c r="I202" i="8"/>
  <c r="I201" s="1"/>
  <c r="I200" s="1"/>
  <c r="H202"/>
  <c r="H201" s="1"/>
  <c r="H200" s="1"/>
  <c r="G202"/>
  <c r="G201" s="1"/>
  <c r="G200" s="1"/>
  <c r="I49"/>
  <c r="I48" s="1"/>
  <c r="H49"/>
  <c r="H48" s="1"/>
  <c r="G49"/>
  <c r="G48" s="1"/>
  <c r="G29" s="1"/>
  <c r="G157" i="10" l="1"/>
  <c r="G155"/>
  <c r="G154" s="1"/>
  <c r="G153" s="1"/>
  <c r="G152" s="1"/>
  <c r="G151" s="1"/>
  <c r="G183"/>
  <c r="G184" s="1"/>
  <c r="G185" s="1"/>
  <c r="I181"/>
  <c r="I180" s="1"/>
  <c r="I179" s="1"/>
  <c r="H181"/>
  <c r="H180" s="1"/>
  <c r="H179" s="1"/>
  <c r="G181"/>
  <c r="G180" s="1"/>
  <c r="G179" s="1"/>
  <c r="I78"/>
  <c r="H78"/>
  <c r="G78"/>
  <c r="I77"/>
  <c r="H77"/>
  <c r="G77"/>
  <c r="I75"/>
  <c r="I74" s="1"/>
  <c r="H75"/>
  <c r="H74" s="1"/>
  <c r="G75"/>
  <c r="G74" s="1"/>
  <c r="I190" i="8" l="1"/>
  <c r="I189" s="1"/>
  <c r="I187" s="1"/>
  <c r="I186" s="1"/>
  <c r="H190"/>
  <c r="H189" s="1"/>
  <c r="H187" s="1"/>
  <c r="H186" s="1"/>
  <c r="G190"/>
  <c r="G189" s="1"/>
  <c r="G187" s="1"/>
  <c r="G186" s="1"/>
  <c r="I171"/>
  <c r="I170" s="1"/>
  <c r="I169" s="1"/>
  <c r="I168" s="1"/>
  <c r="I167" s="1"/>
  <c r="H171"/>
  <c r="H170" s="1"/>
  <c r="H169" s="1"/>
  <c r="H168" s="1"/>
  <c r="H167" s="1"/>
  <c r="G171"/>
  <c r="G170" s="1"/>
  <c r="G169" s="1"/>
  <c r="G168" s="1"/>
  <c r="G167" s="1"/>
  <c r="E30" i="16"/>
  <c r="F30"/>
  <c r="D30"/>
  <c r="L52" i="17"/>
  <c r="L50" s="1"/>
  <c r="M52"/>
  <c r="M50" s="1"/>
  <c r="K52"/>
  <c r="K50" s="1"/>
  <c r="G188" i="8" l="1"/>
  <c r="I188"/>
  <c r="H188"/>
  <c r="G248" i="10"/>
  <c r="G246"/>
  <c r="G245" s="1"/>
  <c r="G244" l="1"/>
  <c r="G243" s="1"/>
  <c r="L46" i="17"/>
  <c r="M46"/>
  <c r="K46"/>
  <c r="I125" i="10"/>
  <c r="H125"/>
  <c r="G125"/>
  <c r="G124" s="1"/>
  <c r="I124"/>
  <c r="H124"/>
  <c r="I122"/>
  <c r="I121" s="1"/>
  <c r="H122"/>
  <c r="H121" s="1"/>
  <c r="G122"/>
  <c r="G121" s="1"/>
  <c r="I46"/>
  <c r="I45" s="1"/>
  <c r="H46"/>
  <c r="H45" s="1"/>
  <c r="G46"/>
  <c r="G45" s="1"/>
  <c r="I241"/>
  <c r="I240" s="1"/>
  <c r="I239" s="1"/>
  <c r="I238" s="1"/>
  <c r="H241"/>
  <c r="H240" s="1"/>
  <c r="H239" s="1"/>
  <c r="H238" s="1"/>
  <c r="F26" i="16"/>
  <c r="F24" s="1"/>
  <c r="E26"/>
  <c r="E24" s="1"/>
  <c r="I17" i="8" l="1"/>
  <c r="I13" s="1"/>
  <c r="I18" l="1"/>
  <c r="I12"/>
  <c r="I70"/>
  <c r="I69" s="1"/>
  <c r="H70"/>
  <c r="H69" s="1"/>
  <c r="G70"/>
  <c r="G69" s="1"/>
  <c r="E28" i="16"/>
  <c r="F28"/>
  <c r="D28"/>
  <c r="I68" i="8" l="1"/>
  <c r="H68"/>
  <c r="G68"/>
  <c r="G67" s="1"/>
  <c r="H190" i="10" l="1"/>
  <c r="H189" s="1"/>
  <c r="H188" s="1"/>
  <c r="H187" s="1"/>
  <c r="H186" s="1"/>
  <c r="I190"/>
  <c r="I189" s="1"/>
  <c r="I188" s="1"/>
  <c r="I187" s="1"/>
  <c r="I186" s="1"/>
  <c r="G190"/>
  <c r="G189" s="1"/>
  <c r="G188" s="1"/>
  <c r="G187" s="1"/>
  <c r="G186" s="1"/>
  <c r="G241"/>
  <c r="I200"/>
  <c r="I199" s="1"/>
  <c r="I198" s="1"/>
  <c r="H200"/>
  <c r="H199" s="1"/>
  <c r="H198" s="1"/>
  <c r="G200"/>
  <c r="G199" s="1"/>
  <c r="G198" s="1"/>
  <c r="I196"/>
  <c r="I195" s="1"/>
  <c r="I194" s="1"/>
  <c r="H196"/>
  <c r="G196"/>
  <c r="G195" s="1"/>
  <c r="G194" s="1"/>
  <c r="H195"/>
  <c r="H194" s="1"/>
  <c r="I205"/>
  <c r="I204" s="1"/>
  <c r="I203" s="1"/>
  <c r="I202" s="1"/>
  <c r="H205"/>
  <c r="G205"/>
  <c r="H204"/>
  <c r="H203" s="1"/>
  <c r="H202" s="1"/>
  <c r="I226"/>
  <c r="I227" s="1"/>
  <c r="H226"/>
  <c r="H227" s="1"/>
  <c r="G226"/>
  <c r="G227" s="1"/>
  <c r="I224"/>
  <c r="I223" s="1"/>
  <c r="I222" s="1"/>
  <c r="H224"/>
  <c r="H223" s="1"/>
  <c r="H222" s="1"/>
  <c r="I99"/>
  <c r="I100" s="1"/>
  <c r="H99"/>
  <c r="H100" s="1"/>
  <c r="G99"/>
  <c r="G100" s="1"/>
  <c r="I97"/>
  <c r="H97"/>
  <c r="I92"/>
  <c r="H92"/>
  <c r="I89"/>
  <c r="H89"/>
  <c r="I88"/>
  <c r="H88"/>
  <c r="I87"/>
  <c r="H87"/>
  <c r="I85"/>
  <c r="H85"/>
  <c r="G85"/>
  <c r="I48"/>
  <c r="I49" s="1"/>
  <c r="H48"/>
  <c r="H49" s="1"/>
  <c r="G48"/>
  <c r="G49" s="1"/>
  <c r="I43"/>
  <c r="I44" s="1"/>
  <c r="H43"/>
  <c r="H44" s="1"/>
  <c r="G43"/>
  <c r="G44" s="1"/>
  <c r="I41"/>
  <c r="I40" s="1"/>
  <c r="H41"/>
  <c r="H40" s="1"/>
  <c r="G41"/>
  <c r="G40" s="1"/>
  <c r="G39" s="1"/>
  <c r="G15" s="1"/>
  <c r="G8" s="1"/>
  <c r="I30"/>
  <c r="I31" s="1"/>
  <c r="I32" s="1"/>
  <c r="I33" s="1"/>
  <c r="H30"/>
  <c r="H31" s="1"/>
  <c r="H32" s="1"/>
  <c r="H33" s="1"/>
  <c r="G30"/>
  <c r="G31" s="1"/>
  <c r="G32" s="1"/>
  <c r="G33" s="1"/>
  <c r="I93" i="8"/>
  <c r="H93"/>
  <c r="I91"/>
  <c r="H91"/>
  <c r="H84" i="10" l="1"/>
  <c r="I84"/>
  <c r="G204"/>
  <c r="G203" s="1"/>
  <c r="G202" s="1"/>
  <c r="G240"/>
  <c r="G239" s="1"/>
  <c r="G238" s="1"/>
  <c r="H39"/>
  <c r="H15" s="1"/>
  <c r="H8" s="1"/>
  <c r="I39"/>
  <c r="I15" s="1"/>
  <c r="I8" s="1"/>
  <c r="H221"/>
  <c r="I221"/>
  <c r="G193"/>
  <c r="G224"/>
  <c r="G223" s="1"/>
  <c r="G222" s="1"/>
  <c r="G221" s="1"/>
  <c r="G89"/>
  <c r="I90" i="8"/>
  <c r="I89" s="1"/>
  <c r="I88" s="1"/>
  <c r="H90"/>
  <c r="H89" s="1"/>
  <c r="H87" s="1"/>
  <c r="I193" i="10"/>
  <c r="H193"/>
  <c r="G97"/>
  <c r="I58" i="8"/>
  <c r="I57" s="1"/>
  <c r="I56" s="1"/>
  <c r="I51" s="1"/>
  <c r="H58"/>
  <c r="H57" s="1"/>
  <c r="H56" s="1"/>
  <c r="H51" s="1"/>
  <c r="I178"/>
  <c r="I177" s="1"/>
  <c r="I176" s="1"/>
  <c r="I175" s="1"/>
  <c r="I174" s="1"/>
  <c r="H178"/>
  <c r="H177" s="1"/>
  <c r="H176" s="1"/>
  <c r="H175" s="1"/>
  <c r="H174" s="1"/>
  <c r="G178"/>
  <c r="G177" s="1"/>
  <c r="G176" s="1"/>
  <c r="G175" s="1"/>
  <c r="G155"/>
  <c r="G154" s="1"/>
  <c r="I155"/>
  <c r="I154" s="1"/>
  <c r="H155"/>
  <c r="H154" s="1"/>
  <c r="I152"/>
  <c r="H152"/>
  <c r="G152"/>
  <c r="I151"/>
  <c r="H151"/>
  <c r="G151"/>
  <c r="I149"/>
  <c r="I148" s="1"/>
  <c r="H149"/>
  <c r="H148" s="1"/>
  <c r="G149"/>
  <c r="G148" s="1"/>
  <c r="I128"/>
  <c r="I127" s="1"/>
  <c r="I126" s="1"/>
  <c r="I125" s="1"/>
  <c r="I124" s="1"/>
  <c r="I117" s="1"/>
  <c r="H128"/>
  <c r="H127" s="1"/>
  <c r="H126" s="1"/>
  <c r="H125" s="1"/>
  <c r="H124" s="1"/>
  <c r="H117" s="1"/>
  <c r="G128"/>
  <c r="G127" s="1"/>
  <c r="G126" s="1"/>
  <c r="I106"/>
  <c r="I105" s="1"/>
  <c r="I104" s="1"/>
  <c r="I103" s="1"/>
  <c r="I102" s="1"/>
  <c r="H106"/>
  <c r="H105" s="1"/>
  <c r="H104" s="1"/>
  <c r="H103" s="1"/>
  <c r="H102" s="1"/>
  <c r="G106"/>
  <c r="G105" s="1"/>
  <c r="G104" s="1"/>
  <c r="G93"/>
  <c r="G91"/>
  <c r="G66"/>
  <c r="I64"/>
  <c r="I63" s="1"/>
  <c r="H64"/>
  <c r="H63" s="1"/>
  <c r="G64"/>
  <c r="G62" s="1"/>
  <c r="G61" s="1"/>
  <c r="G60" s="1"/>
  <c r="G58"/>
  <c r="G57" s="1"/>
  <c r="G56" s="1"/>
  <c r="G51" s="1"/>
  <c r="I37"/>
  <c r="I30" s="1"/>
  <c r="H37"/>
  <c r="H30" s="1"/>
  <c r="G33"/>
  <c r="I33"/>
  <c r="H33"/>
  <c r="I31"/>
  <c r="H31"/>
  <c r="G31"/>
  <c r="H17"/>
  <c r="H13" s="1"/>
  <c r="G17"/>
  <c r="G13" s="1"/>
  <c r="G192" i="10" l="1"/>
  <c r="G147" i="8"/>
  <c r="G146" s="1"/>
  <c r="G145" s="1"/>
  <c r="H68" i="10"/>
  <c r="H67" s="1"/>
  <c r="H250" s="1"/>
  <c r="I68"/>
  <c r="I67" s="1"/>
  <c r="I250" s="1"/>
  <c r="H96" i="8"/>
  <c r="H95" s="1"/>
  <c r="I96"/>
  <c r="I95" s="1"/>
  <c r="G84" i="10"/>
  <c r="G68" s="1"/>
  <c r="G67" s="1"/>
  <c r="I192"/>
  <c r="H192"/>
  <c r="I29" i="8"/>
  <c r="I28" s="1"/>
  <c r="I27" s="1"/>
  <c r="H29"/>
  <c r="H28" s="1"/>
  <c r="H27" s="1"/>
  <c r="H199"/>
  <c r="H198" s="1"/>
  <c r="G199"/>
  <c r="G198" s="1"/>
  <c r="I199"/>
  <c r="I198" s="1"/>
  <c r="H18"/>
  <c r="H12"/>
  <c r="G18"/>
  <c r="G12"/>
  <c r="G11" s="1"/>
  <c r="I87"/>
  <c r="I86" s="1"/>
  <c r="H88"/>
  <c r="G63"/>
  <c r="I67"/>
  <c r="I66" s="1"/>
  <c r="H67"/>
  <c r="H66" s="1"/>
  <c r="H173"/>
  <c r="G90"/>
  <c r="G89" s="1"/>
  <c r="G87" s="1"/>
  <c r="G86" s="1"/>
  <c r="G103"/>
  <c r="G125"/>
  <c r="G124" s="1"/>
  <c r="G117" s="1"/>
  <c r="I147"/>
  <c r="I146" s="1"/>
  <c r="I145" s="1"/>
  <c r="I133" s="1"/>
  <c r="H62"/>
  <c r="H61" s="1"/>
  <c r="H60" s="1"/>
  <c r="G174"/>
  <c r="I173"/>
  <c r="I62"/>
  <c r="I61" s="1"/>
  <c r="I60" s="1"/>
  <c r="H86"/>
  <c r="H147"/>
  <c r="H146" s="1"/>
  <c r="H145" s="1"/>
  <c r="H133" s="1"/>
  <c r="G250" i="10" l="1"/>
  <c r="G133" i="8"/>
  <c r="G102"/>
  <c r="G173"/>
  <c r="G88"/>
  <c r="G28"/>
  <c r="G96" l="1"/>
  <c r="G95" s="1"/>
  <c r="G27"/>
  <c r="G10" s="1"/>
  <c r="G9" l="1"/>
  <c r="G205"/>
  <c r="L48" i="17" l="1"/>
  <c r="L45" s="1"/>
  <c r="M48"/>
  <c r="M45" s="1"/>
  <c r="K48"/>
  <c r="K45" s="1"/>
  <c r="L43" l="1"/>
  <c r="L42" s="1"/>
  <c r="M43"/>
  <c r="M42" s="1"/>
  <c r="K43"/>
  <c r="K42" s="1"/>
  <c r="L41" l="1"/>
  <c r="M41"/>
  <c r="K12" l="1"/>
  <c r="E34" i="16" l="1"/>
  <c r="F34"/>
  <c r="D34"/>
  <c r="E10"/>
  <c r="F10"/>
  <c r="M40" i="17"/>
  <c r="L40"/>
  <c r="K41"/>
  <c r="M35"/>
  <c r="M34" s="1"/>
  <c r="L35"/>
  <c r="L34" s="1"/>
  <c r="K35"/>
  <c r="K34" s="1"/>
  <c r="M32"/>
  <c r="L32"/>
  <c r="K32"/>
  <c r="M30"/>
  <c r="L30"/>
  <c r="K30"/>
  <c r="M27"/>
  <c r="L27"/>
  <c r="K27"/>
  <c r="M17"/>
  <c r="L17"/>
  <c r="K17"/>
  <c r="D17" i="16"/>
  <c r="E17"/>
  <c r="F17"/>
  <c r="D19"/>
  <c r="E19"/>
  <c r="F19"/>
  <c r="E21"/>
  <c r="F21"/>
  <c r="C16" i="12"/>
  <c r="C15" s="1"/>
  <c r="C14" s="1"/>
  <c r="D16"/>
  <c r="D15" s="1"/>
  <c r="D14" s="1"/>
  <c r="E16"/>
  <c r="E15" s="1"/>
  <c r="E14" s="1"/>
  <c r="C20"/>
  <c r="C19" s="1"/>
  <c r="C18" s="1"/>
  <c r="D20"/>
  <c r="D19" s="1"/>
  <c r="D18" s="1"/>
  <c r="E20"/>
  <c r="E19" s="1"/>
  <c r="E18" s="1"/>
  <c r="D37" i="16" l="1"/>
  <c r="F37"/>
  <c r="E37"/>
  <c r="D13" i="12"/>
  <c r="D22" s="1"/>
  <c r="E13"/>
  <c r="E22" s="1"/>
  <c r="K40" i="17"/>
  <c r="K29"/>
  <c r="K26" s="1"/>
  <c r="C13" i="12"/>
  <c r="C22" s="1"/>
  <c r="L29" i="17"/>
  <c r="L26" s="1"/>
  <c r="L11" s="1"/>
  <c r="M29"/>
  <c r="M26" s="1"/>
  <c r="M11" s="1"/>
  <c r="M62" l="1"/>
  <c r="L62"/>
  <c r="H11" i="8"/>
  <c r="I11"/>
  <c r="I10" l="1"/>
  <c r="I9" s="1"/>
  <c r="H10"/>
  <c r="H9" s="1"/>
  <c r="H205" l="1"/>
  <c r="I205"/>
</calcChain>
</file>

<file path=xl/sharedStrings.xml><?xml version="1.0" encoding="utf-8"?>
<sst xmlns="http://schemas.openxmlformats.org/spreadsheetml/2006/main" count="2159" uniqueCount="530">
  <si>
    <t>Резервные фонды местной администрации</t>
  </si>
  <si>
    <t>Межбюджетные трансферты из краевого и федерального бюджета и доли софинансирования в рамках непрограмных расходов</t>
  </si>
  <si>
    <t>Иные закупки товаров, работ и услуг для государственных муниципальных нужд</t>
  </si>
  <si>
    <t>Национальная экономика</t>
  </si>
  <si>
    <t>Предоставление субсидий бюджетным, автономным учреждениям и иным некомерческим организациям</t>
  </si>
  <si>
    <t>Условно утвержденные расходы</t>
  </si>
  <si>
    <t>Всего</t>
  </si>
  <si>
    <t>Резервные фонды местной администрации в рамках непрограммных расходов</t>
  </si>
  <si>
    <t>00</t>
  </si>
  <si>
    <t>Резервные фонды местной администрации, в рамках непрограммных расходов</t>
  </si>
  <si>
    <t xml:space="preserve">                                                                 </t>
  </si>
  <si>
    <t xml:space="preserve">            код</t>
  </si>
  <si>
    <t>сумма</t>
  </si>
  <si>
    <t xml:space="preserve">Итого источников внутреннего  финансирования                                                               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</si>
  <si>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</t>
  </si>
  <si>
    <t>Муниципальная программа «Улучшение жизнедеятельности населения муниципального образования Недокурский сельсовет».</t>
  </si>
  <si>
    <t>Финансовое управление администрации Кежемского района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</si>
  <si>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</si>
  <si>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</si>
  <si>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</si>
  <si>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</si>
  <si>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06</t>
  </si>
  <si>
    <t>Резервные фонды</t>
  </si>
  <si>
    <t xml:space="preserve">Культура, кинематография </t>
  </si>
  <si>
    <t>Дотации бюджетам субъектов Российской Федерации и муниципальных образований</t>
  </si>
  <si>
    <t>ИТОГО</t>
  </si>
  <si>
    <t>110</t>
  </si>
  <si>
    <t xml:space="preserve">          Источники внутреннего  финансирования дефицита</t>
  </si>
  <si>
    <t xml:space="preserve"> тыс. руб.</t>
  </si>
  <si>
    <t>№ строки</t>
  </si>
  <si>
    <t>01</t>
  </si>
  <si>
    <t>02</t>
  </si>
  <si>
    <t>10</t>
  </si>
  <si>
    <t>08</t>
  </si>
  <si>
    <t>04</t>
  </si>
  <si>
    <t>03</t>
  </si>
  <si>
    <t>Общегосударственные вопросы</t>
  </si>
  <si>
    <t>Межбюджетные трансферты</t>
  </si>
  <si>
    <t>Культура</t>
  </si>
  <si>
    <t>Жилищно-коммунальное хозяйство</t>
  </si>
  <si>
    <t>Национальная безопасность и правоохранительная деятельность</t>
  </si>
  <si>
    <t>Благоустройство</t>
  </si>
  <si>
    <t>Иные межбюджетные трансферты</t>
  </si>
  <si>
    <t>240</t>
  </si>
  <si>
    <t>540</t>
  </si>
  <si>
    <t>610</t>
  </si>
  <si>
    <t>120</t>
  </si>
  <si>
    <t>850</t>
  </si>
  <si>
    <t>Непрограммные расходы</t>
  </si>
  <si>
    <t>100</t>
  </si>
  <si>
    <t>200</t>
  </si>
  <si>
    <t>Целевая статья</t>
  </si>
  <si>
    <t>Вид расходов</t>
  </si>
  <si>
    <t>Функционирование органов местного самоуправления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</si>
  <si>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</si>
  <si>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государственнными (муниципальными) органами, казенными учреждениями, органами управления государственными внебюджетными фондами.</t>
  </si>
  <si>
    <t>Иные бюджетные ассигнования</t>
  </si>
  <si>
    <t>800</t>
  </si>
  <si>
    <t>Уплата налогов, сборов и иных платежей</t>
  </si>
  <si>
    <t>Другие общегосударственные вопросы</t>
  </si>
  <si>
    <t>500</t>
  </si>
  <si>
    <t>600</t>
  </si>
  <si>
    <t>Субсидии бюджетным учреждениям</t>
  </si>
  <si>
    <t>Дорожное хозяйство (дорожные фонды)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</si>
  <si>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</si>
  <si>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</si>
  <si>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 где отсутствуют военные комиссариаты, в рамках непрограмных расходов</t>
  </si>
  <si>
    <t>Физическая культура и спорт</t>
  </si>
  <si>
    <t>Массовый спорт</t>
  </si>
  <si>
    <t>тыс. рублей</t>
  </si>
  <si>
    <t>3</t>
  </si>
  <si>
    <t>4</t>
  </si>
  <si>
    <t>5</t>
  </si>
  <si>
    <t>6</t>
  </si>
  <si>
    <t>Резервные средства</t>
  </si>
  <si>
    <t>Администрация Недокурского сельсовета</t>
  </si>
  <si>
    <t xml:space="preserve"> </t>
  </si>
  <si>
    <t>тыс.руб.</t>
  </si>
  <si>
    <t>№</t>
  </si>
  <si>
    <t>Код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</si>
  <si>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</si>
  <si>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</si>
  <si>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</si>
  <si>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</si>
  <si>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</si>
  <si>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000</t>
  </si>
  <si>
    <t>0000</t>
  </si>
  <si>
    <t>НАЛОГОВЫЕ И НЕНАЛОГОВЫЕ ДОХОДЫ</t>
  </si>
  <si>
    <t>1</t>
  </si>
  <si>
    <t xml:space="preserve">НАЛОГИ НА ПРИБЫЛЬ, ДОХОДЫ </t>
  </si>
  <si>
    <t>182</t>
  </si>
  <si>
    <t>010</t>
  </si>
  <si>
    <t xml:space="preserve">Налог на доходы физических лиц 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</si>
  <si>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</si>
  <si>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</si>
  <si>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030</t>
  </si>
  <si>
    <t>040</t>
  </si>
  <si>
    <t>022</t>
  </si>
  <si>
    <t>30</t>
  </si>
  <si>
    <t>40</t>
  </si>
  <si>
    <t>50</t>
  </si>
  <si>
    <t>60</t>
  </si>
  <si>
    <t>НАЛОГИ НА ИМУЩЕСТВО</t>
  </si>
  <si>
    <t>Налог на имущество физических лиц</t>
  </si>
  <si>
    <t xml:space="preserve">Земельный налог </t>
  </si>
  <si>
    <t>Государственная пошлина по делам, рассматриваемым в судах общей юрисдикции, мировыми судьями</t>
  </si>
  <si>
    <t>033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</si>
  <si>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</si>
  <si>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</si>
  <si>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</si>
  <si>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807</t>
  </si>
  <si>
    <t>001</t>
  </si>
  <si>
    <t>999</t>
  </si>
  <si>
    <t>ВСЕГО ДОХОДОВ</t>
  </si>
  <si>
    <t>043</t>
  </si>
  <si>
    <t>Земельный налог с организаций, обладающих земельным участком, расположенным в границах сельских поселений</t>
  </si>
  <si>
    <t>Раздел             Подраздел</t>
  </si>
  <si>
    <t>0800</t>
  </si>
  <si>
    <t>0801</t>
  </si>
  <si>
    <t>1100</t>
  </si>
  <si>
    <t>1102</t>
  </si>
  <si>
    <t>0300</t>
  </si>
  <si>
    <t>0310</t>
  </si>
  <si>
    <t>0400</t>
  </si>
  <si>
    <t>0409</t>
  </si>
  <si>
    <t>0500</t>
  </si>
  <si>
    <t>0503</t>
  </si>
  <si>
    <t>0100</t>
  </si>
  <si>
    <t>0104</t>
  </si>
  <si>
    <t>0102</t>
  </si>
  <si>
    <t>0106</t>
  </si>
  <si>
    <t>0111</t>
  </si>
  <si>
    <t>0113</t>
  </si>
  <si>
    <t>0200</t>
  </si>
  <si>
    <t>0203</t>
  </si>
  <si>
    <t>7</t>
  </si>
  <si>
    <t>8</t>
  </si>
  <si>
    <t>9</t>
  </si>
  <si>
    <t>Раздел      Подраздел</t>
  </si>
  <si>
    <t xml:space="preserve">  Рз              ПРз</t>
  </si>
  <si>
    <t xml:space="preserve">Закупка товаров, работ и услуг для государственных (муниципальных) нужд
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</si>
  <si>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</si>
  <si>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</si>
  <si>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 xml:space="preserve">Главные администраторы </t>
  </si>
  <si>
    <t xml:space="preserve">Муниципальная программа «Улучшение жизнедеятельности населения муниципального образования Недокурский сельсовет» </t>
  </si>
  <si>
    <t>Главные администраторы доходов бюджета Недокурского сельсовета Кежемского района Красноярского края</t>
  </si>
  <si>
    <t>Администрация Недокурского сельсовета Кежемского района Красноярского края</t>
  </si>
  <si>
    <t>Прочие неналоговые доходы бюджетов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</si>
  <si>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</si>
  <si>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</si>
  <si>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Невыясненные поступления, зачисляемые в бюджеты сельских поселений  </t>
  </si>
  <si>
    <t>Средства самообложения граждан, зачисляемые в бюджеты сельских поселений</t>
  </si>
  <si>
    <t>Прочие межбюджетные трансферты, передаваемые бюджетам сельских поселений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</si>
  <si>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Прочие межбюджетные трансферты, передаваемые бюджетам сельских поселений (резервные фонды исполнительных органов государственной власти субъектов Российской Федерации)</t>
  </si>
  <si>
    <t xml:space="preserve">Акцизы на автомобильный бензин, производимый на территории РФ 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</si>
  <si>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</si>
  <si>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</si>
  <si>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807 1 08 04020 01 1000 110</t>
  </si>
  <si>
    <t>807 1 08 04020 01 2000 110</t>
  </si>
  <si>
    <t>807 1 08 04020 01 3000 110</t>
  </si>
  <si>
    <t>807 1 08 04020 01 4000 110</t>
  </si>
  <si>
    <t>807 1 16 32000 10 0000 140</t>
  </si>
  <si>
    <t>807 1 16 51040 02 0000 140</t>
  </si>
  <si>
    <t>024</t>
  </si>
  <si>
    <t xml:space="preserve"> Иные межбюджетные трансферты</t>
  </si>
  <si>
    <t>04 0 00 00000</t>
  </si>
  <si>
    <t>04 1 00 00000</t>
  </si>
  <si>
    <t>04 1 00 00220</t>
  </si>
  <si>
    <t>04 0 00  00000</t>
  </si>
  <si>
    <t>04 1 00  00000</t>
  </si>
  <si>
    <t>04 1 00  00210</t>
  </si>
  <si>
    <t>04 1 00 00210</t>
  </si>
  <si>
    <t>04 5 00 00000</t>
  </si>
  <si>
    <t>04 2 00 00000</t>
  </si>
  <si>
    <t>04 3 00 00000</t>
  </si>
  <si>
    <t>04 3 00 10110</t>
  </si>
  <si>
    <t>04 4 00 00000</t>
  </si>
  <si>
    <t>04 4 00 75140</t>
  </si>
  <si>
    <t>04 4 00 51180</t>
  </si>
  <si>
    <t>03 2 00 00000</t>
  </si>
  <si>
    <t>03 0 00 00000</t>
  </si>
  <si>
    <t>03 2 00 49080</t>
  </si>
  <si>
    <t>03 3 00 00000</t>
  </si>
  <si>
    <t>03 3 00 49010</t>
  </si>
  <si>
    <t xml:space="preserve">03 3 00 49040 </t>
  </si>
  <si>
    <t>03 3 00 49040</t>
  </si>
  <si>
    <t>03 3 00 49050</t>
  </si>
  <si>
    <t>02 0 00 00000</t>
  </si>
  <si>
    <t>02 0 00 00610</t>
  </si>
  <si>
    <t>04 1 00  00220</t>
  </si>
  <si>
    <t>Глава муниципального образования в рамках непрограммных расходов</t>
  </si>
  <si>
    <t>04 5 00 48010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</si>
  <si>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непрограмных мероприятий</t>
  </si>
  <si>
    <t>Прочие непрограммные расходы</t>
  </si>
  <si>
    <t>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</t>
  </si>
  <si>
    <t>Расходы на выплаты персоналу государственных муниципальных  органов</t>
  </si>
  <si>
    <t>Прочие межбюджетные трансферты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</si>
  <si>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Прочие межбюджетные трансферты на обустройство пешеходных переходов и нанесение дорожной разметки на автомобильных дорогах общего пользования местного значения в рамках подпрограммы "Повышение безопасности дорожного движения в Красноярском крае" государственной программы Красноярского края "Развитие транспортной системы"</t>
  </si>
  <si>
    <t>Муниципальные программы</t>
  </si>
  <si>
    <t>непрограммные расходы</t>
  </si>
  <si>
    <t>Межбюджетные трансферты из краевого и федерального бюджета и доли софинансирования в рамках непрограммных расходов</t>
  </si>
  <si>
    <t>Прочие непрограммные мероприятия</t>
  </si>
  <si>
    <t>2019 год</t>
  </si>
  <si>
    <t>Всего доходы  бюджета сельсовета на 2019 год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</si>
  <si>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</si>
  <si>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</si>
  <si>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</si>
  <si>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</si>
  <si>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</si>
  <si>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Субвенции бюджетам сельских поселений на выполнение передаваемых полномочий субъектов Российской Федерации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</si>
  <si>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</si>
  <si>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</si>
  <si>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</si>
  <si>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</si>
  <si>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15</t>
  </si>
  <si>
    <t>Прочие межбюджетные трансферты, передаваемые бюджетам сельских поселений</t>
  </si>
  <si>
    <t>Субвенции местным бюджетам на выполнение передаваемых полномочий субъектов Российской Федерации</t>
  </si>
  <si>
    <t>2020 год</t>
  </si>
  <si>
    <t>Всего доходы  бюджета сельсовета на 2020 год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</si>
  <si>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</si>
  <si>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</si>
  <si>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</si>
  <si>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Закупка товаров, работ и услуг для обеспечения государственных (муниципальных) нужд
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</si>
  <si>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непрограммных мероприятий</t>
  </si>
  <si>
    <t>Осуществление первичного воинского учета на территориях где отсутствуют военные комиссариаты, в рамках непрограммных расходов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</si>
  <si>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(прочие поступления)</t>
  </si>
  <si>
    <t>807 1 11 09045 10 1100 120</t>
  </si>
  <si>
    <t>Прочие межбюджетные трансферты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движения" государственной программы Красноярского края "Развитие транспортной системы"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</si>
  <si>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</si>
  <si>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(пени и проценты по соответствующему платежу)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</si>
  <si>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(суммы денежных взысканий (штрафов) по соответствующему платежу согласно законодательству Российской Федерации)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</si>
  <si>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</si>
  <si>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</si>
  <si>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</si>
  <si>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 денежных  средств бюджетов</t>
  </si>
  <si>
    <t>Увеличение прочих  остатков  денежных  средств бюджетов сельских поселений</t>
  </si>
  <si>
    <t>807 01 05 02 01 10 0000 510</t>
  </si>
  <si>
    <t>Уменьшение  остатков    средств бюджетов</t>
  </si>
  <si>
    <t>Уменьшение  прочих  остатков    средств бюджетов</t>
  </si>
  <si>
    <t>Уменьшение  прочих  остатков  денежных   средств бюджетов</t>
  </si>
  <si>
    <t>807 01 05 02 01 10 0000 610</t>
  </si>
  <si>
    <t>Уменьшение  прочих  остатков  денежных  средств бюджетов сельских поселений</t>
  </si>
  <si>
    <t>Дотации на выравнивание бюджетной обеспеченности</t>
  </si>
  <si>
    <t>Возврат прочих остатков субсидий, субвенций и иных межбюджетных трансфертов, имеющих целевое назначение, прошлых лет  из бюджетов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</si>
  <si>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</si>
  <si>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</si>
  <si>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Доходы бюджетов сельских поселений от возврата автономными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</si>
  <si>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</si>
  <si>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Дотации на выравнивание бюджетной обеспеченности поселений в рамках подпрограммы "Создание условий для эффективного ответственного управления муниципальными финансами, повышения устойчивости бюджетов муниципальных образований Красноярского края" государственной программы красноярского края "Управление государственными финансами"</t>
  </si>
  <si>
    <t>Иные межбюджетные трансферты выделяемые из бюджета Недокурского сельсовета в районный бюджет на создание условий для организации досуга и обеспечения жителей поселения услугами организаций культуры в рамках непрограммных расходов</t>
  </si>
  <si>
    <t>04 7 00 00000</t>
  </si>
  <si>
    <t>04 7 00 48220</t>
  </si>
  <si>
    <t>04 1 00 44030</t>
  </si>
  <si>
    <t>Муниципальная программа «Развитие физической культуры и спорта в  муниципальном образовании Недокурский сельсовет».</t>
  </si>
  <si>
    <t>Обеспечение деятельности оказание услуг подведомственных учреждений в рамках муниципальной программы «Развитие физической культуры и спорта в  муниципальном образовании Недокурский сельсовет».</t>
  </si>
  <si>
    <t>17</t>
  </si>
  <si>
    <t>14</t>
  </si>
  <si>
    <t>Земельный налог с организаций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</si>
  <si>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</si>
  <si>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</t>
  </si>
  <si>
    <t>ГОСУДАРСТВЕННАЯ ПОШЛИНА</t>
  </si>
  <si>
    <t xml:space="preserve"> 01 05 00 00 00 0000 000</t>
  </si>
  <si>
    <t xml:space="preserve"> 01 05 00 00 00 0000 500</t>
  </si>
  <si>
    <t xml:space="preserve"> 01 05 02 00 00 0000 500</t>
  </si>
  <si>
    <t xml:space="preserve"> 01 05 02 01 00 0000 510</t>
  </si>
  <si>
    <t xml:space="preserve"> 01 05 02 01 10 0000 510</t>
  </si>
  <si>
    <t xml:space="preserve"> 01 05 00 00 00 0000 600</t>
  </si>
  <si>
    <t xml:space="preserve"> 01 05 02 00 00 0000 600</t>
  </si>
  <si>
    <t xml:space="preserve"> 01 05 02 01 00 0000 610</t>
  </si>
  <si>
    <t xml:space="preserve"> 01 05 02 01 10 0000 610</t>
  </si>
  <si>
    <t>Прочие межбюджетные трансферты на поддержку мер по обеспечению сбалансированности бюджетов в рамках подпрограммы "Создание условий для эффективного ответственного управления муниципальными финансами, повышения устойчивости бюджетов муниципальных образований Красноярского края" государственной программы красноярского края "Управление государственными финансами"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</si>
  <si>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</si>
  <si>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Прочие межбюджетные трансферты, передаваемые бюджетам </t>
  </si>
  <si>
    <t>Дотации бюджетам сельских поселений на выравнивание бюджетной обеспеченности</t>
  </si>
  <si>
    <t>Субвенции бюджетам субъектов Российской Федерации и муниципальных образований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</si>
  <si>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</si>
  <si>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>807 1 11 05075 10 2000 120</t>
  </si>
  <si>
    <t>Доходы от сдачи в аренду имущества, составляющего казну сельских поселений (за исключением земельных участков) (пени и проценты по соответствующему платежу)</t>
  </si>
  <si>
    <t>807 1 11 05075 10 3000 120</t>
  </si>
  <si>
    <t>Доходы от сдачи в аренду имущества, составляющего казну сельских поселений (за исключением земельных участков)  (суммы денежных взысканий (штрафов) по соответствующему платежу согласно законодательству Российской Федерации)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</si>
  <si>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</si>
  <si>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Наименование кода классификации доходов бюджета</t>
  </si>
  <si>
    <t>Код классификации доходов бюджета</t>
  </si>
  <si>
    <t>Наименование кода группы, подгруппы, статьи и вида источника финансирования дефицита бюджета</t>
  </si>
  <si>
    <t xml:space="preserve">Код классификации источников финансирования дефицита бюджета </t>
  </si>
  <si>
    <t>Код главного администратора</t>
  </si>
  <si>
    <t>код аналитической группы подвида</t>
  </si>
  <si>
    <t>код группы подвида</t>
  </si>
  <si>
    <t>код главного администратора</t>
  </si>
  <si>
    <t>Наименование показателя бюджетной классификации</t>
  </si>
  <si>
    <t>Наименование главного распорядителя и наименование показателей бюджетной классификации</t>
  </si>
  <si>
    <t>Код главного распорядителя бюджетных средств</t>
  </si>
  <si>
    <t>Наименование муниципальной программы и наименование показателей бюджетной классификации</t>
  </si>
  <si>
    <t>Прочие доходы от оказания платных услуг (работ) получателями средств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</si>
  <si>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</si>
  <si>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</si>
  <si>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</si>
  <si>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</si>
  <si>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807 1 13 01995 10 0000 130</t>
  </si>
  <si>
    <t>807 1 13 02065 10 0000 130</t>
  </si>
  <si>
    <t>807 1 13 02995 10 0000 130</t>
  </si>
  <si>
    <t>807 1 14 02053 10 0000 410</t>
  </si>
  <si>
    <t>Наименование</t>
  </si>
  <si>
    <t>807 1 14 06025 10 0000 430</t>
  </si>
  <si>
    <t>Доходы от сдачи в аренду имущества, составляющего казну сельских поселений (за исключением земельных участков)</t>
  </si>
  <si>
    <t>0053</t>
  </si>
  <si>
    <t>Другие вопросы в области жилищно-коммунального хозяйства</t>
  </si>
  <si>
    <t>0505</t>
  </si>
  <si>
    <t>Здравоохранение</t>
  </si>
  <si>
    <t>0900</t>
  </si>
  <si>
    <t>Другие вопросы в области здравоохранения</t>
  </si>
  <si>
    <t>0909</t>
  </si>
  <si>
    <t>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</t>
  </si>
  <si>
    <t>04 2 00 48110</t>
  </si>
  <si>
    <t>04 2 00 49640</t>
  </si>
  <si>
    <t>Руководство и управление в сфере управленческих функций органов местного самоуправления в рамках непрограмных расходов органов местного самоуправления</t>
  </si>
  <si>
    <t>Транспортировка в морг безродных, невостребованных и неопознанных умерших в рамках непрограммных расходов</t>
  </si>
  <si>
    <t>04 1 00 10210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</si>
  <si>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непрограмных расходов</t>
  </si>
  <si>
    <t xml:space="preserve">Субсидирование учреждений бюджетной сферы, в том числе казенных, бюджетных, автономных и некоммерческих организаций 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</si>
  <si>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</t>
  </si>
  <si>
    <t>04 1 00  10210</t>
  </si>
  <si>
    <t>11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</si>
  <si>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</si>
  <si>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"О  бюджете Недокурского сельсовета на 2019 год и плановый период 2020-2021 годов"</t>
  </si>
  <si>
    <t>Прочие поступления от денежных взысканий (штрафов) и иных сумм возмещении ущерба, зачисляемые в бюджеты сельских поселений</t>
  </si>
  <si>
    <t>807 1 16 90050 10 0000 140</t>
  </si>
  <si>
    <t>2021 год</t>
  </si>
  <si>
    <t>Распределение бюджетных ассигнований по целевым статьям (муниципальным программам Недокурского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 2019 год и плановый период  2020-2021 годов</t>
  </si>
  <si>
    <t>Всего доходы  бюджета сельсовета на 2021 год</t>
  </si>
  <si>
    <t xml:space="preserve"> источников внутреннего финансирования дефицита бюджета Недокурского сельсовета на 2019 год и плановый период 2020-2021 годы</t>
  </si>
  <si>
    <t>150</t>
  </si>
  <si>
    <t>807 2 02 15001 10 0000 150</t>
  </si>
  <si>
    <t>807 2 02 30024 10 7514 150</t>
  </si>
  <si>
    <t>807 2 02 35118 10 0000 150</t>
  </si>
  <si>
    <t>807 2 02 49999 10 0021 150</t>
  </si>
  <si>
    <t>807 2 02 49999 10 0023 150</t>
  </si>
  <si>
    <t>807 2 02 49999 10 0046 150</t>
  </si>
  <si>
    <t>807 2 02 49999 10 0053 150</t>
  </si>
  <si>
    <t>807 2 02 49999 10 0055 150</t>
  </si>
  <si>
    <t>807 2 02 49999 10 0057 150</t>
  </si>
  <si>
    <t>807 2 02 49999 10 0059 150</t>
  </si>
  <si>
    <t>807 2 02 49999 10 0063 150</t>
  </si>
  <si>
    <t>807 2 02 49999 10 0064 150</t>
  </si>
  <si>
    <t>807 2 02 49999 10 0068 150</t>
  </si>
  <si>
    <t>807 2 18 60010 10 0000 150</t>
  </si>
  <si>
    <t>807 2 18 60020 10 0000 150</t>
  </si>
  <si>
    <t>807 2 19 60010 10 0000 150</t>
  </si>
  <si>
    <t>900 1 17 01 050 10 0000 150</t>
  </si>
  <si>
    <t>900 2 08 05 000 10 0000 150</t>
  </si>
  <si>
    <t>807 2 07 05030 10 0000 150</t>
  </si>
  <si>
    <t>807 2 18 05010 10 0000 150</t>
  </si>
  <si>
    <t>807 2 18 05020 10 0000 150</t>
  </si>
  <si>
    <t>807 2 18 05030 10 0000 150</t>
  </si>
  <si>
    <t>807 1 17 14030 10 0000 150</t>
  </si>
  <si>
    <t>Иные межбюджетные трансферты выделяемые из бюджета Недокурского сельсовета в районный бюджет на осуществление полномочий по внутреннему муниципальному финансовому контролю в рамках непрограммных расходов</t>
  </si>
  <si>
    <t>Ведомственная структура расходов бюджета Недокурского сельсовета на 2019 год  и плановый период 2020-2021 годов</t>
  </si>
  <si>
    <t>№п/п</t>
  </si>
  <si>
    <t>Наименование нормативного правового акта, наименование нормативного  обязательства</t>
  </si>
  <si>
    <t>Социальная политика</t>
  </si>
  <si>
    <t>Пенсионное обеспечение</t>
  </si>
  <si>
    <t>Доплата к пенсии муниципальных служащих в рамках непрограммных расходов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</si>
  <si>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</si>
  <si>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</si>
  <si>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</si>
  <si>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1000</t>
  </si>
  <si>
    <t>1001</t>
  </si>
  <si>
    <t>Публичные нормативные обязательства Недокурского сельсовета на 2019 г. и плановый период 2020-2021 годов</t>
  </si>
  <si>
    <t>300</t>
  </si>
  <si>
    <t>310</t>
  </si>
  <si>
    <t>03 0 00  00000</t>
  </si>
  <si>
    <t>03 1 00 00000</t>
  </si>
  <si>
    <t>03 1 00 49340</t>
  </si>
  <si>
    <t>03 4 00 00000</t>
  </si>
  <si>
    <t>Обеспечение пожарной безопасности</t>
  </si>
  <si>
    <t>04 8 00 00000</t>
  </si>
  <si>
    <t>04 8 00 01110</t>
  </si>
  <si>
    <t>03 4 00 49320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</si>
  <si>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</si>
  <si>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03  400 00000</t>
  </si>
  <si>
    <t xml:space="preserve">к решению Недокурского сельского Совета депутатов </t>
  </si>
  <si>
    <t>0501</t>
  </si>
  <si>
    <t>Жилищное хозяйство</t>
  </si>
  <si>
    <t>Закупка товаров, работ и услуг для обеспечения государственных (муниципальных) нужд</t>
  </si>
  <si>
    <t>Расходы по взносам на капитальный ремонт муниципального жилищного фонда  в рамках непрограммных расходов</t>
  </si>
  <si>
    <t>Обеспечение деятельности по ведению бухгалтерского учета в рамках непрограммных расходов органов местного самоуправления</t>
  </si>
  <si>
    <t>04 2 00 43150</t>
  </si>
  <si>
    <t>04 2 00 49590</t>
  </si>
  <si>
    <t>Расходы на ремонт и содержание муниципальных жилых помещений в рамках непрограммных расходов</t>
  </si>
  <si>
    <t>04 5 00 42060</t>
  </si>
  <si>
    <t>04 5 00 48510</t>
  </si>
  <si>
    <t>Прочие межбюджетные трансферты, передаваемые бюджетам сельских поселений на реализацию проектов по благоустройству территорий поселений  в рамках подпрограммы "Поддержка муниципальных проектов и мероприятий по благоустройству территорий" государственной программы Красноярского края "Содействие развитию местного самоуправления"</t>
  </si>
  <si>
    <t>Прочие межбюджетные трансферты на содержание автомобильных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</si>
  <si>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Прочие межбюджетные трансферты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</si>
  <si>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807 1 17 01050 10 0000 180</t>
  </si>
  <si>
    <t>807 1 17 05050 10 0000 180</t>
  </si>
  <si>
    <t xml:space="preserve">Прочие безвозмездные поступления в бюджеты сельских поселений </t>
  </si>
  <si>
    <t>Невыясненные поступления, зачисляемые в бюджеты сельских поселений</t>
  </si>
  <si>
    <t>Прочие межбюджетные трансферты на поддержку мер по обеспечению сбалансированности бюджетов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края» государственной программы Красноярского края «Управление государственными финансами"</t>
  </si>
  <si>
    <t>05</t>
  </si>
  <si>
    <t>075</t>
  </si>
  <si>
    <t>Доходы от сдачи в аренду имущества, составляющего казну сельских поселений (за исключением земельных участков)) (сумма платежа (перерасчеты, недоимка и задолженность по соответствующему платежу, в том числе по отмененному))</t>
  </si>
  <si>
    <t>Прочие межбюджетные трансферты на обеспечение первичных мер пожарной безопасности в рамках подпрограммы "Предупреждение, спасение, помощь населению края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</si>
  <si>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</si>
  <si>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</si>
  <si>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</si>
  <si>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</si>
  <si>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Увеличение прочих остатков денежных средств бюджетов сельских поселений</t>
  </si>
  <si>
    <t>Увеличение прочих остатков денежных средств бюджетов</t>
  </si>
  <si>
    <t>Увеличение прочих остатков средств бюджетов</t>
  </si>
  <si>
    <t>Приложение 1</t>
  </si>
  <si>
    <t>807 1 11 05075 10 1000 120</t>
  </si>
  <si>
    <t>Прочие межбюджетные трансферты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</si>
  <si>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Прочие межбюджетные трансферты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</t>
  </si>
  <si>
    <t xml:space="preserve">Прочие межбюджетные трансферты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 </t>
  </si>
  <si>
    <t xml:space="preserve">  бюджета   Недокурского сельсовета  на 2019 год и плановый период 2020-2021 годов</t>
  </si>
  <si>
    <t xml:space="preserve">Доходы бюджета Недокурского сельсовета на 2019 год и плановый период 2020-2021 годов </t>
  </si>
  <si>
    <t>Распределение расходов бюджета Недокурского сельсовета на 2019  год и плановый период 2020-2021 годов по разделам и подразделам классификации расходов бюджетов Российской Федерации</t>
  </si>
  <si>
    <t>Объем межбюджетных трансфертов, получаемых из других бюджетов бюджетной системы Российской Федерации Недокурского сельсовета  на 2019 год и плановый период 2020-2021 годов</t>
  </si>
  <si>
    <t>Распределение иных межбюджетных трансфертов, выделяемых из бюджета Недокурского сельсовета в районный бюджет на финансирование расходов по передаваемым органами местного самоуправления поселений для осуществления части полномочий органами местного самоуправления  района на 2019 год и плановый период 2020-2021 годов</t>
  </si>
  <si>
    <t>807 2 02 49999 10 0077 150</t>
  </si>
  <si>
    <t>0059</t>
  </si>
  <si>
    <t>0063</t>
  </si>
  <si>
    <t>0021</t>
  </si>
  <si>
    <t>0077</t>
  </si>
  <si>
    <t xml:space="preserve">                                                    Приложение 5</t>
  </si>
  <si>
    <t>Приложение 2</t>
  </si>
  <si>
    <t>Приложение 3</t>
  </si>
  <si>
    <t>Приложение 4</t>
  </si>
  <si>
    <t xml:space="preserve">       Приложение 6</t>
  </si>
  <si>
    <t>Приложение  7</t>
  </si>
  <si>
    <t>Приложение 8</t>
  </si>
  <si>
    <t>Приложение 9</t>
  </si>
  <si>
    <t>Приложение 10</t>
  </si>
  <si>
    <t>04 1 00 00870</t>
  </si>
  <si>
    <t>Расходы, связанные с уплатой государственной пошлины, обжалованием судебных актов и исполнением судебных актов по искам к муниципальному образованию Недокурский сельсовет о возмещении вреда, причиненного незаконными действиями (бездействием) органов местного самоуправления или их должностных лиц, в том числе в результате издания органами местного самоуправления актов, не соответствующих закону или иному нормативному правовому акту, а также по иным искам о взыскании денежных средств за счет казны муниципального образования Недокурский сельсовет (за исключением судебных актов о взыскании денежных средств в порядке субсидиарной ответственности главных распорядителей средств бюджета поселения) в рамках непрограммных расходов органов местного самоуправления</t>
  </si>
  <si>
    <t>04 2 00 S4120</t>
  </si>
  <si>
    <t>03 2 00 S5080</t>
  </si>
  <si>
    <t>04 7 00 10210</t>
  </si>
  <si>
    <t>04 7 00 10490</t>
  </si>
  <si>
    <t>Подпрограмма «Благоустройство в муниципальном образовании Недокурский сельсовет»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</si>
  <si>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сельсовет».</t>
  </si>
  <si>
    <t xml:space="preserve">Организация и содержание мест захоронения в рамках  подпрограммы «Благоустройство в муниципальном образовании Недокурский сельсовет»   муниципальной программы «Улучшение жизнедеятельности населения муниципального образования Недокурский сельсовет».                </t>
  </si>
  <si>
    <t>Прочие расходы на благоустройство 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</si>
  <si>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 xml:space="preserve">Подпрограмма: «Энергосбережение и повышение энергетической эффективности муниципального образования Недокурский сельсовет» </t>
  </si>
  <si>
    <t>Расходы по энергосбережению и повышению энергетической эффективности в рамках подпрограммы «Энергосбережение и повышение энергетической эффективности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</t>
  </si>
  <si>
    <t xml:space="preserve">Подпрограмма:«Энергосбережение и повышение энергетической эффективности муниципального образования Недокурский сельсовет» </t>
  </si>
  <si>
    <t>Организация и содержание мест захоронения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</si>
  <si>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Обеспечение деятельности оказание услуг подведомственных учреждений в рамках муниципальной программы «Развитие физической культуры и спорта в  муниципальном образовании Недокурский сельсовет» .</t>
  </si>
  <si>
    <t>Подпрограмма: «Обеспечение безопасности жизнедеятельности муниципального образования Недокурский сельсовет"</t>
  </si>
  <si>
    <t>Подпрограмма: «Обеспечение безопасности жизнедеятельности муниципального образования Недокурский сельсовет»</t>
  </si>
  <si>
    <t xml:space="preserve">Подпрограмма: «Развитие транспортной инфраструктуры муниципального образования Недокурский сельсовет» </t>
  </si>
  <si>
    <t xml:space="preserve"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</si>
  <si>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>Расходы по устройству минерализованных защитных противопожарных полос в рамках подпрограммы «Обеспечение безопасности жизнедеятельности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</si>
  <si>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Подпрограмма: «Развитие транспортной инфраструктуры муниципального образования Недокурский сельсовет»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</si>
  <si>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«Развитие транспортной инфраструктуры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 .</t>
  </si>
  <si>
    <t>Расходы на обеспечение первичных мер пожарной безопасности в рамках непрограммных расходов</t>
  </si>
  <si>
    <t>Защита населения и территории от чрезвычайных ситуаций природного и техногенного характера, гражданская оборона</t>
  </si>
  <si>
    <t>04 2 00 49190</t>
  </si>
  <si>
    <t>Расходы на выполнение кадастровых работ в рамках непрограммных расходов</t>
  </si>
  <si>
    <t>Иные межбюджетные трансферты выделяемые из бюджета Недокурского сельсовета в районный бюджет по организации исполнения бюджета поселения  в рамках непрограммных расходов</t>
  </si>
  <si>
    <t>Иные межбюджетные трансферты выделяемые из бюджета Недокурского сельсовета в районный бюджет  по организации исполнения бюджета поселения в рамках непрограммных расходов</t>
  </si>
  <si>
    <t>Иные межбюджетные трансферты выделяемые из бюджета Недокурского сельсовета в районный бюджет на увеличение размеров оплаты труда работников учреждений культуры, подведомственных муниципальным органам управления в области культуры в рамках непрограммных расходов</t>
  </si>
  <si>
    <t>Иные межбюджетные трансферты выделяемые из бюджета Недокурского сельсовета в районный бюджет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</si>
  <si>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</si>
  <si>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</si>
  <si>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Недокурский сельский Совет депутатов Кежемского района Красноярского края</t>
  </si>
  <si>
    <t>Функционирование органов местного самоуправления, казенных учреждений</t>
  </si>
  <si>
    <t>Руководство и управление в сфере установленных функций органов местного самоуправления в рамках непрограммных расходов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</si>
  <si>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</si>
  <si>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Реализация мероприятий по предупреждению пожаров и обеспечению пожарной безопасности в рамках подпрограммы"Обеспечение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</si>
  <si>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03 1 00 49230</t>
  </si>
  <si>
    <t>Обеспечение первичных мер пожарной безопасности в рамках непрограммных расходов</t>
  </si>
  <si>
    <t>320</t>
  </si>
  <si>
    <t>Социальные выплаты гражданам, кроме публичных нормативных социальных выплат</t>
  </si>
  <si>
    <t xml:space="preserve">Расходы на содержание автомобильных дорог общего пользования местного значения за счет средств дорожного фонда в  рамках подпрограммы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</si>
  <si>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>Расходы по устройству минерализованных защитных противопожарных полос в рамках подпрограммы «Обеспечение безопасности жизнедеятельности муниципального образования Недокурский сельсовет» муниципальной программы «Улучшение жизнедеятельности населения муниципального образования Недокурский сельсовет»</t>
  </si>
  <si>
    <t>Реализация мероприятий по предупреждению пожаров и обеспечению пожарной безопасности в рамках подпрограммы 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</si>
  <si>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Прочие межбюджетные трансферты на повышение минимальных размеров окладов (должностных окладов), ставок заработной платы работников бюджетной сферы края, которым предоставляется региональная выплата, и выплату заработной платы отдельным категориям работников бюджетной сферы края в части, соответствующей размерам заработной платы, установленным для целей расчета региональной выплаты, в связи с повышением размеров их оплаты труда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Кежемского района" муниципальной программы "Управление муниципальными финансами"</t>
  </si>
  <si>
    <t>807 2 02 49999 10 0092 150</t>
  </si>
  <si>
    <t>807 2 02 40014 10 0002 150</t>
  </si>
  <si>
    <t xml:space="preserve">Межбюджетные трансферты, передаваемые бюджету Недокурского сельсовета из районного бюджета на осуществление полномочий по созданию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района, в соответствии с заключенным соглашением   </t>
  </si>
  <si>
    <t>Прочие межбюджетные трансферты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Кежемского района" муниципальной программы "Управление муниципальными финансами"</t>
  </si>
  <si>
    <t>807 2 02 49999 10 0087 150</t>
  </si>
  <si>
    <t>0087</t>
  </si>
  <si>
    <t>18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</si>
  <si>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согласно законодательству Российской Федерации)</t>
  </si>
  <si>
    <t>0092</t>
  </si>
  <si>
    <t>014</t>
  </si>
  <si>
    <t>0002</t>
  </si>
  <si>
    <t>0408</t>
  </si>
  <si>
    <t>Транспорт</t>
  </si>
  <si>
    <t>04 1 00 10380</t>
  </si>
  <si>
    <t>04 1 00 10230</t>
  </si>
  <si>
    <t xml:space="preserve"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осуществляются в соответствии с указами Президента РФ, предусматривающими мероприятия по повышению заработной платы , а также в связи с увеличением выплат и (или) выплат,обеспечивающих уровень заработной платы работников бюджетной сферы не ниже размера минимальной заработной платы(МРОТ) в рамках непрограммных расходов </t>
  </si>
  <si>
    <t>Иные межбюджетные трансферты выделяемые из бюджета Недокурского сельсовета в районный бюджет по созданию условий транспортных услуг населению и организация транспортного обслуживания населения между поселениями в границах муниципального района в рамках прочих непрограммных расходов</t>
  </si>
  <si>
    <t>Cредства на повышение минимальных размеров окладов (должностных окладов), ставок заработной платы работников бюджетной сферы края, которым предоставляется региональная выплата, и выплату заработной платы отдельным категориям работников бюджетной сферы края в части, соотвествующей размерам заработной платы установленным для целей рачета региональной выплаты, в связи с повышением размеров их оплаты труда в рамках непрограммных расходов</t>
  </si>
  <si>
    <t>04 2 00 48490</t>
  </si>
  <si>
    <t xml:space="preserve">Прочие межбюджетные трансферты, передаваемые бюджету Недокурского сельсовета из районного бюджета на осуществление полномочий по созданию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района, в соответствии с заключенным соглашением   </t>
  </si>
  <si>
    <t>04 1 00  10380</t>
  </si>
  <si>
    <t>04 1 00  10230</t>
  </si>
  <si>
    <t>04 2 00 00870</t>
  </si>
  <si>
    <t>830</t>
  </si>
  <si>
    <t>Исполнение судебных актов</t>
  </si>
  <si>
    <t>№ 41-219р   от 27.12.2019 г.</t>
  </si>
  <si>
    <t>к решению Недокурского сельского Совета депутатов "О  бюджете Недокурского сельсовета на 2019 год и плановый период 2020-2021 годов"                                           № 41-219р   от 27.12.2019 г.</t>
  </si>
  <si>
    <t>к решению Недокурского сельского Совета депутатов "О  бюджете Недокурского сельсовета на 2019 год и плановый период 2020-2021 годов"                                               № 41-219р   от 27.12.2019 г.</t>
  </si>
  <si>
    <t>к решению Недокурского сельского Совета депутатов "О  бюджете Недокурского сельсовета на 2019 год и плановый период 2020-2021 годов"                                                                                          № 41-219р   от 27.12.2019 г.</t>
  </si>
  <si>
    <t>к решению Недокурского сельского Совета депутатов "О  бюджете Недокурского сельсовета на 2019 год и плановый период 2020-2021 годов"                                                       № 41-219р   от 27.12.2019 г.</t>
  </si>
  <si>
    <t>к решению Недокурского сельского Совета депутатов "О  бюджете Недокурского сельсовета на 2019 год и плановый период 2020-2021 годов"                 № 41-219р   от 27.12.2019 г.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</si>
  <si>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</si>
  <si>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</si>
  <si>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</si>
  <si>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</si>
  <si>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</si>
  <si>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</si>
  <si>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</si>
  <si>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31</t>
  </si>
  <si>
    <t>41</t>
  </si>
  <si>
    <t>51</t>
  </si>
  <si>
    <t>61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</si>
  <si>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</si>
  <si>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</si>
  <si>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</si>
  <si>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</si>
  <si>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 , взимаемый по ставкам , применяемым к объектам налогообложения , расположенным в границах сельских поселений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</si>
  <si>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</si>
  <si>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</si>
  <si>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Руководство и управление в сфере управленческих функций органов местного самоуправления в рамках непрограммных расходов органов местного самоуправления</t>
  </si>
  <si>
    <t>831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</si>
</sst>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#,##0.000"/>
    <numFmt numFmtId="166" formatCode="#,##0.000000000"/>
    <numFmt numFmtId="167" formatCode="0.00000"/>
    <numFmt numFmtId="168" formatCode="#,##0.00000"/>
    <numFmt numFmtId="169" formatCode="#,##0.0000"/>
  </numFmts>
  <fonts count="3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</font>
    <font>
      <sz val="8"/>
      <color theme="1"/>
      <name val="Calibri"/>
      <family val="2"/>
      <charset val="204"/>
      <scheme val="minor"/>
    </font>
    <font>
      <sz val="12"/>
      <name val="Helv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Helv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</cellStyleXfs>
  <cellXfs count="400">
    <xf numFmtId="0" fontId="0" fillId="0" borderId="0" xfId="0"/>
    <xf numFmtId="0" fontId="3" fillId="0" borderId="1" xfId="6" applyFont="1" applyFill="1" applyBorder="1" applyAlignment="1">
      <alignment wrapText="1" shrinkToFit="1"/>
    </xf>
    <xf numFmtId="0" fontId="3" fillId="0" borderId="2" xfId="6" applyFont="1" applyFill="1" applyBorder="1" applyAlignment="1">
      <alignment wrapText="1" shrinkToFit="1"/>
    </xf>
    <xf numFmtId="0" fontId="3" fillId="0" borderId="3" xfId="6" applyFont="1" applyFill="1" applyBorder="1" applyAlignment="1">
      <alignment horizontal="center" wrapText="1" shrinkToFit="1"/>
    </xf>
    <xf numFmtId="0" fontId="3" fillId="0" borderId="4" xfId="6" applyFont="1" applyFill="1" applyBorder="1" applyAlignment="1">
      <alignment horizontal="center" wrapText="1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/>
    </xf>
    <xf numFmtId="0" fontId="3" fillId="0" borderId="5" xfId="0" applyFont="1" applyFill="1" applyBorder="1" applyAlignment="1">
      <alignment horizontal="justify"/>
    </xf>
    <xf numFmtId="0" fontId="9" fillId="0" borderId="5" xfId="0" applyFont="1" applyFill="1" applyBorder="1" applyAlignment="1">
      <alignment wrapText="1" shrinkToFit="1"/>
    </xf>
    <xf numFmtId="0" fontId="9" fillId="0" borderId="6" xfId="0" applyFont="1" applyFill="1" applyBorder="1" applyAlignment="1">
      <alignment horizontal="justify"/>
    </xf>
    <xf numFmtId="0" fontId="3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wrapText="1"/>
    </xf>
    <xf numFmtId="0" fontId="9" fillId="0" borderId="0" xfId="0" applyFont="1" applyFill="1"/>
    <xf numFmtId="0" fontId="9" fillId="0" borderId="5" xfId="0" applyNumberFormat="1" applyFont="1" applyFill="1" applyBorder="1" applyAlignment="1">
      <alignment horizontal="justify"/>
    </xf>
    <xf numFmtId="0" fontId="10" fillId="0" borderId="0" xfId="0" applyFont="1" applyFill="1"/>
    <xf numFmtId="0" fontId="3" fillId="0" borderId="5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6" fillId="0" borderId="0" xfId="0" applyFont="1"/>
    <xf numFmtId="0" fontId="17" fillId="0" borderId="0" xfId="0" applyFont="1"/>
    <xf numFmtId="0" fontId="16" fillId="0" borderId="5" xfId="6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/>
    </xf>
    <xf numFmtId="0" fontId="20" fillId="2" borderId="0" xfId="7" applyFont="1" applyFill="1" applyProtection="1">
      <protection locked="0"/>
    </xf>
    <xf numFmtId="165" fontId="20" fillId="2" borderId="0" xfId="7" applyNumberFormat="1" applyFont="1" applyFill="1" applyBorder="1" applyProtection="1">
      <protection locked="0"/>
    </xf>
    <xf numFmtId="0" fontId="20" fillId="2" borderId="0" xfId="7" applyFont="1" applyFill="1" applyBorder="1"/>
    <xf numFmtId="0" fontId="20" fillId="2" borderId="0" xfId="7" applyFont="1" applyFill="1"/>
    <xf numFmtId="0" fontId="1" fillId="2" borderId="0" xfId="7" applyFont="1" applyFill="1" applyProtection="1">
      <protection locked="0"/>
    </xf>
    <xf numFmtId="165" fontId="1" fillId="2" borderId="0" xfId="7" applyNumberFormat="1" applyFont="1" applyFill="1" applyBorder="1" applyProtection="1">
      <protection locked="0"/>
    </xf>
    <xf numFmtId="0" fontId="22" fillId="2" borderId="0" xfId="7" applyFont="1" applyFill="1" applyProtection="1">
      <protection locked="0"/>
    </xf>
    <xf numFmtId="0" fontId="23" fillId="2" borderId="0" xfId="7" applyFont="1" applyFill="1" applyBorder="1" applyAlignment="1" applyProtection="1">
      <alignment horizontal="center"/>
      <protection locked="0"/>
    </xf>
    <xf numFmtId="165" fontId="1" fillId="2" borderId="0" xfId="7" applyNumberFormat="1" applyFont="1" applyFill="1" applyBorder="1" applyAlignment="1" applyProtection="1">
      <alignment horizontal="right"/>
      <protection locked="0"/>
    </xf>
    <xf numFmtId="2" fontId="3" fillId="2" borderId="5" xfId="7" applyNumberFormat="1" applyFont="1" applyFill="1" applyBorder="1" applyAlignment="1" applyProtection="1">
      <alignment horizontal="center" vertical="center"/>
      <protection locked="0"/>
    </xf>
    <xf numFmtId="0" fontId="2" fillId="2" borderId="5" xfId="7" applyFont="1" applyFill="1" applyBorder="1" applyAlignment="1" applyProtection="1">
      <alignment horizontal="center"/>
      <protection locked="0"/>
    </xf>
    <xf numFmtId="0" fontId="3" fillId="2" borderId="5" xfId="7" applyFont="1" applyFill="1" applyBorder="1" applyAlignment="1" applyProtection="1">
      <alignment horizontal="center"/>
      <protection locked="0"/>
    </xf>
    <xf numFmtId="49" fontId="2" fillId="2" borderId="5" xfId="7" applyNumberFormat="1" applyFont="1" applyFill="1" applyBorder="1" applyAlignment="1" applyProtection="1">
      <alignment horizontal="center"/>
      <protection locked="0"/>
    </xf>
    <xf numFmtId="49" fontId="2" fillId="2" borderId="5" xfId="7" applyNumberFormat="1" applyFont="1" applyFill="1" applyBorder="1" applyAlignment="1" applyProtection="1">
      <alignment horizontal="right"/>
      <protection locked="0"/>
    </xf>
    <xf numFmtId="0" fontId="2" fillId="2" borderId="5" xfId="7" applyFont="1" applyFill="1" applyBorder="1" applyProtection="1">
      <protection locked="0"/>
    </xf>
    <xf numFmtId="49" fontId="2" fillId="2" borderId="5" xfId="7" applyNumberFormat="1" applyFont="1" applyFill="1" applyBorder="1" applyProtection="1">
      <protection locked="0"/>
    </xf>
    <xf numFmtId="49" fontId="2" fillId="2" borderId="5" xfId="7" applyNumberFormat="1" applyFont="1" applyFill="1" applyBorder="1" applyAlignment="1" applyProtection="1">
      <alignment horizontal="left"/>
      <protection locked="0"/>
    </xf>
    <xf numFmtId="49" fontId="3" fillId="2" borderId="5" xfId="7" applyNumberFormat="1" applyFont="1" applyFill="1" applyBorder="1" applyAlignment="1" applyProtection="1">
      <alignment vertical="top"/>
      <protection locked="0"/>
    </xf>
    <xf numFmtId="49" fontId="3" fillId="2" borderId="5" xfId="7" applyNumberFormat="1" applyFont="1" applyFill="1" applyBorder="1" applyAlignment="1" applyProtection="1">
      <alignment horizontal="left" vertical="top"/>
      <protection locked="0"/>
    </xf>
    <xf numFmtId="49" fontId="3" fillId="2" borderId="5" xfId="7" applyNumberFormat="1" applyFont="1" applyFill="1" applyBorder="1" applyAlignment="1" applyProtection="1">
      <alignment horizontal="right" vertical="top"/>
      <protection locked="0"/>
    </xf>
    <xf numFmtId="0" fontId="3" fillId="2" borderId="5" xfId="7" applyFont="1" applyFill="1" applyBorder="1" applyAlignment="1" applyProtection="1">
      <alignment vertical="top" wrapText="1"/>
      <protection locked="0"/>
    </xf>
    <xf numFmtId="0" fontId="12" fillId="2" borderId="5" xfId="7" applyFont="1" applyFill="1" applyBorder="1" applyProtection="1">
      <protection locked="0"/>
    </xf>
    <xf numFmtId="0" fontId="9" fillId="2" borderId="5" xfId="3" applyFont="1" applyFill="1" applyBorder="1" applyAlignment="1">
      <alignment wrapText="1"/>
    </xf>
    <xf numFmtId="0" fontId="3" fillId="2" borderId="5" xfId="7" applyFont="1" applyFill="1" applyBorder="1" applyProtection="1">
      <protection locked="0"/>
    </xf>
    <xf numFmtId="49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2" fillId="2" borderId="5" xfId="7" applyFont="1" applyFill="1" applyBorder="1" applyAlignment="1" applyProtection="1">
      <alignment vertical="top"/>
      <protection locked="0"/>
    </xf>
    <xf numFmtId="49" fontId="2" fillId="2" borderId="5" xfId="0" applyNumberFormat="1" applyFont="1" applyFill="1" applyBorder="1"/>
    <xf numFmtId="0" fontId="2" fillId="2" borderId="5" xfId="0" applyFont="1" applyFill="1" applyBorder="1" applyAlignment="1">
      <alignment wrapText="1"/>
    </xf>
    <xf numFmtId="49" fontId="3" fillId="2" borderId="5" xfId="7" applyNumberFormat="1" applyFont="1" applyFill="1" applyBorder="1" applyAlignment="1" applyProtection="1">
      <alignment horizontal="left" vertical="top" wrapText="1"/>
      <protection locked="0"/>
    </xf>
    <xf numFmtId="49" fontId="3" fillId="2" borderId="5" xfId="7" applyNumberFormat="1" applyFont="1" applyFill="1" applyBorder="1" applyAlignment="1" applyProtection="1">
      <alignment vertical="top" wrapText="1"/>
      <protection locked="0"/>
    </xf>
    <xf numFmtId="49" fontId="3" fillId="2" borderId="5" xfId="7" applyNumberFormat="1" applyFont="1" applyFill="1" applyBorder="1" applyAlignment="1" applyProtection="1">
      <alignment horizontal="right" vertical="top" wrapText="1"/>
      <protection locked="0"/>
    </xf>
    <xf numFmtId="0" fontId="13" fillId="2" borderId="5" xfId="7" applyFont="1" applyFill="1" applyBorder="1" applyAlignment="1" applyProtection="1">
      <alignment vertical="top"/>
      <protection locked="0"/>
    </xf>
    <xf numFmtId="0" fontId="3" fillId="2" borderId="5" xfId="7" applyFont="1" applyFill="1" applyBorder="1" applyAlignment="1" applyProtection="1">
      <alignment vertical="top"/>
      <protection locked="0"/>
    </xf>
    <xf numFmtId="49" fontId="2" fillId="2" borderId="5" xfId="7" applyNumberFormat="1" applyFont="1" applyFill="1" applyBorder="1" applyAlignment="1" applyProtection="1">
      <alignment vertical="top"/>
      <protection locked="0"/>
    </xf>
    <xf numFmtId="49" fontId="2" fillId="2" borderId="5" xfId="7" applyNumberFormat="1" applyFont="1" applyFill="1" applyBorder="1" applyAlignment="1" applyProtection="1">
      <alignment horizontal="right" vertical="top"/>
      <protection locked="0"/>
    </xf>
    <xf numFmtId="0" fontId="2" fillId="2" borderId="5" xfId="7" applyFont="1" applyFill="1" applyBorder="1" applyAlignment="1" applyProtection="1">
      <alignment vertical="top" wrapText="1"/>
      <protection locked="0"/>
    </xf>
    <xf numFmtId="0" fontId="13" fillId="2" borderId="0" xfId="7" applyFont="1" applyFill="1"/>
    <xf numFmtId="0" fontId="3" fillId="2" borderId="0" xfId="7" applyFont="1" applyFill="1"/>
    <xf numFmtId="0" fontId="13" fillId="2" borderId="5" xfId="7" applyFont="1" applyFill="1" applyBorder="1" applyProtection="1">
      <protection locked="0"/>
    </xf>
    <xf numFmtId="0" fontId="23" fillId="2" borderId="0" xfId="7" applyFont="1" applyFill="1"/>
    <xf numFmtId="0" fontId="2" fillId="2" borderId="0" xfId="7" applyFont="1" applyFill="1"/>
    <xf numFmtId="0" fontId="3" fillId="2" borderId="5" xfId="7" applyNumberFormat="1" applyFont="1" applyFill="1" applyBorder="1" applyAlignment="1" applyProtection="1">
      <alignment vertical="top" wrapText="1"/>
      <protection locked="0"/>
    </xf>
    <xf numFmtId="0" fontId="7" fillId="0" borderId="5" xfId="7" applyFont="1" applyFill="1" applyBorder="1" applyProtection="1">
      <protection locked="0"/>
    </xf>
    <xf numFmtId="49" fontId="7" fillId="0" borderId="5" xfId="7" applyNumberFormat="1" applyFont="1" applyFill="1" applyBorder="1" applyProtection="1">
      <protection locked="0"/>
    </xf>
    <xf numFmtId="49" fontId="7" fillId="0" borderId="5" xfId="7" applyNumberFormat="1" applyFont="1" applyFill="1" applyBorder="1" applyAlignment="1" applyProtection="1">
      <alignment horizontal="right"/>
      <protection locked="0"/>
    </xf>
    <xf numFmtId="0" fontId="8" fillId="0" borderId="5" xfId="7" applyFont="1" applyFill="1" applyBorder="1" applyAlignment="1" applyProtection="1">
      <alignment vertical="top" wrapText="1"/>
      <protection locked="0"/>
    </xf>
    <xf numFmtId="0" fontId="7" fillId="0" borderId="0" xfId="7" applyFont="1" applyFill="1"/>
    <xf numFmtId="49" fontId="3" fillId="0" borderId="3" xfId="6" applyNumberFormat="1" applyFont="1" applyFill="1" applyBorder="1" applyAlignment="1">
      <alignment horizontal="center" vertical="center" wrapText="1" shrinkToFit="1"/>
    </xf>
    <xf numFmtId="49" fontId="3" fillId="0" borderId="2" xfId="6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2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6" fillId="0" borderId="0" xfId="0" applyFont="1"/>
    <xf numFmtId="49" fontId="26" fillId="0" borderId="0" xfId="0" applyNumberFormat="1" applyFont="1"/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9" fontId="25" fillId="0" borderId="0" xfId="0" applyNumberFormat="1" applyFont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 wrapText="1"/>
    </xf>
    <xf numFmtId="0" fontId="26" fillId="0" borderId="0" xfId="0" applyFont="1" applyBorder="1"/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3" fillId="2" borderId="5" xfId="7" applyFont="1" applyFill="1" applyBorder="1" applyAlignment="1" applyProtection="1">
      <alignment textRotation="90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wrapText="1" shrinkToFit="1"/>
    </xf>
    <xf numFmtId="0" fontId="18" fillId="0" borderId="0" xfId="0" applyFont="1" applyFill="1"/>
    <xf numFmtId="0" fontId="16" fillId="0" borderId="5" xfId="0" applyFont="1" applyFill="1" applyBorder="1" applyAlignment="1">
      <alignment horizontal="justify"/>
    </xf>
    <xf numFmtId="0" fontId="17" fillId="0" borderId="5" xfId="0" applyFont="1" applyFill="1" applyBorder="1" applyAlignment="1">
      <alignment horizontal="justify"/>
    </xf>
    <xf numFmtId="0" fontId="16" fillId="0" borderId="5" xfId="0" applyFont="1" applyFill="1" applyBorder="1" applyAlignment="1">
      <alignment horizontal="justify" wrapText="1"/>
    </xf>
    <xf numFmtId="0" fontId="2" fillId="2" borderId="5" xfId="7" applyNumberFormat="1" applyFont="1" applyFill="1" applyBorder="1" applyAlignment="1" applyProtection="1">
      <alignment vertical="top" wrapText="1"/>
      <protection locked="0"/>
    </xf>
    <xf numFmtId="0" fontId="9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7" fillId="0" borderId="0" xfId="0" applyFont="1"/>
    <xf numFmtId="0" fontId="27" fillId="2" borderId="0" xfId="0" applyFont="1" applyFill="1"/>
    <xf numFmtId="0" fontId="3" fillId="0" borderId="0" xfId="0" applyFont="1"/>
    <xf numFmtId="166" fontId="27" fillId="0" borderId="0" xfId="0" applyNumberFormat="1" applyFont="1"/>
    <xf numFmtId="165" fontId="27" fillId="0" borderId="0" xfId="0" applyNumberFormat="1" applyFont="1"/>
    <xf numFmtId="0" fontId="2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justify" wrapText="1"/>
    </xf>
    <xf numFmtId="0" fontId="10" fillId="0" borderId="5" xfId="0" applyFont="1" applyFill="1" applyBorder="1" applyAlignment="1">
      <alignment horizontal="justify"/>
    </xf>
    <xf numFmtId="0" fontId="3" fillId="0" borderId="6" xfId="6" applyFont="1" applyFill="1" applyBorder="1" applyAlignment="1">
      <alignment horizontal="center" wrapText="1" shrinkToFit="1"/>
    </xf>
    <xf numFmtId="49" fontId="3" fillId="0" borderId="6" xfId="6" applyNumberFormat="1" applyFont="1" applyFill="1" applyBorder="1" applyAlignment="1">
      <alignment horizontal="center" vertical="center" wrapText="1" shrinkToFit="1"/>
    </xf>
    <xf numFmtId="0" fontId="2" fillId="0" borderId="16" xfId="6" applyFont="1" applyFill="1" applyBorder="1" applyAlignment="1">
      <alignment horizontal="center" wrapText="1" shrinkToFit="1"/>
    </xf>
    <xf numFmtId="0" fontId="3" fillId="0" borderId="5" xfId="0" applyFont="1" applyBorder="1" applyAlignment="1">
      <alignment wrapText="1"/>
    </xf>
    <xf numFmtId="0" fontId="28" fillId="0" borderId="0" xfId="0" applyFont="1" applyAlignment="1"/>
    <xf numFmtId="0" fontId="28" fillId="0" borderId="5" xfId="0" applyFont="1" applyBorder="1" applyAlignment="1">
      <alignment wrapText="1"/>
    </xf>
    <xf numFmtId="167" fontId="28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/>
    <xf numFmtId="167" fontId="29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" fillId="0" borderId="0" xfId="0" applyFont="1" applyAlignment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4" fillId="0" borderId="0" xfId="0" applyFont="1" applyFill="1"/>
    <xf numFmtId="0" fontId="17" fillId="0" borderId="5" xfId="0" applyFont="1" applyFill="1" applyBorder="1" applyAlignment="1">
      <alignment wrapText="1" shrinkToFit="1"/>
    </xf>
    <xf numFmtId="0" fontId="17" fillId="0" borderId="5" xfId="0" applyFont="1" applyFill="1" applyBorder="1" applyAlignment="1">
      <alignment horizontal="justify" wrapText="1"/>
    </xf>
    <xf numFmtId="0" fontId="16" fillId="0" borderId="5" xfId="0" applyFont="1" applyFill="1" applyBorder="1" applyAlignment="1">
      <alignment horizontal="left"/>
    </xf>
    <xf numFmtId="0" fontId="17" fillId="0" borderId="7" xfId="0" applyFont="1" applyFill="1" applyBorder="1" applyAlignment="1">
      <alignment vertical="justify" wrapText="1"/>
    </xf>
    <xf numFmtId="0" fontId="14" fillId="0" borderId="5" xfId="0" applyFont="1" applyFill="1" applyBorder="1" applyAlignment="1"/>
    <xf numFmtId="0" fontId="17" fillId="0" borderId="7" xfId="0" applyFont="1" applyFill="1" applyBorder="1" applyAlignment="1"/>
    <xf numFmtId="0" fontId="17" fillId="0" borderId="7" xfId="0" applyFont="1" applyFill="1" applyBorder="1" applyAlignment="1">
      <alignment wrapText="1"/>
    </xf>
    <xf numFmtId="0" fontId="14" fillId="0" borderId="5" xfId="0" applyFont="1" applyFill="1" applyBorder="1" applyAlignment="1">
      <alignment horizontal="justify"/>
    </xf>
    <xf numFmtId="0" fontId="14" fillId="0" borderId="5" xfId="0" applyFont="1" applyFill="1" applyBorder="1" applyAlignment="1">
      <alignment horizontal="justify" wrapText="1"/>
    </xf>
    <xf numFmtId="0" fontId="17" fillId="0" borderId="6" xfId="0" applyFont="1" applyFill="1" applyBorder="1" applyAlignment="1">
      <alignment horizontal="justify"/>
    </xf>
    <xf numFmtId="0" fontId="17" fillId="0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3" borderId="0" xfId="0" applyFont="1" applyFill="1"/>
    <xf numFmtId="0" fontId="16" fillId="0" borderId="14" xfId="0" applyFont="1" applyFill="1" applyBorder="1" applyAlignment="1">
      <alignment horizontal="left" vertical="top" wrapText="1"/>
    </xf>
    <xf numFmtId="0" fontId="16" fillId="0" borderId="5" xfId="1" applyFont="1" applyFill="1" applyBorder="1" applyAlignment="1">
      <alignment horizontal="left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15" fillId="0" borderId="0" xfId="0" applyFont="1" applyFill="1"/>
    <xf numFmtId="0" fontId="27" fillId="0" borderId="0" xfId="0" applyFont="1" applyFill="1" applyAlignment="1">
      <alignment horizontal="center" vertical="center"/>
    </xf>
    <xf numFmtId="168" fontId="3" fillId="0" borderId="5" xfId="7" applyNumberFormat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167" fontId="6" fillId="0" borderId="5" xfId="0" applyNumberFormat="1" applyFont="1" applyBorder="1" applyAlignment="1">
      <alignment vertical="top" wrapText="1"/>
    </xf>
    <xf numFmtId="168" fontId="8" fillId="0" borderId="5" xfId="7" applyNumberFormat="1" applyFont="1" applyFill="1" applyBorder="1" applyAlignment="1" applyProtection="1">
      <alignment horizontal="center" vertical="center"/>
      <protection locked="0"/>
    </xf>
    <xf numFmtId="168" fontId="2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0" borderId="5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16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right"/>
    </xf>
    <xf numFmtId="0" fontId="32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4" xfId="0" applyFont="1" applyFill="1" applyBorder="1" applyAlignment="1">
      <alignment horizontal="justify" wrapText="1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0" fillId="0" borderId="0" xfId="0" applyFill="1"/>
    <xf numFmtId="0" fontId="6" fillId="0" borderId="5" xfId="0" applyFont="1" applyFill="1" applyBorder="1" applyAlignment="1">
      <alignment horizontal="justify" wrapText="1"/>
    </xf>
    <xf numFmtId="0" fontId="7" fillId="0" borderId="5" xfId="0" applyFont="1" applyFill="1" applyBorder="1" applyAlignment="1">
      <alignment horizontal="justify" wrapText="1"/>
    </xf>
    <xf numFmtId="0" fontId="0" fillId="0" borderId="0" xfId="0" applyFont="1" applyFill="1"/>
    <xf numFmtId="165" fontId="16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/>
    </xf>
    <xf numFmtId="167" fontId="3" fillId="0" borderId="5" xfId="0" applyNumberFormat="1" applyFont="1" applyBorder="1" applyAlignment="1">
      <alignment horizontal="center" vertical="center" wrapText="1"/>
    </xf>
    <xf numFmtId="0" fontId="29" fillId="0" borderId="0" xfId="0" applyFont="1" applyAlignment="1"/>
    <xf numFmtId="168" fontId="9" fillId="2" borderId="5" xfId="7" applyNumberFormat="1" applyFont="1" applyFill="1" applyBorder="1" applyAlignment="1" applyProtection="1">
      <alignment horizontal="center" vertical="center"/>
      <protection locked="0"/>
    </xf>
    <xf numFmtId="168" fontId="10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16" fillId="4" borderId="5" xfId="1" applyFont="1" applyFill="1" applyBorder="1" applyAlignment="1">
      <alignment horizontal="left" vertical="center" wrapText="1"/>
    </xf>
    <xf numFmtId="2" fontId="16" fillId="4" borderId="5" xfId="0" applyNumberFormat="1" applyFont="1" applyFill="1" applyBorder="1" applyAlignment="1">
      <alignment vertical="top" wrapText="1"/>
    </xf>
    <xf numFmtId="49" fontId="3" fillId="4" borderId="5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 textRotation="90" wrapText="1" readingOrder="2"/>
    </xf>
    <xf numFmtId="0" fontId="17" fillId="0" borderId="8" xfId="0" applyFont="1" applyFill="1" applyBorder="1" applyAlignment="1">
      <alignment horizontal="center" vertical="center" wrapText="1" readingOrder="2"/>
    </xf>
    <xf numFmtId="0" fontId="14" fillId="0" borderId="5" xfId="0" applyFont="1" applyFill="1" applyBorder="1" applyAlignment="1">
      <alignment horizontal="center" vertical="center" wrapText="1" shrinkToFit="1"/>
    </xf>
    <xf numFmtId="167" fontId="14" fillId="0" borderId="5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Fill="1" applyBorder="1" applyAlignment="1">
      <alignment horizontal="center" vertical="center" wrapText="1" shrinkToFit="1"/>
    </xf>
    <xf numFmtId="49" fontId="17" fillId="0" borderId="5" xfId="0" applyNumberFormat="1" applyFont="1" applyFill="1" applyBorder="1" applyAlignment="1">
      <alignment horizontal="center" vertical="center" wrapText="1" shrinkToFit="1"/>
    </xf>
    <xf numFmtId="167" fontId="16" fillId="0" borderId="5" xfId="0" applyNumberFormat="1" applyFont="1" applyFill="1" applyBorder="1" applyAlignment="1">
      <alignment horizontal="center" vertical="center" wrapText="1" shrinkToFit="1"/>
    </xf>
    <xf numFmtId="49" fontId="16" fillId="0" borderId="5" xfId="0" applyNumberFormat="1" applyFont="1" applyFill="1" applyBorder="1" applyAlignment="1">
      <alignment horizontal="center" vertical="center" wrapText="1" shrinkToFit="1"/>
    </xf>
    <xf numFmtId="169" fontId="16" fillId="0" borderId="5" xfId="0" applyNumberFormat="1" applyFont="1" applyFill="1" applyBorder="1" applyAlignment="1">
      <alignment horizontal="center" vertical="center" wrapText="1"/>
    </xf>
    <xf numFmtId="167" fontId="19" fillId="0" borderId="5" xfId="0" applyNumberFormat="1" applyFont="1" applyFill="1" applyBorder="1" applyAlignment="1">
      <alignment horizontal="center" vertical="center" wrapText="1" shrinkToFit="1"/>
    </xf>
    <xf numFmtId="167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168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67" fontId="19" fillId="0" borderId="5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167" fontId="16" fillId="0" borderId="10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Fill="1" applyBorder="1" applyAlignment="1">
      <alignment horizontal="center" vertical="center" wrapText="1"/>
    </xf>
    <xf numFmtId="167" fontId="14" fillId="0" borderId="5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167" fontId="2" fillId="0" borderId="6" xfId="6" applyNumberFormat="1" applyFont="1" applyFill="1" applyBorder="1" applyAlignment="1">
      <alignment horizontal="center" vertical="center" wrapText="1" shrinkToFit="1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9" fontId="3" fillId="0" borderId="5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7" fontId="3" fillId="2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167" fontId="8" fillId="0" borderId="18" xfId="0" applyNumberFormat="1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167" fontId="7" fillId="0" borderId="18" xfId="0" applyNumberFormat="1" applyFont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167" fontId="7" fillId="0" borderId="19" xfId="0" applyNumberFormat="1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8" fillId="0" borderId="25" xfId="0" applyFont="1" applyFill="1" applyBorder="1" applyAlignment="1">
      <alignment horizontal="justify" wrapText="1"/>
    </xf>
    <xf numFmtId="0" fontId="34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2" borderId="7" xfId="7" applyFont="1" applyFill="1" applyBorder="1" applyAlignment="1" applyProtection="1">
      <alignment vertical="top" wrapText="1"/>
      <protection locked="0"/>
    </xf>
    <xf numFmtId="168" fontId="3" fillId="2" borderId="7" xfId="7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wrapText="1" shrinkToFit="1"/>
    </xf>
    <xf numFmtId="49" fontId="10" fillId="0" borderId="5" xfId="0" applyNumberFormat="1" applyFont="1" applyFill="1" applyBorder="1" applyAlignment="1">
      <alignment horizontal="center" vertical="center" wrapText="1" shrinkToFit="1"/>
    </xf>
    <xf numFmtId="0" fontId="2" fillId="4" borderId="5" xfId="1" applyFont="1" applyFill="1" applyBorder="1" applyAlignment="1">
      <alignment horizontal="left" vertical="center" wrapText="1"/>
    </xf>
    <xf numFmtId="0" fontId="3" fillId="4" borderId="5" xfId="1" applyFont="1" applyFill="1" applyBorder="1" applyAlignment="1">
      <alignment horizontal="left" vertical="center" wrapText="1"/>
    </xf>
    <xf numFmtId="2" fontId="3" fillId="4" borderId="5" xfId="0" applyNumberFormat="1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justify"/>
    </xf>
    <xf numFmtId="49" fontId="19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top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12" fillId="0" borderId="5" xfId="0" applyNumberFormat="1" applyFont="1" applyFill="1" applyBorder="1" applyAlignment="1">
      <alignment horizontal="center" vertical="center" wrapText="1"/>
    </xf>
    <xf numFmtId="167" fontId="12" fillId="2" borderId="5" xfId="0" applyNumberFormat="1" applyFont="1" applyFill="1" applyBorder="1" applyAlignment="1">
      <alignment horizontal="center" vertical="top" wrapText="1"/>
    </xf>
    <xf numFmtId="167" fontId="3" fillId="2" borderId="5" xfId="0" applyNumberFormat="1" applyFont="1" applyFill="1" applyBorder="1" applyAlignment="1">
      <alignment horizontal="center" vertical="top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/>
    </xf>
    <xf numFmtId="0" fontId="3" fillId="0" borderId="5" xfId="7" applyFont="1" applyFill="1" applyBorder="1" applyAlignment="1" applyProtection="1">
      <alignment vertical="top" wrapText="1"/>
      <protection locked="0"/>
    </xf>
    <xf numFmtId="0" fontId="2" fillId="0" borderId="14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/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7" fillId="0" borderId="5" xfId="0" applyFont="1" applyFill="1" applyBorder="1" applyAlignment="1">
      <alignment horizontal="justify" vertical="center"/>
    </xf>
    <xf numFmtId="0" fontId="6" fillId="0" borderId="5" xfId="0" applyFont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/>
    </xf>
    <xf numFmtId="167" fontId="3" fillId="2" borderId="5" xfId="7" applyNumberFormat="1" applyFont="1" applyFill="1" applyBorder="1" applyAlignment="1" applyProtection="1">
      <alignment horizontal="center" vertical="center"/>
      <protection locked="0"/>
    </xf>
    <xf numFmtId="165" fontId="3" fillId="2" borderId="5" xfId="7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justify"/>
    </xf>
    <xf numFmtId="0" fontId="2" fillId="0" borderId="5" xfId="0" applyFont="1" applyFill="1" applyBorder="1" applyAlignment="1">
      <alignment horizontal="justify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justify" wrapText="1"/>
    </xf>
    <xf numFmtId="0" fontId="3" fillId="0" borderId="14" xfId="0" applyFont="1" applyFill="1" applyBorder="1" applyAlignment="1">
      <alignment horizontal="left" vertical="top" wrapText="1"/>
    </xf>
    <xf numFmtId="167" fontId="2" fillId="2" borderId="5" xfId="0" applyNumberFormat="1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28" fillId="0" borderId="0" xfId="0" applyFont="1" applyAlignment="1">
      <alignment horizontal="right" wrapText="1"/>
    </xf>
    <xf numFmtId="0" fontId="2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5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justify" vertical="top" wrapText="1"/>
    </xf>
    <xf numFmtId="0" fontId="17" fillId="0" borderId="14" xfId="0" applyFont="1" applyBorder="1" applyAlignment="1">
      <alignment horizontal="justify" vertical="top" wrapText="1"/>
    </xf>
    <xf numFmtId="0" fontId="30" fillId="0" borderId="13" xfId="0" applyFont="1" applyBorder="1" applyAlignment="1">
      <alignment vertical="top" wrapText="1"/>
    </xf>
    <xf numFmtId="0" fontId="30" fillId="0" borderId="14" xfId="0" applyFont="1" applyBorder="1" applyAlignment="1">
      <alignment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 shrinkToFit="1"/>
    </xf>
    <xf numFmtId="0" fontId="27" fillId="2" borderId="14" xfId="0" applyFont="1" applyFill="1" applyBorder="1" applyAlignment="1">
      <alignment horizontal="left" vertical="top" wrapText="1" shrinkToFit="1"/>
    </xf>
    <xf numFmtId="0" fontId="14" fillId="0" borderId="0" xfId="0" applyFont="1" applyAlignment="1">
      <alignment horizontal="center" wrapText="1"/>
    </xf>
    <xf numFmtId="0" fontId="14" fillId="0" borderId="5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3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justify" vertical="top" wrapText="1"/>
    </xf>
    <xf numFmtId="0" fontId="17" fillId="0" borderId="14" xfId="0" applyFont="1" applyFill="1" applyBorder="1" applyAlignment="1">
      <alignment horizontal="justify" vertical="top" wrapText="1"/>
    </xf>
    <xf numFmtId="0" fontId="17" fillId="0" borderId="13" xfId="0" applyFont="1" applyFill="1" applyBorder="1" applyAlignment="1">
      <alignment horizontal="justify" vertical="top"/>
    </xf>
    <xf numFmtId="0" fontId="17" fillId="0" borderId="14" xfId="0" applyFont="1" applyFill="1" applyBorder="1" applyAlignment="1">
      <alignment horizontal="justify" vertical="top"/>
    </xf>
    <xf numFmtId="0" fontId="14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0" fillId="2" borderId="0" xfId="7" applyFont="1" applyFill="1" applyAlignment="1" applyProtection="1">
      <alignment horizontal="center"/>
      <protection locked="0"/>
    </xf>
    <xf numFmtId="0" fontId="28" fillId="0" borderId="0" xfId="0" applyFont="1" applyAlignment="1">
      <alignment horizontal="center" wrapText="1"/>
    </xf>
    <xf numFmtId="0" fontId="21" fillId="2" borderId="0" xfId="7" applyFont="1" applyFill="1" applyAlignment="1" applyProtection="1">
      <alignment horizontal="center"/>
      <protection locked="0"/>
    </xf>
    <xf numFmtId="0" fontId="3" fillId="2" borderId="5" xfId="7" applyFont="1" applyFill="1" applyBorder="1" applyAlignment="1" applyProtection="1">
      <alignment horizontal="center" vertical="center" wrapText="1"/>
      <protection locked="0"/>
    </xf>
    <xf numFmtId="165" fontId="3" fillId="2" borderId="8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7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7" applyFont="1" applyFill="1" applyBorder="1" applyAlignment="1" applyProtection="1">
      <alignment horizontal="center" vertical="top"/>
      <protection locked="0"/>
    </xf>
    <xf numFmtId="0" fontId="3" fillId="2" borderId="15" xfId="7" applyFont="1" applyFill="1" applyBorder="1" applyAlignment="1" applyProtection="1">
      <alignment horizontal="center" vertical="top"/>
      <protection locked="0"/>
    </xf>
    <xf numFmtId="0" fontId="3" fillId="2" borderId="14" xfId="7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14" fillId="0" borderId="5" xfId="0" applyFont="1" applyFill="1" applyBorder="1" applyAlignment="1">
      <alignment horizontal="center"/>
    </xf>
    <xf numFmtId="0" fontId="14" fillId="0" borderId="0" xfId="0" applyFont="1" applyAlignment="1">
      <alignment horizontal="center" vertical="justify" wrapText="1" shrinkToFit="1"/>
    </xf>
    <xf numFmtId="0" fontId="28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 vertical="top" wrapText="1"/>
    </xf>
    <xf numFmtId="164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  <cellStyle name="Обычный_Приложения к решению сессии 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&#1041;&#1091;&#1093;&#1075;&#1072;&#1083;&#1090;&#1077;&#1088;&#1080;&#1103;/Desktop/2017-12-20-181626099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5"/>
      <sheetName val="6"/>
      <sheetName val="7"/>
      <sheetName val="4"/>
      <sheetName val="8"/>
      <sheetName val="1"/>
      <sheetName val="10"/>
      <sheetName val="9"/>
      <sheetName val="3"/>
    </sheetNames>
    <sheetDataSet>
      <sheetData sheetId="0" refreshError="1"/>
      <sheetData sheetId="1" refreshError="1"/>
      <sheetData sheetId="2" refreshError="1">
        <row r="106">
          <cell r="H106">
            <v>12</v>
          </cell>
          <cell r="J106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workbookViewId="0">
      <selection activeCell="C17" sqref="C17"/>
    </sheetView>
  </sheetViews>
  <sheetFormatPr defaultRowHeight="15.75"/>
  <cols>
    <col min="1" max="1" width="30.28515625" style="42" customWidth="1"/>
    <col min="2" max="2" width="48" style="42" customWidth="1"/>
    <col min="3" max="3" width="14.7109375" style="42" customWidth="1"/>
    <col min="4" max="4" width="13.140625" style="42" customWidth="1"/>
    <col min="5" max="5" width="12" style="42" customWidth="1"/>
    <col min="6" max="6" width="0.28515625" style="42" customWidth="1"/>
    <col min="7" max="16384" width="9.140625" style="42"/>
  </cols>
  <sheetData>
    <row r="1" spans="1:10" ht="29.25" customHeight="1">
      <c r="B1" s="43"/>
      <c r="C1" s="348" t="s">
        <v>410</v>
      </c>
      <c r="D1" s="348"/>
      <c r="E1" s="348"/>
      <c r="F1" s="45"/>
      <c r="G1" s="45"/>
      <c r="H1" s="45"/>
      <c r="I1" s="45"/>
      <c r="J1" s="45"/>
    </row>
    <row r="2" spans="1:10" s="162" customFormat="1" ht="12.75" customHeight="1">
      <c r="A2" s="346" t="s">
        <v>380</v>
      </c>
      <c r="B2" s="346"/>
      <c r="C2" s="346"/>
      <c r="D2" s="346"/>
      <c r="E2" s="346"/>
    </row>
    <row r="3" spans="1:10" s="162" customFormat="1" ht="20.25" customHeight="1">
      <c r="B3" s="346" t="s">
        <v>324</v>
      </c>
      <c r="C3" s="346"/>
      <c r="D3" s="346"/>
      <c r="E3" s="346"/>
    </row>
    <row r="4" spans="1:10" s="162" customFormat="1" ht="12.75">
      <c r="C4" s="347" t="s">
        <v>504</v>
      </c>
      <c r="D4" s="347"/>
      <c r="E4" s="347"/>
    </row>
    <row r="5" spans="1:10" ht="17.25" customHeight="1">
      <c r="B5" s="345"/>
      <c r="C5" s="345"/>
      <c r="D5" s="345"/>
      <c r="E5" s="345"/>
      <c r="F5" s="46"/>
      <c r="G5" s="46"/>
      <c r="H5" s="46"/>
      <c r="I5" s="46"/>
      <c r="J5" s="46"/>
    </row>
    <row r="6" spans="1:10" ht="17.25" customHeight="1">
      <c r="B6" s="47"/>
      <c r="C6" s="344"/>
      <c r="D6" s="344"/>
      <c r="E6" s="344"/>
      <c r="G6" s="47"/>
      <c r="H6" s="47"/>
      <c r="I6" s="47"/>
      <c r="J6" s="47"/>
    </row>
    <row r="7" spans="1:10">
      <c r="A7" s="6"/>
    </row>
    <row r="8" spans="1:10">
      <c r="A8" s="343" t="s">
        <v>27</v>
      </c>
      <c r="B8" s="343"/>
      <c r="C8" s="343"/>
      <c r="D8" s="343"/>
      <c r="E8" s="343"/>
      <c r="F8" s="45"/>
      <c r="G8" s="45"/>
      <c r="H8" s="45"/>
    </row>
    <row r="9" spans="1:10">
      <c r="A9" s="343" t="s">
        <v>415</v>
      </c>
      <c r="B9" s="343"/>
      <c r="C9" s="343"/>
      <c r="D9" s="343"/>
      <c r="E9" s="343"/>
      <c r="F9" s="45"/>
      <c r="G9" s="45"/>
      <c r="H9" s="45"/>
    </row>
    <row r="10" spans="1:10">
      <c r="A10" s="6" t="s">
        <v>10</v>
      </c>
      <c r="E10" s="44" t="s">
        <v>28</v>
      </c>
    </row>
    <row r="11" spans="1:10" ht="47.25" customHeight="1">
      <c r="A11" s="349" t="s">
        <v>11</v>
      </c>
      <c r="B11" s="349" t="s">
        <v>280</v>
      </c>
      <c r="C11" s="342" t="s">
        <v>12</v>
      </c>
      <c r="D11" s="342"/>
      <c r="E11" s="342"/>
    </row>
    <row r="12" spans="1:10" ht="36.75" customHeight="1">
      <c r="A12" s="349"/>
      <c r="B12" s="349"/>
      <c r="C12" s="206" t="s">
        <v>202</v>
      </c>
      <c r="D12" s="206" t="s">
        <v>217</v>
      </c>
      <c r="E12" s="206" t="s">
        <v>327</v>
      </c>
    </row>
    <row r="13" spans="1:10" ht="35.1" customHeight="1">
      <c r="A13" s="331" t="s">
        <v>510</v>
      </c>
      <c r="B13" s="284" t="s">
        <v>231</v>
      </c>
      <c r="C13" s="199">
        <f>C18-C14</f>
        <v>678.82976000000053</v>
      </c>
      <c r="D13" s="199">
        <f t="shared" ref="D13:E13" si="0">D18-D14</f>
        <v>0</v>
      </c>
      <c r="E13" s="199">
        <f t="shared" si="0"/>
        <v>0</v>
      </c>
    </row>
    <row r="14" spans="1:10" ht="25.5" customHeight="1">
      <c r="A14" s="331" t="s">
        <v>511</v>
      </c>
      <c r="B14" s="284" t="s">
        <v>232</v>
      </c>
      <c r="C14" s="199">
        <f>C15</f>
        <v>12572.834439999999</v>
      </c>
      <c r="D14" s="199">
        <f t="shared" ref="D14:E16" si="1">D15</f>
        <v>9941.9619999999995</v>
      </c>
      <c r="E14" s="199">
        <f t="shared" si="1"/>
        <v>9956.0619999999999</v>
      </c>
    </row>
    <row r="15" spans="1:10" ht="28.5" customHeight="1">
      <c r="A15" s="331" t="s">
        <v>512</v>
      </c>
      <c r="B15" s="284" t="s">
        <v>409</v>
      </c>
      <c r="C15" s="199">
        <f>C16</f>
        <v>12572.834439999999</v>
      </c>
      <c r="D15" s="199">
        <f t="shared" si="1"/>
        <v>9941.9619999999995</v>
      </c>
      <c r="E15" s="199">
        <f t="shared" si="1"/>
        <v>9956.0619999999999</v>
      </c>
    </row>
    <row r="16" spans="1:10" ht="35.1" customHeight="1">
      <c r="A16" s="331" t="s">
        <v>513</v>
      </c>
      <c r="B16" s="284" t="s">
        <v>408</v>
      </c>
      <c r="C16" s="199">
        <f>C17</f>
        <v>12572.834439999999</v>
      </c>
      <c r="D16" s="199">
        <f t="shared" si="1"/>
        <v>9941.9619999999995</v>
      </c>
      <c r="E16" s="199">
        <f t="shared" si="1"/>
        <v>9956.0619999999999</v>
      </c>
    </row>
    <row r="17" spans="1:5" ht="35.1" customHeight="1">
      <c r="A17" s="178" t="s">
        <v>236</v>
      </c>
      <c r="B17" s="284" t="s">
        <v>407</v>
      </c>
      <c r="C17" s="199">
        <f>11796.15577+205+571.67867</f>
        <v>12572.834439999999</v>
      </c>
      <c r="D17" s="199">
        <v>9941.9619999999995</v>
      </c>
      <c r="E17" s="199">
        <v>9956.0619999999999</v>
      </c>
    </row>
    <row r="18" spans="1:5" ht="28.5" customHeight="1">
      <c r="A18" s="331" t="s">
        <v>514</v>
      </c>
      <c r="B18" s="284" t="s">
        <v>403</v>
      </c>
      <c r="C18" s="199">
        <f>C19</f>
        <v>13251.664199999999</v>
      </c>
      <c r="D18" s="199">
        <f t="shared" ref="D18:E20" si="2">D19</f>
        <v>9941.9619999999995</v>
      </c>
      <c r="E18" s="199">
        <f t="shared" si="2"/>
        <v>9956.0619999999999</v>
      </c>
    </row>
    <row r="19" spans="1:5" ht="35.1" customHeight="1">
      <c r="A19" s="331" t="s">
        <v>515</v>
      </c>
      <c r="B19" s="284" t="s">
        <v>404</v>
      </c>
      <c r="C19" s="199">
        <f>C20</f>
        <v>13251.664199999999</v>
      </c>
      <c r="D19" s="199">
        <f t="shared" si="2"/>
        <v>9941.9619999999995</v>
      </c>
      <c r="E19" s="199">
        <f t="shared" si="2"/>
        <v>9956.0619999999999</v>
      </c>
    </row>
    <row r="20" spans="1:5" ht="35.1" customHeight="1">
      <c r="A20" s="331" t="s">
        <v>516</v>
      </c>
      <c r="B20" s="284" t="s">
        <v>405</v>
      </c>
      <c r="C20" s="199">
        <f>C21</f>
        <v>13251.664199999999</v>
      </c>
      <c r="D20" s="199">
        <f t="shared" si="2"/>
        <v>9941.9619999999995</v>
      </c>
      <c r="E20" s="199">
        <f t="shared" si="2"/>
        <v>9956.0619999999999</v>
      </c>
    </row>
    <row r="21" spans="1:5" ht="35.1" customHeight="1">
      <c r="A21" s="178" t="s">
        <v>240</v>
      </c>
      <c r="B21" s="284" t="s">
        <v>406</v>
      </c>
      <c r="C21" s="199">
        <f>12474.98553+205+571.67867</f>
        <v>13251.664199999999</v>
      </c>
      <c r="D21" s="199">
        <v>9941.9619999999995</v>
      </c>
      <c r="E21" s="199">
        <v>9956.0619999999999</v>
      </c>
    </row>
    <row r="22" spans="1:5" ht="35.1" customHeight="1">
      <c r="A22" s="342" t="s">
        <v>13</v>
      </c>
      <c r="B22" s="342"/>
      <c r="C22" s="199">
        <f>C13</f>
        <v>678.82976000000053</v>
      </c>
      <c r="D22" s="199">
        <f t="shared" ref="D22:E22" si="3">D13</f>
        <v>0</v>
      </c>
      <c r="E22" s="199">
        <f t="shared" si="3"/>
        <v>0</v>
      </c>
    </row>
    <row r="23" spans="1:5">
      <c r="A23" s="5"/>
    </row>
    <row r="24" spans="1:5">
      <c r="A24" s="5"/>
    </row>
    <row r="25" spans="1:5">
      <c r="A25" s="5"/>
    </row>
    <row r="26" spans="1:5">
      <c r="A26" s="5"/>
    </row>
    <row r="27" spans="1:5">
      <c r="A27" s="5"/>
    </row>
    <row r="28" spans="1:5">
      <c r="A28" s="5"/>
    </row>
    <row r="29" spans="1:5">
      <c r="A29" s="5"/>
    </row>
    <row r="30" spans="1:5">
      <c r="A30" s="5"/>
    </row>
    <row r="31" spans="1:5">
      <c r="A31" s="5"/>
    </row>
    <row r="32" spans="1:5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</sheetData>
  <mergeCells count="12">
    <mergeCell ref="C1:E1"/>
    <mergeCell ref="A8:E8"/>
    <mergeCell ref="A11:A12"/>
    <mergeCell ref="B11:B12"/>
    <mergeCell ref="C11:E11"/>
    <mergeCell ref="A22:B22"/>
    <mergeCell ref="A9:E9"/>
    <mergeCell ref="C6:E6"/>
    <mergeCell ref="B5:E5"/>
    <mergeCell ref="A2:E2"/>
    <mergeCell ref="B3:E3"/>
    <mergeCell ref="C4:E4"/>
  </mergeCells>
  <phoneticPr fontId="5" type="noConversion"/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8"/>
  <sheetViews>
    <sheetView view="pageBreakPreview" topLeftCell="A10" zoomScaleSheetLayoutView="100" workbookViewId="0">
      <selection activeCell="A30" sqref="A30"/>
    </sheetView>
  </sheetViews>
  <sheetFormatPr defaultRowHeight="12.75"/>
  <cols>
    <col min="1" max="1" width="43.5703125" style="162" customWidth="1"/>
    <col min="2" max="2" width="13.85546875" style="162" customWidth="1"/>
    <col min="3" max="3" width="12.42578125" style="162" customWidth="1"/>
    <col min="4" max="4" width="12.7109375" style="162" customWidth="1"/>
    <col min="5" max="16384" width="9.140625" style="162"/>
  </cols>
  <sheetData>
    <row r="1" spans="1:4">
      <c r="C1" s="162" t="s">
        <v>433</v>
      </c>
    </row>
    <row r="2" spans="1:4">
      <c r="A2" s="346" t="s">
        <v>380</v>
      </c>
      <c r="B2" s="346"/>
      <c r="C2" s="346"/>
      <c r="D2" s="346"/>
    </row>
    <row r="3" spans="1:4" ht="27" customHeight="1">
      <c r="B3" s="377" t="s">
        <v>324</v>
      </c>
      <c r="C3" s="377"/>
      <c r="D3" s="377"/>
    </row>
    <row r="4" spans="1:4">
      <c r="C4" s="162" t="s">
        <v>504</v>
      </c>
    </row>
    <row r="5" spans="1:4">
      <c r="A5" s="399" t="s">
        <v>419</v>
      </c>
      <c r="B5" s="399"/>
      <c r="C5" s="399"/>
      <c r="D5" s="399"/>
    </row>
    <row r="6" spans="1:4" ht="52.5" customHeight="1">
      <c r="A6" s="399"/>
      <c r="B6" s="399"/>
      <c r="C6" s="399"/>
      <c r="D6" s="399"/>
    </row>
    <row r="8" spans="1:4">
      <c r="A8" s="163"/>
      <c r="B8" s="143"/>
      <c r="C8" s="398" t="s">
        <v>69</v>
      </c>
      <c r="D8" s="398"/>
    </row>
    <row r="9" spans="1:4" s="156" customFormat="1" ht="30" customHeight="1">
      <c r="A9" s="197" t="s">
        <v>302</v>
      </c>
      <c r="B9" s="25" t="s">
        <v>202</v>
      </c>
      <c r="C9" s="25" t="s">
        <v>217</v>
      </c>
      <c r="D9" s="25" t="s">
        <v>327</v>
      </c>
    </row>
    <row r="10" spans="1:4" s="156" customFormat="1" ht="19.5" customHeight="1">
      <c r="A10" s="304">
        <v>1</v>
      </c>
      <c r="B10" s="304">
        <v>2</v>
      </c>
      <c r="C10" s="304">
        <v>3</v>
      </c>
      <c r="D10" s="304">
        <v>4</v>
      </c>
    </row>
    <row r="11" spans="1:4" s="156" customFormat="1" ht="72.75" customHeight="1">
      <c r="A11" s="155" t="s">
        <v>194</v>
      </c>
      <c r="B11" s="227">
        <v>40</v>
      </c>
      <c r="C11" s="227">
        <v>40</v>
      </c>
      <c r="D11" s="227">
        <v>40</v>
      </c>
    </row>
    <row r="12" spans="1:4" s="156" customFormat="1" ht="57.75" customHeight="1">
      <c r="A12" s="157" t="s">
        <v>312</v>
      </c>
      <c r="B12" s="158">
        <v>37.612319999999997</v>
      </c>
      <c r="C12" s="158">
        <v>0</v>
      </c>
      <c r="D12" s="158">
        <v>0</v>
      </c>
    </row>
    <row r="13" spans="1:4" s="156" customFormat="1" ht="54.75" customHeight="1">
      <c r="A13" s="157" t="s">
        <v>461</v>
      </c>
      <c r="B13" s="158">
        <v>812.92</v>
      </c>
      <c r="C13" s="158">
        <v>812.92</v>
      </c>
      <c r="D13" s="158">
        <v>812.92</v>
      </c>
    </row>
    <row r="14" spans="1:4" s="156" customFormat="1" ht="70.5" customHeight="1">
      <c r="A14" s="157" t="s">
        <v>355</v>
      </c>
      <c r="B14" s="227">
        <v>18.466439999999999</v>
      </c>
      <c r="C14" s="227">
        <v>0</v>
      </c>
      <c r="D14" s="227">
        <v>0</v>
      </c>
    </row>
    <row r="15" spans="1:4" s="156" customFormat="1" ht="100.5" customHeight="1">
      <c r="A15" s="157" t="s">
        <v>463</v>
      </c>
      <c r="B15" s="227">
        <v>122.96581999999999</v>
      </c>
      <c r="C15" s="227">
        <v>0</v>
      </c>
      <c r="D15" s="227">
        <v>0</v>
      </c>
    </row>
    <row r="16" spans="1:4" s="156" customFormat="1" ht="96" customHeight="1">
      <c r="A16" s="9" t="s">
        <v>462</v>
      </c>
      <c r="B16" s="227">
        <v>934</v>
      </c>
      <c r="C16" s="227">
        <v>0</v>
      </c>
      <c r="D16" s="227">
        <v>0</v>
      </c>
    </row>
    <row r="17" spans="1:4" s="156" customFormat="1" ht="81.75" customHeight="1">
      <c r="A17" s="157" t="s">
        <v>249</v>
      </c>
      <c r="B17" s="158">
        <f>1377.02-98.4+60</f>
        <v>1338.62</v>
      </c>
      <c r="C17" s="158">
        <f t="shared" ref="C17:D17" si="0">242.61+1036.01</f>
        <v>1278.6199999999999</v>
      </c>
      <c r="D17" s="158">
        <f t="shared" si="0"/>
        <v>1278.6199999999999</v>
      </c>
    </row>
    <row r="18" spans="1:4" s="228" customFormat="1" ht="20.25" customHeight="1">
      <c r="A18" s="159" t="s">
        <v>6</v>
      </c>
      <c r="B18" s="160">
        <f>SUM(B11:B17)</f>
        <v>3304.5845799999997</v>
      </c>
      <c r="C18" s="160">
        <f t="shared" ref="C18:D18" si="1">SUM(C11:C17)</f>
        <v>2131.54</v>
      </c>
      <c r="D18" s="160">
        <f t="shared" si="1"/>
        <v>2131.54</v>
      </c>
    </row>
  </sheetData>
  <mergeCells count="4">
    <mergeCell ref="A2:D2"/>
    <mergeCell ref="B3:D3"/>
    <mergeCell ref="A5:D6"/>
    <mergeCell ref="C8:D8"/>
  </mergeCells>
  <pageMargins left="0.7" right="0.7" top="0.75" bottom="0.75" header="0.3" footer="0.3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topLeftCell="A53" zoomScaleSheetLayoutView="100" workbookViewId="0">
      <selection activeCell="C64" sqref="C64"/>
    </sheetView>
  </sheetViews>
  <sheetFormatPr defaultRowHeight="15"/>
  <cols>
    <col min="1" max="1" width="24.7109375" style="146" customWidth="1"/>
    <col min="2" max="2" width="9.140625" style="141"/>
    <col min="3" max="3" width="68.7109375" style="141" customWidth="1"/>
    <col min="4" max="4" width="9.140625" style="187" hidden="1" customWidth="1"/>
    <col min="5" max="10" width="9.140625" style="141" hidden="1" customWidth="1"/>
    <col min="11" max="16384" width="9.140625" style="141"/>
  </cols>
  <sheetData>
    <row r="1" spans="1:4" s="42" customFormat="1" ht="15.75">
      <c r="B1" s="43"/>
      <c r="C1" s="286" t="s">
        <v>426</v>
      </c>
      <c r="D1" s="188"/>
    </row>
    <row r="2" spans="1:4" s="162" customFormat="1" ht="12.75">
      <c r="A2" s="346" t="s">
        <v>380</v>
      </c>
      <c r="B2" s="346"/>
      <c r="C2" s="346"/>
      <c r="D2" s="346"/>
    </row>
    <row r="3" spans="1:4" s="162" customFormat="1" ht="20.25" customHeight="1">
      <c r="B3" s="346" t="s">
        <v>324</v>
      </c>
      <c r="C3" s="346"/>
      <c r="D3" s="346"/>
    </row>
    <row r="4" spans="1:4" s="162" customFormat="1" ht="12.75">
      <c r="C4" s="329" t="s">
        <v>504</v>
      </c>
    </row>
    <row r="5" spans="1:4">
      <c r="A5" s="147"/>
      <c r="C5" s="198"/>
    </row>
    <row r="6" spans="1:4" ht="31.5" customHeight="1">
      <c r="A6" s="360" t="s">
        <v>145</v>
      </c>
      <c r="B6" s="360"/>
      <c r="C6" s="360"/>
    </row>
    <row r="7" spans="1:4">
      <c r="A7" s="127"/>
    </row>
    <row r="8" spans="1:4" ht="31.5" customHeight="1">
      <c r="A8" s="148" t="s">
        <v>282</v>
      </c>
      <c r="B8" s="350" t="s">
        <v>281</v>
      </c>
      <c r="C8" s="351"/>
    </row>
    <row r="9" spans="1:4">
      <c r="A9" s="148">
        <v>1</v>
      </c>
      <c r="B9" s="362">
        <v>2</v>
      </c>
      <c r="C9" s="363"/>
    </row>
    <row r="10" spans="1:4" ht="16.5" customHeight="1">
      <c r="A10" s="361" t="s">
        <v>146</v>
      </c>
      <c r="B10" s="361"/>
      <c r="C10" s="361"/>
    </row>
    <row r="11" spans="1:4" ht="78.75" customHeight="1">
      <c r="A11" s="148" t="s">
        <v>157</v>
      </c>
      <c r="B11" s="352" t="s">
        <v>228</v>
      </c>
      <c r="C11" s="353"/>
    </row>
    <row r="12" spans="1:4" ht="61.5" customHeight="1">
      <c r="A12" s="148" t="s">
        <v>158</v>
      </c>
      <c r="B12" s="352" t="s">
        <v>229</v>
      </c>
      <c r="C12" s="353"/>
    </row>
    <row r="13" spans="1:4" ht="77.25" customHeight="1">
      <c r="A13" s="148" t="s">
        <v>159</v>
      </c>
      <c r="B13" s="352" t="s">
        <v>230</v>
      </c>
      <c r="C13" s="353"/>
    </row>
    <row r="14" spans="1:4" ht="68.25" customHeight="1">
      <c r="A14" s="148" t="s">
        <v>160</v>
      </c>
      <c r="B14" s="352" t="s">
        <v>225</v>
      </c>
      <c r="C14" s="353"/>
    </row>
    <row r="15" spans="1:4" s="187" customFormat="1" ht="55.5" customHeight="1">
      <c r="A15" s="186" t="s">
        <v>411</v>
      </c>
      <c r="B15" s="366" t="s">
        <v>401</v>
      </c>
      <c r="C15" s="367"/>
    </row>
    <row r="16" spans="1:4" ht="49.5" customHeight="1">
      <c r="A16" s="148" t="s">
        <v>276</v>
      </c>
      <c r="B16" s="356" t="s">
        <v>277</v>
      </c>
      <c r="C16" s="357"/>
    </row>
    <row r="17" spans="1:4" ht="51.75" customHeight="1">
      <c r="A17" s="148" t="s">
        <v>278</v>
      </c>
      <c r="B17" s="356" t="s">
        <v>279</v>
      </c>
      <c r="C17" s="357"/>
    </row>
    <row r="18" spans="1:4" s="180" customFormat="1" ht="63.75" customHeight="1">
      <c r="A18" s="148" t="s">
        <v>226</v>
      </c>
      <c r="B18" s="356" t="s">
        <v>323</v>
      </c>
      <c r="C18" s="357"/>
      <c r="D18" s="189"/>
    </row>
    <row r="19" spans="1:4" s="180" customFormat="1" ht="39.75" customHeight="1">
      <c r="A19" s="148" t="s">
        <v>298</v>
      </c>
      <c r="B19" s="358" t="s">
        <v>293</v>
      </c>
      <c r="C19" s="359"/>
      <c r="D19" s="189"/>
    </row>
    <row r="20" spans="1:4" s="180" customFormat="1" ht="43.5" customHeight="1">
      <c r="A20" s="148" t="s">
        <v>299</v>
      </c>
      <c r="B20" s="358" t="s">
        <v>294</v>
      </c>
      <c r="C20" s="359"/>
      <c r="D20" s="189"/>
    </row>
    <row r="21" spans="1:4" s="180" customFormat="1" ht="35.25" customHeight="1">
      <c r="A21" s="148" t="s">
        <v>300</v>
      </c>
      <c r="B21" s="358" t="s">
        <v>295</v>
      </c>
      <c r="C21" s="359"/>
      <c r="D21" s="189"/>
    </row>
    <row r="22" spans="1:4" s="180" customFormat="1" ht="67.5" customHeight="1">
      <c r="A22" s="148" t="s">
        <v>301</v>
      </c>
      <c r="B22" s="358" t="s">
        <v>296</v>
      </c>
      <c r="C22" s="359"/>
      <c r="D22" s="189"/>
    </row>
    <row r="23" spans="1:4" s="180" customFormat="1" ht="48.75" customHeight="1">
      <c r="A23" s="148" t="s">
        <v>303</v>
      </c>
      <c r="B23" s="358" t="s">
        <v>297</v>
      </c>
      <c r="C23" s="359"/>
      <c r="D23" s="189"/>
    </row>
    <row r="24" spans="1:4" ht="45" customHeight="1">
      <c r="A24" s="148" t="s">
        <v>161</v>
      </c>
      <c r="B24" s="352" t="s">
        <v>148</v>
      </c>
      <c r="C24" s="353"/>
    </row>
    <row r="25" spans="1:4" ht="48" customHeight="1">
      <c r="A25" s="148" t="s">
        <v>162</v>
      </c>
      <c r="B25" s="352" t="s">
        <v>149</v>
      </c>
      <c r="C25" s="353"/>
    </row>
    <row r="26" spans="1:4" s="187" customFormat="1" ht="38.25" customHeight="1">
      <c r="A26" s="186" t="s">
        <v>326</v>
      </c>
      <c r="B26" s="366" t="s">
        <v>325</v>
      </c>
      <c r="C26" s="367"/>
    </row>
    <row r="27" spans="1:4" ht="23.25" customHeight="1">
      <c r="A27" s="148" t="s">
        <v>394</v>
      </c>
      <c r="B27" s="352" t="s">
        <v>150</v>
      </c>
      <c r="C27" s="353"/>
    </row>
    <row r="28" spans="1:4" ht="24.75" customHeight="1">
      <c r="A28" s="148" t="s">
        <v>395</v>
      </c>
      <c r="B28" s="352" t="s">
        <v>147</v>
      </c>
      <c r="C28" s="353"/>
    </row>
    <row r="29" spans="1:4" ht="28.5" customHeight="1">
      <c r="A29" s="148" t="s">
        <v>354</v>
      </c>
      <c r="B29" s="352" t="s">
        <v>151</v>
      </c>
      <c r="C29" s="353"/>
    </row>
    <row r="30" spans="1:4" ht="80.25" customHeight="1">
      <c r="A30" s="148" t="s">
        <v>332</v>
      </c>
      <c r="B30" s="352" t="s">
        <v>248</v>
      </c>
      <c r="C30" s="353"/>
    </row>
    <row r="31" spans="1:4" ht="54" customHeight="1">
      <c r="A31" s="148" t="s">
        <v>333</v>
      </c>
      <c r="B31" s="356" t="s">
        <v>208</v>
      </c>
      <c r="C31" s="357"/>
    </row>
    <row r="32" spans="1:4" ht="36.75" customHeight="1">
      <c r="A32" s="148" t="s">
        <v>334</v>
      </c>
      <c r="B32" s="356" t="s">
        <v>212</v>
      </c>
      <c r="C32" s="357"/>
    </row>
    <row r="33" spans="1:4" ht="78" customHeight="1">
      <c r="A33" s="148" t="s">
        <v>335</v>
      </c>
      <c r="B33" s="352" t="s">
        <v>152</v>
      </c>
      <c r="C33" s="353"/>
    </row>
    <row r="34" spans="1:4" ht="45" customHeight="1">
      <c r="A34" s="148" t="s">
        <v>336</v>
      </c>
      <c r="B34" s="352" t="s">
        <v>153</v>
      </c>
      <c r="C34" s="353"/>
    </row>
    <row r="35" spans="1:4" ht="76.5" customHeight="1">
      <c r="A35" s="148" t="s">
        <v>337</v>
      </c>
      <c r="B35" s="352" t="s">
        <v>391</v>
      </c>
      <c r="C35" s="353"/>
    </row>
    <row r="36" spans="1:4" ht="91.5" customHeight="1">
      <c r="A36" s="148" t="s">
        <v>338</v>
      </c>
      <c r="B36" s="356" t="s">
        <v>270</v>
      </c>
      <c r="C36" s="357"/>
    </row>
    <row r="37" spans="1:4" ht="80.25" customHeight="1">
      <c r="A37" s="148" t="s">
        <v>339</v>
      </c>
      <c r="B37" s="352" t="s">
        <v>196</v>
      </c>
      <c r="C37" s="353"/>
    </row>
    <row r="38" spans="1:4" ht="80.25" customHeight="1">
      <c r="A38" s="148" t="s">
        <v>340</v>
      </c>
      <c r="B38" s="356" t="s">
        <v>197</v>
      </c>
      <c r="C38" s="357"/>
    </row>
    <row r="39" spans="1:4" ht="78.75" customHeight="1">
      <c r="A39" s="148" t="s">
        <v>341</v>
      </c>
      <c r="B39" s="356" t="s">
        <v>402</v>
      </c>
      <c r="C39" s="357"/>
    </row>
    <row r="40" spans="1:4" ht="64.5" customHeight="1">
      <c r="A40" s="148" t="s">
        <v>342</v>
      </c>
      <c r="B40" s="356" t="s">
        <v>392</v>
      </c>
      <c r="C40" s="357"/>
    </row>
    <row r="41" spans="1:4" ht="80.25" customHeight="1">
      <c r="A41" s="148" t="s">
        <v>343</v>
      </c>
      <c r="B41" s="356" t="s">
        <v>393</v>
      </c>
      <c r="C41" s="357"/>
    </row>
    <row r="42" spans="1:4" ht="65.25" customHeight="1">
      <c r="A42" s="148" t="s">
        <v>344</v>
      </c>
      <c r="B42" s="354" t="s">
        <v>227</v>
      </c>
      <c r="C42" s="355"/>
    </row>
    <row r="43" spans="1:4" ht="24.75" customHeight="1">
      <c r="A43" s="148" t="s">
        <v>350</v>
      </c>
      <c r="B43" s="352" t="s">
        <v>396</v>
      </c>
      <c r="C43" s="353"/>
    </row>
    <row r="44" spans="1:4" s="187" customFormat="1" ht="32.25" customHeight="1">
      <c r="A44" s="186" t="s">
        <v>351</v>
      </c>
      <c r="B44" s="364" t="s">
        <v>155</v>
      </c>
      <c r="C44" s="365"/>
    </row>
    <row r="45" spans="1:4" s="181" customFormat="1" ht="33" customHeight="1">
      <c r="A45" s="186" t="s">
        <v>352</v>
      </c>
      <c r="B45" s="364" t="s">
        <v>246</v>
      </c>
      <c r="C45" s="365"/>
      <c r="D45" s="187"/>
    </row>
    <row r="46" spans="1:4" s="181" customFormat="1" ht="34.5" customHeight="1">
      <c r="A46" s="186" t="s">
        <v>353</v>
      </c>
      <c r="B46" s="364" t="s">
        <v>247</v>
      </c>
      <c r="C46" s="365"/>
      <c r="D46" s="187"/>
    </row>
    <row r="47" spans="1:4" s="187" customFormat="1" ht="45" customHeight="1">
      <c r="A47" s="186" t="s">
        <v>345</v>
      </c>
      <c r="B47" s="364" t="s">
        <v>244</v>
      </c>
      <c r="C47" s="365"/>
    </row>
    <row r="48" spans="1:4" s="187" customFormat="1" ht="48" customHeight="1">
      <c r="A48" s="186" t="s">
        <v>346</v>
      </c>
      <c r="B48" s="368" t="s">
        <v>156</v>
      </c>
      <c r="C48" s="369"/>
    </row>
    <row r="49" spans="1:3" s="187" customFormat="1" ht="39" customHeight="1">
      <c r="A49" s="186" t="s">
        <v>347</v>
      </c>
      <c r="B49" s="366" t="s">
        <v>243</v>
      </c>
      <c r="C49" s="367"/>
    </row>
    <row r="50" spans="1:3" s="187" customFormat="1" ht="66.75" customHeight="1">
      <c r="A50" s="148" t="s">
        <v>420</v>
      </c>
      <c r="B50" s="366" t="s">
        <v>413</v>
      </c>
      <c r="C50" s="367"/>
    </row>
    <row r="51" spans="1:3" s="187" customFormat="1" ht="191.25" customHeight="1">
      <c r="A51" s="148" t="s">
        <v>483</v>
      </c>
      <c r="B51" s="364" t="s">
        <v>482</v>
      </c>
      <c r="C51" s="365"/>
    </row>
    <row r="52" spans="1:3" s="187" customFormat="1" ht="160.5" customHeight="1">
      <c r="A52" s="148" t="s">
        <v>479</v>
      </c>
      <c r="B52" s="364" t="s">
        <v>478</v>
      </c>
      <c r="C52" s="365"/>
    </row>
    <row r="53" spans="1:3" s="187" customFormat="1" ht="83.25" customHeight="1">
      <c r="A53" s="148" t="s">
        <v>480</v>
      </c>
      <c r="B53" s="364" t="s">
        <v>481</v>
      </c>
      <c r="C53" s="365"/>
    </row>
    <row r="54" spans="1:3" ht="15.75" customHeight="1">
      <c r="A54" s="370" t="s">
        <v>16</v>
      </c>
      <c r="B54" s="370"/>
      <c r="C54" s="370"/>
    </row>
    <row r="55" spans="1:3" ht="15" customHeight="1">
      <c r="A55" s="148" t="s">
        <v>348</v>
      </c>
      <c r="B55" s="352" t="s">
        <v>397</v>
      </c>
      <c r="C55" s="353"/>
    </row>
    <row r="56" spans="1:3" ht="78.75" customHeight="1">
      <c r="A56" s="148" t="s">
        <v>349</v>
      </c>
      <c r="B56" s="352" t="s">
        <v>17</v>
      </c>
      <c r="C56" s="353"/>
    </row>
  </sheetData>
  <mergeCells count="52">
    <mergeCell ref="B55:C55"/>
    <mergeCell ref="B46:C46"/>
    <mergeCell ref="B48:C48"/>
    <mergeCell ref="B50:C50"/>
    <mergeCell ref="B56:C56"/>
    <mergeCell ref="A54:C54"/>
    <mergeCell ref="B49:C49"/>
    <mergeCell ref="B52:C52"/>
    <mergeCell ref="B53:C53"/>
    <mergeCell ref="B51:C51"/>
    <mergeCell ref="B44:C44"/>
    <mergeCell ref="B47:C47"/>
    <mergeCell ref="B15:C15"/>
    <mergeCell ref="B26:C26"/>
    <mergeCell ref="B43:C43"/>
    <mergeCell ref="B45:C45"/>
    <mergeCell ref="B37:C37"/>
    <mergeCell ref="B35:C35"/>
    <mergeCell ref="B36:C36"/>
    <mergeCell ref="B27:C27"/>
    <mergeCell ref="B31:C31"/>
    <mergeCell ref="B32:C32"/>
    <mergeCell ref="B38:C38"/>
    <mergeCell ref="B39:C39"/>
    <mergeCell ref="B40:C40"/>
    <mergeCell ref="B41:C41"/>
    <mergeCell ref="A2:D2"/>
    <mergeCell ref="B3:D3"/>
    <mergeCell ref="B22:C22"/>
    <mergeCell ref="B23:C23"/>
    <mergeCell ref="B16:C16"/>
    <mergeCell ref="B17:C17"/>
    <mergeCell ref="B19:C19"/>
    <mergeCell ref="B20:C20"/>
    <mergeCell ref="B21:C21"/>
    <mergeCell ref="A6:C6"/>
    <mergeCell ref="A10:C10"/>
    <mergeCell ref="B11:C11"/>
    <mergeCell ref="B12:C12"/>
    <mergeCell ref="B9:C9"/>
    <mergeCell ref="B13:C13"/>
    <mergeCell ref="B14:C14"/>
    <mergeCell ref="B8:C8"/>
    <mergeCell ref="B24:C24"/>
    <mergeCell ref="B33:C33"/>
    <mergeCell ref="B28:C28"/>
    <mergeCell ref="B42:C42"/>
    <mergeCell ref="B34:C34"/>
    <mergeCell ref="B18:C18"/>
    <mergeCell ref="B25:C25"/>
    <mergeCell ref="B30:C30"/>
    <mergeCell ref="B29:C29"/>
  </mergeCells>
  <phoneticPr fontId="5" type="noConversion"/>
  <pageMargins left="0.7" right="0.7" top="0.75" bottom="0.75" header="0.3" footer="0.3"/>
  <pageSetup paperSize="9" scale="82" orientation="portrait" r:id="rId1"/>
  <rowBreaks count="3" manualBreakCount="3">
    <brk id="22" max="16383" man="1"/>
    <brk id="37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view="pageBreakPreview" topLeftCell="A13" zoomScaleSheetLayoutView="100" workbookViewId="0">
      <selection activeCell="C19" sqref="C19:C21"/>
    </sheetView>
  </sheetViews>
  <sheetFormatPr defaultRowHeight="15.75"/>
  <cols>
    <col min="1" max="1" width="2.7109375" style="111" customWidth="1"/>
    <col min="2" max="2" width="7.28515625" style="126" customWidth="1"/>
    <col min="3" max="3" width="10.5703125" style="126" customWidth="1"/>
    <col min="4" max="4" width="31.140625" style="111" customWidth="1"/>
    <col min="5" max="5" width="43.42578125" style="111" customWidth="1"/>
    <col min="6" max="6" width="15.28515625" style="111" customWidth="1"/>
    <col min="7" max="8" width="9.140625" style="111" customWidth="1"/>
    <col min="9" max="9" width="11.28515625" style="111" customWidth="1"/>
    <col min="10" max="16384" width="9.140625" style="111"/>
  </cols>
  <sheetData>
    <row r="1" spans="1:8">
      <c r="B1" s="112"/>
      <c r="C1" s="112"/>
      <c r="D1" s="113"/>
      <c r="E1" s="113" t="s">
        <v>427</v>
      </c>
      <c r="F1" s="114"/>
      <c r="G1" s="114"/>
    </row>
    <row r="2" spans="1:8" s="162" customFormat="1" ht="49.5" customHeight="1">
      <c r="B2" s="346"/>
      <c r="C2" s="346"/>
      <c r="D2" s="346"/>
      <c r="E2" s="207" t="s">
        <v>505</v>
      </c>
      <c r="F2" s="207"/>
      <c r="G2" s="207"/>
    </row>
    <row r="3" spans="1:8" s="162" customFormat="1" ht="12.75">
      <c r="C3" s="208"/>
    </row>
    <row r="4" spans="1:8">
      <c r="B4" s="112"/>
      <c r="C4" s="113"/>
      <c r="D4" s="113"/>
      <c r="E4" s="113"/>
      <c r="F4" s="116"/>
    </row>
    <row r="5" spans="1:8">
      <c r="A5" s="117"/>
      <c r="B5" s="112"/>
      <c r="C5" s="113"/>
      <c r="D5" s="113"/>
      <c r="E5" s="113"/>
      <c r="F5" s="116"/>
      <c r="G5" s="115"/>
    </row>
    <row r="6" spans="1:8">
      <c r="B6" s="112"/>
      <c r="C6" s="112"/>
      <c r="D6" s="112"/>
      <c r="E6" s="112"/>
      <c r="F6" s="114"/>
      <c r="G6" s="114"/>
    </row>
    <row r="7" spans="1:8">
      <c r="A7" s="117"/>
      <c r="B7" s="112"/>
      <c r="C7" s="112"/>
      <c r="D7" s="112"/>
      <c r="E7" s="112"/>
      <c r="F7" s="118"/>
      <c r="G7" s="117"/>
      <c r="H7" s="119"/>
    </row>
    <row r="8" spans="1:8">
      <c r="A8" s="117"/>
      <c r="B8" s="371" t="s">
        <v>143</v>
      </c>
      <c r="C8" s="371"/>
      <c r="D8" s="371"/>
      <c r="E8" s="371"/>
      <c r="F8" s="112"/>
      <c r="G8" s="112"/>
      <c r="H8" s="115"/>
    </row>
    <row r="9" spans="1:8" ht="32.25" customHeight="1">
      <c r="A9" s="117"/>
      <c r="B9" s="372" t="s">
        <v>330</v>
      </c>
      <c r="C9" s="372"/>
      <c r="D9" s="372"/>
      <c r="E9" s="372"/>
      <c r="F9" s="112"/>
      <c r="G9" s="112"/>
      <c r="H9" s="115"/>
    </row>
    <row r="10" spans="1:8">
      <c r="A10" s="117"/>
      <c r="B10" s="112"/>
      <c r="C10" s="112"/>
      <c r="D10" s="112"/>
      <c r="E10" s="112"/>
      <c r="F10" s="120"/>
      <c r="G10" s="112"/>
      <c r="H10" s="115"/>
    </row>
    <row r="11" spans="1:8" ht="69" customHeight="1">
      <c r="B11" s="121" t="s">
        <v>29</v>
      </c>
      <c r="C11" s="122" t="s">
        <v>285</v>
      </c>
      <c r="D11" s="122" t="s">
        <v>284</v>
      </c>
      <c r="E11" s="122" t="s">
        <v>283</v>
      </c>
      <c r="F11" s="114"/>
      <c r="G11" s="114"/>
    </row>
    <row r="12" spans="1:8" s="193" customFormat="1">
      <c r="B12" s="192">
        <v>1</v>
      </c>
      <c r="C12" s="192">
        <v>2</v>
      </c>
      <c r="D12" s="192">
        <v>3</v>
      </c>
      <c r="E12" s="192">
        <v>4</v>
      </c>
      <c r="F12" s="194"/>
      <c r="G12" s="194"/>
    </row>
    <row r="13" spans="1:8">
      <c r="B13" s="373" t="s">
        <v>75</v>
      </c>
      <c r="C13" s="374"/>
      <c r="D13" s="374"/>
      <c r="E13" s="375"/>
      <c r="F13" s="114"/>
      <c r="G13" s="114"/>
    </row>
    <row r="14" spans="1:8" ht="40.5" customHeight="1">
      <c r="B14" s="123">
        <v>1</v>
      </c>
      <c r="C14" s="124" t="s">
        <v>85</v>
      </c>
      <c r="D14" s="185" t="s">
        <v>261</v>
      </c>
      <c r="E14" s="185" t="s">
        <v>231</v>
      </c>
      <c r="F14" s="125"/>
      <c r="G14" s="125"/>
    </row>
    <row r="15" spans="1:8" ht="37.5" customHeight="1">
      <c r="B15" s="123">
        <v>2</v>
      </c>
      <c r="C15" s="124" t="s">
        <v>85</v>
      </c>
      <c r="D15" s="185" t="s">
        <v>262</v>
      </c>
      <c r="E15" s="185" t="s">
        <v>232</v>
      </c>
      <c r="F15" s="125"/>
      <c r="G15" s="125"/>
    </row>
    <row r="16" spans="1:8" ht="31.5">
      <c r="B16" s="123">
        <v>3</v>
      </c>
      <c r="C16" s="124" t="s">
        <v>85</v>
      </c>
      <c r="D16" s="185" t="s">
        <v>263</v>
      </c>
      <c r="E16" s="185" t="s">
        <v>233</v>
      </c>
    </row>
    <row r="17" spans="2:5" ht="31.5">
      <c r="B17" s="123">
        <v>4</v>
      </c>
      <c r="C17" s="124" t="s">
        <v>85</v>
      </c>
      <c r="D17" s="185" t="s">
        <v>264</v>
      </c>
      <c r="E17" s="185" t="s">
        <v>234</v>
      </c>
    </row>
    <row r="18" spans="2:5" ht="31.5">
      <c r="B18" s="123">
        <v>5</v>
      </c>
      <c r="C18" s="124" t="s">
        <v>110</v>
      </c>
      <c r="D18" s="185" t="s">
        <v>265</v>
      </c>
      <c r="E18" s="185" t="s">
        <v>235</v>
      </c>
    </row>
    <row r="19" spans="2:5" ht="31.5">
      <c r="B19" s="123">
        <v>6</v>
      </c>
      <c r="C19" s="124" t="s">
        <v>85</v>
      </c>
      <c r="D19" s="185" t="s">
        <v>266</v>
      </c>
      <c r="E19" s="185" t="s">
        <v>237</v>
      </c>
    </row>
    <row r="20" spans="2:5" ht="31.5">
      <c r="B20" s="123">
        <v>7</v>
      </c>
      <c r="C20" s="124" t="s">
        <v>85</v>
      </c>
      <c r="D20" s="185" t="s">
        <v>267</v>
      </c>
      <c r="E20" s="185" t="s">
        <v>238</v>
      </c>
    </row>
    <row r="21" spans="2:5" ht="31.5">
      <c r="B21" s="123">
        <v>8</v>
      </c>
      <c r="C21" s="124" t="s">
        <v>85</v>
      </c>
      <c r="D21" s="185" t="s">
        <v>268</v>
      </c>
      <c r="E21" s="185" t="s">
        <v>239</v>
      </c>
    </row>
    <row r="22" spans="2:5" ht="36" customHeight="1">
      <c r="B22" s="123">
        <v>9</v>
      </c>
      <c r="C22" s="124" t="s">
        <v>110</v>
      </c>
      <c r="D22" s="185" t="s">
        <v>269</v>
      </c>
      <c r="E22" s="185" t="s">
        <v>241</v>
      </c>
    </row>
  </sheetData>
  <mergeCells count="4">
    <mergeCell ref="B8:E8"/>
    <mergeCell ref="B9:E9"/>
    <mergeCell ref="B13:E13"/>
    <mergeCell ref="B2:D2"/>
  </mergeCells>
  <pageMargins left="0.7" right="0.7" top="0.75" bottom="0.75" header="0.3" footer="0.3"/>
  <pageSetup paperSize="9" scale="91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4"/>
  <sheetViews>
    <sheetView view="pageBreakPreview" topLeftCell="A41" zoomScaleSheetLayoutView="100" workbookViewId="0">
      <selection activeCell="J61" sqref="J61"/>
    </sheetView>
  </sheetViews>
  <sheetFormatPr defaultRowHeight="12.75"/>
  <cols>
    <col min="1" max="1" width="2.7109375" style="52" customWidth="1"/>
    <col min="2" max="2" width="4.5703125" style="52" customWidth="1"/>
    <col min="3" max="4" width="3.7109375" style="52" customWidth="1"/>
    <col min="5" max="5" width="4" style="52" customWidth="1"/>
    <col min="6" max="6" width="4.140625" style="52" customWidth="1"/>
    <col min="7" max="7" width="3.85546875" style="52" customWidth="1"/>
    <col min="8" max="8" width="5" style="52" customWidth="1"/>
    <col min="9" max="9" width="9" style="52" customWidth="1"/>
    <col min="10" max="10" width="56" style="52" customWidth="1"/>
    <col min="11" max="11" width="14.140625" style="53" customWidth="1"/>
    <col min="12" max="12" width="14.85546875" style="54" customWidth="1"/>
    <col min="13" max="13" width="13.5703125" style="54" bestFit="1" customWidth="1"/>
    <col min="14" max="16384" width="9.140625" style="55"/>
  </cols>
  <sheetData>
    <row r="1" spans="1:13">
      <c r="J1" s="149"/>
      <c r="L1" s="54" t="s">
        <v>428</v>
      </c>
    </row>
    <row r="2" spans="1:13" s="162" customFormat="1">
      <c r="A2" s="346"/>
      <c r="B2" s="346"/>
      <c r="C2" s="346"/>
      <c r="D2" s="346"/>
    </row>
    <row r="3" spans="1:13" s="162" customFormat="1" ht="52.5" customHeight="1">
      <c r="B3" s="377"/>
      <c r="C3" s="377"/>
      <c r="D3" s="377"/>
      <c r="K3" s="377" t="s">
        <v>505</v>
      </c>
      <c r="L3" s="377"/>
      <c r="M3" s="377"/>
    </row>
    <row r="4" spans="1:13" s="162" customFormat="1"/>
    <row r="5" spans="1:13" ht="15">
      <c r="A5" s="56"/>
      <c r="B5" s="56"/>
      <c r="C5" s="56"/>
      <c r="D5" s="56"/>
      <c r="E5" s="56"/>
      <c r="F5" s="56"/>
      <c r="G5" s="56"/>
      <c r="H5" s="56"/>
      <c r="I5" s="56"/>
      <c r="J5" s="56"/>
      <c r="K5" s="57"/>
    </row>
    <row r="6" spans="1:13" ht="12.75" customHeight="1">
      <c r="A6" s="378" t="s">
        <v>416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</row>
    <row r="7" spans="1:13" ht="15">
      <c r="A7" s="56" t="s">
        <v>76</v>
      </c>
      <c r="B7" s="56"/>
      <c r="C7" s="56"/>
      <c r="D7" s="56"/>
      <c r="E7" s="56"/>
      <c r="F7" s="56"/>
      <c r="G7" s="56"/>
      <c r="H7" s="56"/>
      <c r="I7" s="56"/>
      <c r="J7" s="58"/>
      <c r="L7" s="59"/>
      <c r="M7" s="60" t="s">
        <v>77</v>
      </c>
    </row>
    <row r="8" spans="1:13" ht="17.25" customHeight="1">
      <c r="A8" s="61" t="s">
        <v>78</v>
      </c>
      <c r="B8" s="383" t="s">
        <v>79</v>
      </c>
      <c r="C8" s="384"/>
      <c r="D8" s="384"/>
      <c r="E8" s="384"/>
      <c r="F8" s="384"/>
      <c r="G8" s="384"/>
      <c r="H8" s="384"/>
      <c r="I8" s="385"/>
      <c r="J8" s="379" t="s">
        <v>281</v>
      </c>
      <c r="K8" s="380" t="s">
        <v>203</v>
      </c>
      <c r="L8" s="382" t="s">
        <v>218</v>
      </c>
      <c r="M8" s="382" t="s">
        <v>329</v>
      </c>
    </row>
    <row r="9" spans="1:13" ht="150.75" customHeight="1">
      <c r="A9" s="61"/>
      <c r="B9" s="128" t="s">
        <v>288</v>
      </c>
      <c r="C9" s="128" t="s">
        <v>80</v>
      </c>
      <c r="D9" s="128" t="s">
        <v>81</v>
      </c>
      <c r="E9" s="128" t="s">
        <v>82</v>
      </c>
      <c r="F9" s="128" t="s">
        <v>83</v>
      </c>
      <c r="G9" s="128" t="s">
        <v>84</v>
      </c>
      <c r="H9" s="128" t="s">
        <v>287</v>
      </c>
      <c r="I9" s="128" t="s">
        <v>286</v>
      </c>
      <c r="J9" s="379"/>
      <c r="K9" s="381"/>
      <c r="L9" s="382"/>
      <c r="M9" s="382"/>
    </row>
    <row r="10" spans="1:13">
      <c r="A10" s="62"/>
      <c r="B10" s="63">
        <v>1</v>
      </c>
      <c r="C10" s="63">
        <v>2</v>
      </c>
      <c r="D10" s="63">
        <v>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>
        <v>11</v>
      </c>
      <c r="M10" s="63">
        <v>12</v>
      </c>
    </row>
    <row r="11" spans="1:13" s="54" customFormat="1">
      <c r="A11" s="62"/>
      <c r="B11" s="64" t="s">
        <v>85</v>
      </c>
      <c r="C11" s="64">
        <v>1</v>
      </c>
      <c r="D11" s="64" t="s">
        <v>8</v>
      </c>
      <c r="E11" s="64" t="s">
        <v>8</v>
      </c>
      <c r="F11" s="64" t="s">
        <v>85</v>
      </c>
      <c r="G11" s="64" t="s">
        <v>8</v>
      </c>
      <c r="H11" s="64" t="s">
        <v>86</v>
      </c>
      <c r="I11" s="65" t="s">
        <v>85</v>
      </c>
      <c r="J11" s="66" t="s">
        <v>87</v>
      </c>
      <c r="K11" s="201">
        <f>K12+K26+K34+K17+K38+K39</f>
        <v>1119.385</v>
      </c>
      <c r="L11" s="201">
        <f t="shared" ref="L11:M11" si="0">L12+L26+L34+L17+L38+L39</f>
        <v>720.90000000000009</v>
      </c>
      <c r="M11" s="201">
        <f t="shared" si="0"/>
        <v>753.9</v>
      </c>
    </row>
    <row r="12" spans="1:13">
      <c r="A12" s="66"/>
      <c r="B12" s="67" t="s">
        <v>85</v>
      </c>
      <c r="C12" s="68" t="s">
        <v>88</v>
      </c>
      <c r="D12" s="67" t="s">
        <v>30</v>
      </c>
      <c r="E12" s="67" t="s">
        <v>8</v>
      </c>
      <c r="F12" s="67" t="s">
        <v>85</v>
      </c>
      <c r="G12" s="67" t="s">
        <v>8</v>
      </c>
      <c r="H12" s="67" t="s">
        <v>86</v>
      </c>
      <c r="I12" s="65" t="s">
        <v>85</v>
      </c>
      <c r="J12" s="66" t="s">
        <v>89</v>
      </c>
      <c r="K12" s="201">
        <f>K13</f>
        <v>841.68499999999995</v>
      </c>
      <c r="L12" s="201">
        <f t="shared" ref="L12:M12" si="1">L13</f>
        <v>512.1</v>
      </c>
      <c r="M12" s="201">
        <f t="shared" si="1"/>
        <v>531</v>
      </c>
    </row>
    <row r="13" spans="1:13" ht="13.5">
      <c r="A13" s="73"/>
      <c r="B13" s="67" t="s">
        <v>90</v>
      </c>
      <c r="C13" s="68" t="s">
        <v>88</v>
      </c>
      <c r="D13" s="67" t="s">
        <v>30</v>
      </c>
      <c r="E13" s="67" t="s">
        <v>31</v>
      </c>
      <c r="F13" s="67" t="s">
        <v>85</v>
      </c>
      <c r="G13" s="67" t="s">
        <v>30</v>
      </c>
      <c r="H13" s="67" t="s">
        <v>86</v>
      </c>
      <c r="I13" s="65" t="s">
        <v>26</v>
      </c>
      <c r="J13" s="66" t="s">
        <v>92</v>
      </c>
      <c r="K13" s="201">
        <f>K14+K15+K16</f>
        <v>841.68499999999995</v>
      </c>
      <c r="L13" s="201">
        <f t="shared" ref="L13:M13" si="2">L14+L15</f>
        <v>512.1</v>
      </c>
      <c r="M13" s="201">
        <f t="shared" si="2"/>
        <v>531</v>
      </c>
    </row>
    <row r="14" spans="1:13" ht="64.5">
      <c r="A14" s="73"/>
      <c r="B14" s="69" t="s">
        <v>90</v>
      </c>
      <c r="C14" s="70" t="s">
        <v>88</v>
      </c>
      <c r="D14" s="69" t="s">
        <v>30</v>
      </c>
      <c r="E14" s="69" t="s">
        <v>31</v>
      </c>
      <c r="F14" s="69" t="s">
        <v>91</v>
      </c>
      <c r="G14" s="69" t="s">
        <v>30</v>
      </c>
      <c r="H14" s="69" t="s">
        <v>86</v>
      </c>
      <c r="I14" s="71" t="s">
        <v>26</v>
      </c>
      <c r="J14" s="74" t="s">
        <v>271</v>
      </c>
      <c r="K14" s="229">
        <f>446.1+47.46+15+120</f>
        <v>628.55999999999995</v>
      </c>
      <c r="L14" s="229">
        <v>460.4</v>
      </c>
      <c r="M14" s="229">
        <v>478.3</v>
      </c>
    </row>
    <row r="15" spans="1:13" ht="90.75" customHeight="1">
      <c r="A15" s="73"/>
      <c r="B15" s="69" t="s">
        <v>90</v>
      </c>
      <c r="C15" s="70" t="s">
        <v>88</v>
      </c>
      <c r="D15" s="69" t="s">
        <v>30</v>
      </c>
      <c r="E15" s="69" t="s">
        <v>31</v>
      </c>
      <c r="F15" s="69" t="s">
        <v>93</v>
      </c>
      <c r="G15" s="69" t="s">
        <v>30</v>
      </c>
      <c r="H15" s="69" t="s">
        <v>86</v>
      </c>
      <c r="I15" s="71" t="s">
        <v>26</v>
      </c>
      <c r="J15" s="74" t="s">
        <v>94</v>
      </c>
      <c r="K15" s="229">
        <f>50.7+62.54+0.2</f>
        <v>113.44000000000001</v>
      </c>
      <c r="L15" s="229">
        <v>51.7</v>
      </c>
      <c r="M15" s="229">
        <v>52.7</v>
      </c>
    </row>
    <row r="16" spans="1:13" ht="81" customHeight="1">
      <c r="A16" s="73"/>
      <c r="B16" s="69" t="s">
        <v>90</v>
      </c>
      <c r="C16" s="70" t="s">
        <v>88</v>
      </c>
      <c r="D16" s="69" t="s">
        <v>30</v>
      </c>
      <c r="E16" s="69" t="s">
        <v>31</v>
      </c>
      <c r="F16" s="69" t="s">
        <v>95</v>
      </c>
      <c r="G16" s="69" t="s">
        <v>30</v>
      </c>
      <c r="H16" s="69" t="s">
        <v>86</v>
      </c>
      <c r="I16" s="71" t="s">
        <v>26</v>
      </c>
      <c r="J16" s="74" t="s">
        <v>486</v>
      </c>
      <c r="K16" s="229">
        <f>99.685</f>
        <v>99.685000000000002</v>
      </c>
      <c r="L16" s="229">
        <v>51.7</v>
      </c>
      <c r="M16" s="229">
        <v>52.7</v>
      </c>
    </row>
    <row r="17" spans="1:13" s="91" customFormat="1" ht="25.5">
      <c r="A17" s="75"/>
      <c r="B17" s="332" t="s">
        <v>49</v>
      </c>
      <c r="C17" s="332" t="s">
        <v>88</v>
      </c>
      <c r="D17" s="332" t="s">
        <v>35</v>
      </c>
      <c r="E17" s="332" t="s">
        <v>97</v>
      </c>
      <c r="F17" s="332" t="s">
        <v>8</v>
      </c>
      <c r="G17" s="332" t="s">
        <v>30</v>
      </c>
      <c r="H17" s="332" t="s">
        <v>86</v>
      </c>
      <c r="I17" s="332" t="s">
        <v>26</v>
      </c>
      <c r="J17" s="81" t="s">
        <v>154</v>
      </c>
      <c r="K17" s="230">
        <f>K18+K20+K22+K24</f>
        <v>89.2</v>
      </c>
      <c r="L17" s="230">
        <f>L18+L20+L22+L24</f>
        <v>95.300000000000011</v>
      </c>
      <c r="M17" s="230">
        <f>M18+M20+M22+M24</f>
        <v>108.4</v>
      </c>
    </row>
    <row r="18" spans="1:13" ht="54" customHeight="1">
      <c r="A18" s="75"/>
      <c r="B18" s="76" t="s">
        <v>49</v>
      </c>
      <c r="C18" s="76" t="s">
        <v>88</v>
      </c>
      <c r="D18" s="76" t="s">
        <v>35</v>
      </c>
      <c r="E18" s="76" t="s">
        <v>97</v>
      </c>
      <c r="F18" s="76" t="s">
        <v>98</v>
      </c>
      <c r="G18" s="76" t="s">
        <v>30</v>
      </c>
      <c r="H18" s="76" t="s">
        <v>86</v>
      </c>
      <c r="I18" s="76" t="s">
        <v>26</v>
      </c>
      <c r="J18" s="77" t="s">
        <v>205</v>
      </c>
      <c r="K18" s="229">
        <v>32.299999999999997</v>
      </c>
      <c r="L18" s="229">
        <v>34.5</v>
      </c>
      <c r="M18" s="229">
        <v>39.200000000000003</v>
      </c>
    </row>
    <row r="19" spans="1:13" ht="91.5" customHeight="1">
      <c r="A19" s="75"/>
      <c r="B19" s="76" t="s">
        <v>49</v>
      </c>
      <c r="C19" s="76" t="s">
        <v>88</v>
      </c>
      <c r="D19" s="76" t="s">
        <v>35</v>
      </c>
      <c r="E19" s="76" t="s">
        <v>97</v>
      </c>
      <c r="F19" s="76" t="s">
        <v>517</v>
      </c>
      <c r="G19" s="76" t="s">
        <v>30</v>
      </c>
      <c r="H19" s="76" t="s">
        <v>86</v>
      </c>
      <c r="I19" s="76" t="s">
        <v>26</v>
      </c>
      <c r="J19" s="77" t="s">
        <v>523</v>
      </c>
      <c r="K19" s="229">
        <v>32.299999999999997</v>
      </c>
      <c r="L19" s="229">
        <v>34.5</v>
      </c>
      <c r="M19" s="229">
        <v>39.200000000000003</v>
      </c>
    </row>
    <row r="20" spans="1:13" ht="68.25" customHeight="1">
      <c r="A20" s="75"/>
      <c r="B20" s="78" t="s">
        <v>49</v>
      </c>
      <c r="C20" s="78" t="s">
        <v>88</v>
      </c>
      <c r="D20" s="78" t="s">
        <v>35</v>
      </c>
      <c r="E20" s="78" t="s">
        <v>97</v>
      </c>
      <c r="F20" s="78" t="s">
        <v>99</v>
      </c>
      <c r="G20" s="78" t="s">
        <v>30</v>
      </c>
      <c r="H20" s="78" t="s">
        <v>86</v>
      </c>
      <c r="I20" s="78" t="s">
        <v>26</v>
      </c>
      <c r="J20" s="77" t="s">
        <v>204</v>
      </c>
      <c r="K20" s="229">
        <v>0.2</v>
      </c>
      <c r="L20" s="229">
        <v>0.2</v>
      </c>
      <c r="M20" s="229">
        <v>0.3</v>
      </c>
    </row>
    <row r="21" spans="1:13" ht="110.25" customHeight="1">
      <c r="A21" s="75"/>
      <c r="B21" s="78" t="s">
        <v>49</v>
      </c>
      <c r="C21" s="78" t="s">
        <v>88</v>
      </c>
      <c r="D21" s="78" t="s">
        <v>35</v>
      </c>
      <c r="E21" s="78" t="s">
        <v>97</v>
      </c>
      <c r="F21" s="78" t="s">
        <v>518</v>
      </c>
      <c r="G21" s="78" t="s">
        <v>30</v>
      </c>
      <c r="H21" s="78" t="s">
        <v>86</v>
      </c>
      <c r="I21" s="78" t="s">
        <v>26</v>
      </c>
      <c r="J21" s="77" t="s">
        <v>521</v>
      </c>
      <c r="K21" s="229">
        <v>0.2</v>
      </c>
      <c r="L21" s="229">
        <v>0.2</v>
      </c>
      <c r="M21" s="229">
        <v>0.3</v>
      </c>
    </row>
    <row r="22" spans="1:13" ht="66" customHeight="1">
      <c r="A22" s="75"/>
      <c r="B22" s="78" t="s">
        <v>49</v>
      </c>
      <c r="C22" s="78" t="s">
        <v>88</v>
      </c>
      <c r="D22" s="78" t="s">
        <v>35</v>
      </c>
      <c r="E22" s="78" t="s">
        <v>97</v>
      </c>
      <c r="F22" s="78" t="s">
        <v>100</v>
      </c>
      <c r="G22" s="78" t="s">
        <v>30</v>
      </c>
      <c r="H22" s="78" t="s">
        <v>86</v>
      </c>
      <c r="I22" s="78" t="s">
        <v>26</v>
      </c>
      <c r="J22" s="77" t="s">
        <v>206</v>
      </c>
      <c r="K22" s="229">
        <v>62.7</v>
      </c>
      <c r="L22" s="229">
        <v>66.900000000000006</v>
      </c>
      <c r="M22" s="229">
        <v>76</v>
      </c>
    </row>
    <row r="23" spans="1:13" ht="104.25" customHeight="1">
      <c r="A23" s="75"/>
      <c r="B23" s="78" t="s">
        <v>49</v>
      </c>
      <c r="C23" s="78" t="s">
        <v>88</v>
      </c>
      <c r="D23" s="78" t="s">
        <v>35</v>
      </c>
      <c r="E23" s="78" t="s">
        <v>97</v>
      </c>
      <c r="F23" s="78" t="s">
        <v>519</v>
      </c>
      <c r="G23" s="78" t="s">
        <v>30</v>
      </c>
      <c r="H23" s="78" t="s">
        <v>86</v>
      </c>
      <c r="I23" s="78" t="s">
        <v>26</v>
      </c>
      <c r="J23" s="77" t="s">
        <v>522</v>
      </c>
      <c r="K23" s="229">
        <v>62.7</v>
      </c>
      <c r="L23" s="229">
        <v>66.900000000000006</v>
      </c>
      <c r="M23" s="229">
        <v>76</v>
      </c>
    </row>
    <row r="24" spans="1:13" ht="68.25" customHeight="1">
      <c r="A24" s="75"/>
      <c r="B24" s="78" t="s">
        <v>49</v>
      </c>
      <c r="C24" s="78" t="s">
        <v>88</v>
      </c>
      <c r="D24" s="78" t="s">
        <v>35</v>
      </c>
      <c r="E24" s="78" t="s">
        <v>97</v>
      </c>
      <c r="F24" s="78" t="s">
        <v>101</v>
      </c>
      <c r="G24" s="78" t="s">
        <v>30</v>
      </c>
      <c r="H24" s="78" t="s">
        <v>86</v>
      </c>
      <c r="I24" s="78" t="s">
        <v>26</v>
      </c>
      <c r="J24" s="77" t="s">
        <v>207</v>
      </c>
      <c r="K24" s="229">
        <v>-6</v>
      </c>
      <c r="L24" s="229">
        <v>-6.3</v>
      </c>
      <c r="M24" s="229">
        <v>-7.1</v>
      </c>
    </row>
    <row r="25" spans="1:13" ht="103.5" customHeight="1">
      <c r="A25" s="75"/>
      <c r="B25" s="78" t="s">
        <v>49</v>
      </c>
      <c r="C25" s="78" t="s">
        <v>88</v>
      </c>
      <c r="D25" s="78" t="s">
        <v>35</v>
      </c>
      <c r="E25" s="78" t="s">
        <v>520</v>
      </c>
      <c r="F25" s="78" t="s">
        <v>520</v>
      </c>
      <c r="G25" s="78" t="s">
        <v>30</v>
      </c>
      <c r="H25" s="78" t="s">
        <v>86</v>
      </c>
      <c r="I25" s="78" t="s">
        <v>26</v>
      </c>
      <c r="J25" s="77" t="s">
        <v>524</v>
      </c>
      <c r="K25" s="229">
        <v>-6</v>
      </c>
      <c r="L25" s="229">
        <v>-6.3</v>
      </c>
      <c r="M25" s="229">
        <v>-7.1</v>
      </c>
    </row>
    <row r="26" spans="1:13">
      <c r="A26" s="66"/>
      <c r="B26" s="67" t="s">
        <v>85</v>
      </c>
      <c r="C26" s="68" t="s">
        <v>88</v>
      </c>
      <c r="D26" s="67" t="s">
        <v>21</v>
      </c>
      <c r="E26" s="67" t="s">
        <v>8</v>
      </c>
      <c r="F26" s="67" t="s">
        <v>85</v>
      </c>
      <c r="G26" s="67" t="s">
        <v>8</v>
      </c>
      <c r="H26" s="67" t="s">
        <v>86</v>
      </c>
      <c r="I26" s="65" t="s">
        <v>85</v>
      </c>
      <c r="J26" s="66" t="s">
        <v>102</v>
      </c>
      <c r="K26" s="201">
        <f>K29+K27</f>
        <v>70.5</v>
      </c>
      <c r="L26" s="201">
        <f>L29+L27</f>
        <v>91.5</v>
      </c>
      <c r="M26" s="201">
        <f>M29+M27</f>
        <v>92.5</v>
      </c>
    </row>
    <row r="27" spans="1:13">
      <c r="A27" s="66"/>
      <c r="B27" s="80" t="s">
        <v>85</v>
      </c>
      <c r="C27" s="80">
        <v>1</v>
      </c>
      <c r="D27" s="80" t="s">
        <v>21</v>
      </c>
      <c r="E27" s="80" t="s">
        <v>30</v>
      </c>
      <c r="F27" s="80" t="s">
        <v>85</v>
      </c>
      <c r="G27" s="80" t="s">
        <v>8</v>
      </c>
      <c r="H27" s="80" t="s">
        <v>86</v>
      </c>
      <c r="I27" s="80">
        <v>110</v>
      </c>
      <c r="J27" s="81" t="s">
        <v>103</v>
      </c>
      <c r="K27" s="201">
        <f>K28</f>
        <v>63</v>
      </c>
      <c r="L27" s="201">
        <f>L28</f>
        <v>84</v>
      </c>
      <c r="M27" s="201">
        <f>M28</f>
        <v>85</v>
      </c>
    </row>
    <row r="28" spans="1:13" ht="38.25">
      <c r="A28" s="66"/>
      <c r="B28" s="78">
        <v>182</v>
      </c>
      <c r="C28" s="78">
        <v>1</v>
      </c>
      <c r="D28" s="78" t="s">
        <v>21</v>
      </c>
      <c r="E28" s="78" t="s">
        <v>30</v>
      </c>
      <c r="F28" s="78" t="s">
        <v>95</v>
      </c>
      <c r="G28" s="78" t="s">
        <v>32</v>
      </c>
      <c r="H28" s="78" t="s">
        <v>86</v>
      </c>
      <c r="I28" s="78">
        <v>110</v>
      </c>
      <c r="J28" s="77" t="s">
        <v>525</v>
      </c>
      <c r="K28" s="231">
        <f>83-20</f>
        <v>63</v>
      </c>
      <c r="L28" s="231">
        <v>84</v>
      </c>
      <c r="M28" s="231">
        <v>85</v>
      </c>
    </row>
    <row r="29" spans="1:13">
      <c r="A29" s="66"/>
      <c r="B29" s="67" t="s">
        <v>85</v>
      </c>
      <c r="C29" s="68" t="s">
        <v>88</v>
      </c>
      <c r="D29" s="67" t="s">
        <v>21</v>
      </c>
      <c r="E29" s="67" t="s">
        <v>21</v>
      </c>
      <c r="F29" s="67" t="s">
        <v>85</v>
      </c>
      <c r="G29" s="67" t="s">
        <v>8</v>
      </c>
      <c r="H29" s="67" t="s">
        <v>86</v>
      </c>
      <c r="I29" s="65" t="s">
        <v>26</v>
      </c>
      <c r="J29" s="66" t="s">
        <v>104</v>
      </c>
      <c r="K29" s="201">
        <f>K30+K32</f>
        <v>7.5</v>
      </c>
      <c r="L29" s="201">
        <f>L30+L32</f>
        <v>7.5</v>
      </c>
      <c r="M29" s="201">
        <f>M30+M32</f>
        <v>7.5</v>
      </c>
    </row>
    <row r="30" spans="1:13">
      <c r="A30" s="72"/>
      <c r="B30" s="83" t="s">
        <v>90</v>
      </c>
      <c r="C30" s="82" t="s">
        <v>88</v>
      </c>
      <c r="D30" s="83" t="s">
        <v>21</v>
      </c>
      <c r="E30" s="83" t="s">
        <v>21</v>
      </c>
      <c r="F30" s="83" t="s">
        <v>95</v>
      </c>
      <c r="G30" s="83" t="s">
        <v>8</v>
      </c>
      <c r="H30" s="83" t="s">
        <v>86</v>
      </c>
      <c r="I30" s="84" t="s">
        <v>26</v>
      </c>
      <c r="J30" s="72" t="s">
        <v>257</v>
      </c>
      <c r="K30" s="232">
        <f>K31</f>
        <v>0.5</v>
      </c>
      <c r="L30" s="232">
        <f>L31</f>
        <v>0.5</v>
      </c>
      <c r="M30" s="232">
        <f>M31</f>
        <v>0.5</v>
      </c>
    </row>
    <row r="31" spans="1:13" ht="25.5">
      <c r="A31" s="72"/>
      <c r="B31" s="69" t="s">
        <v>90</v>
      </c>
      <c r="C31" s="82" t="s">
        <v>88</v>
      </c>
      <c r="D31" s="83" t="s">
        <v>21</v>
      </c>
      <c r="E31" s="83" t="s">
        <v>21</v>
      </c>
      <c r="F31" s="83" t="s">
        <v>106</v>
      </c>
      <c r="G31" s="83" t="s">
        <v>32</v>
      </c>
      <c r="H31" s="83" t="s">
        <v>86</v>
      </c>
      <c r="I31" s="84" t="s">
        <v>26</v>
      </c>
      <c r="J31" s="72" t="s">
        <v>115</v>
      </c>
      <c r="K31" s="232">
        <v>0.5</v>
      </c>
      <c r="L31" s="232">
        <v>0.5</v>
      </c>
      <c r="M31" s="232">
        <v>0.5</v>
      </c>
    </row>
    <row r="32" spans="1:13">
      <c r="A32" s="85"/>
      <c r="B32" s="69" t="s">
        <v>90</v>
      </c>
      <c r="C32" s="70" t="s">
        <v>88</v>
      </c>
      <c r="D32" s="69" t="s">
        <v>21</v>
      </c>
      <c r="E32" s="69" t="s">
        <v>21</v>
      </c>
      <c r="F32" s="69" t="s">
        <v>96</v>
      </c>
      <c r="G32" s="69" t="s">
        <v>8</v>
      </c>
      <c r="H32" s="69" t="s">
        <v>86</v>
      </c>
      <c r="I32" s="71" t="s">
        <v>26</v>
      </c>
      <c r="J32" s="72" t="s">
        <v>259</v>
      </c>
      <c r="K32" s="231">
        <f>K33</f>
        <v>7</v>
      </c>
      <c r="L32" s="231">
        <f>L33</f>
        <v>7</v>
      </c>
      <c r="M32" s="231">
        <f>M33</f>
        <v>7</v>
      </c>
    </row>
    <row r="33" spans="1:13" ht="25.5">
      <c r="A33" s="85"/>
      <c r="B33" s="69" t="s">
        <v>90</v>
      </c>
      <c r="C33" s="70" t="s">
        <v>88</v>
      </c>
      <c r="D33" s="69" t="s">
        <v>21</v>
      </c>
      <c r="E33" s="69" t="s">
        <v>21</v>
      </c>
      <c r="F33" s="69" t="s">
        <v>114</v>
      </c>
      <c r="G33" s="69" t="s">
        <v>32</v>
      </c>
      <c r="H33" s="69" t="s">
        <v>86</v>
      </c>
      <c r="I33" s="71" t="s">
        <v>26</v>
      </c>
      <c r="J33" s="72" t="s">
        <v>258</v>
      </c>
      <c r="K33" s="231">
        <v>7</v>
      </c>
      <c r="L33" s="231">
        <v>7</v>
      </c>
      <c r="M33" s="231">
        <v>7</v>
      </c>
    </row>
    <row r="34" spans="1:13">
      <c r="A34" s="66"/>
      <c r="B34" s="67" t="s">
        <v>85</v>
      </c>
      <c r="C34" s="68" t="s">
        <v>88</v>
      </c>
      <c r="D34" s="67" t="s">
        <v>33</v>
      </c>
      <c r="E34" s="67" t="s">
        <v>8</v>
      </c>
      <c r="F34" s="67" t="s">
        <v>85</v>
      </c>
      <c r="G34" s="67" t="s">
        <v>8</v>
      </c>
      <c r="H34" s="67" t="s">
        <v>86</v>
      </c>
      <c r="I34" s="65" t="s">
        <v>85</v>
      </c>
      <c r="J34" s="66" t="s">
        <v>260</v>
      </c>
      <c r="K34" s="201">
        <f>K35</f>
        <v>7</v>
      </c>
      <c r="L34" s="201">
        <f t="shared" ref="L34:M34" si="3">L35</f>
        <v>7</v>
      </c>
      <c r="M34" s="201">
        <f t="shared" si="3"/>
        <v>7</v>
      </c>
    </row>
    <row r="35" spans="1:13" ht="25.5">
      <c r="A35" s="79"/>
      <c r="B35" s="69" t="s">
        <v>85</v>
      </c>
      <c r="C35" s="70" t="s">
        <v>88</v>
      </c>
      <c r="D35" s="69" t="s">
        <v>33</v>
      </c>
      <c r="E35" s="69" t="s">
        <v>8</v>
      </c>
      <c r="F35" s="69" t="s">
        <v>85</v>
      </c>
      <c r="G35" s="69" t="s">
        <v>8</v>
      </c>
      <c r="H35" s="69" t="s">
        <v>86</v>
      </c>
      <c r="I35" s="71" t="s">
        <v>85</v>
      </c>
      <c r="J35" s="72" t="s">
        <v>105</v>
      </c>
      <c r="K35" s="231">
        <f>K36</f>
        <v>7</v>
      </c>
      <c r="L35" s="231">
        <f>L36</f>
        <v>7</v>
      </c>
      <c r="M35" s="231">
        <f>M36</f>
        <v>7</v>
      </c>
    </row>
    <row r="36" spans="1:13" ht="60.75" customHeight="1">
      <c r="A36" s="86"/>
      <c r="B36" s="69" t="s">
        <v>85</v>
      </c>
      <c r="C36" s="70" t="s">
        <v>88</v>
      </c>
      <c r="D36" s="69" t="s">
        <v>33</v>
      </c>
      <c r="E36" s="69" t="s">
        <v>34</v>
      </c>
      <c r="F36" s="69" t="s">
        <v>93</v>
      </c>
      <c r="G36" s="69" t="s">
        <v>30</v>
      </c>
      <c r="H36" s="69" t="s">
        <v>86</v>
      </c>
      <c r="I36" s="71" t="s">
        <v>26</v>
      </c>
      <c r="J36" s="72" t="s">
        <v>14</v>
      </c>
      <c r="K36" s="231">
        <v>7</v>
      </c>
      <c r="L36" s="231">
        <v>7</v>
      </c>
      <c r="M36" s="231">
        <v>7</v>
      </c>
    </row>
    <row r="37" spans="1:13" ht="42.75" customHeight="1">
      <c r="A37" s="86"/>
      <c r="B37" s="69" t="s">
        <v>110</v>
      </c>
      <c r="C37" s="70" t="s">
        <v>88</v>
      </c>
      <c r="D37" s="69" t="s">
        <v>322</v>
      </c>
      <c r="E37" s="69" t="s">
        <v>399</v>
      </c>
      <c r="F37" s="69" t="s">
        <v>526</v>
      </c>
      <c r="G37" s="69" t="s">
        <v>32</v>
      </c>
      <c r="H37" s="69" t="s">
        <v>365</v>
      </c>
      <c r="I37" s="71" t="s">
        <v>46</v>
      </c>
      <c r="J37" s="72" t="s">
        <v>527</v>
      </c>
      <c r="K37" s="190">
        <f>15+80</f>
        <v>95</v>
      </c>
      <c r="L37" s="190">
        <v>15</v>
      </c>
      <c r="M37" s="190">
        <v>15</v>
      </c>
    </row>
    <row r="38" spans="1:13" ht="35.25" customHeight="1">
      <c r="A38" s="86"/>
      <c r="B38" s="69" t="s">
        <v>110</v>
      </c>
      <c r="C38" s="70" t="s">
        <v>88</v>
      </c>
      <c r="D38" s="69" t="s">
        <v>322</v>
      </c>
      <c r="E38" s="69" t="s">
        <v>399</v>
      </c>
      <c r="F38" s="69" t="s">
        <v>400</v>
      </c>
      <c r="G38" s="69" t="s">
        <v>32</v>
      </c>
      <c r="H38" s="69" t="s">
        <v>365</v>
      </c>
      <c r="I38" s="71" t="s">
        <v>46</v>
      </c>
      <c r="J38" s="72" t="s">
        <v>304</v>
      </c>
      <c r="K38" s="190">
        <f>15+80</f>
        <v>95</v>
      </c>
      <c r="L38" s="190">
        <v>15</v>
      </c>
      <c r="M38" s="190">
        <v>15</v>
      </c>
    </row>
    <row r="39" spans="1:13" ht="35.25" customHeight="1">
      <c r="A39" s="86"/>
      <c r="B39" s="69" t="s">
        <v>110</v>
      </c>
      <c r="C39" s="70" t="s">
        <v>88</v>
      </c>
      <c r="D39" s="69" t="s">
        <v>255</v>
      </c>
      <c r="E39" s="69" t="s">
        <v>256</v>
      </c>
      <c r="F39" s="69" t="s">
        <v>95</v>
      </c>
      <c r="G39" s="69" t="s">
        <v>32</v>
      </c>
      <c r="H39" s="69" t="s">
        <v>86</v>
      </c>
      <c r="I39" s="71" t="s">
        <v>331</v>
      </c>
      <c r="J39" s="72" t="s">
        <v>151</v>
      </c>
      <c r="K39" s="190">
        <f>20-4</f>
        <v>16</v>
      </c>
      <c r="L39" s="190">
        <v>0</v>
      </c>
      <c r="M39" s="190">
        <v>0</v>
      </c>
    </row>
    <row r="40" spans="1:13">
      <c r="A40" s="75"/>
      <c r="B40" s="67" t="s">
        <v>85</v>
      </c>
      <c r="C40" s="67" t="s">
        <v>107</v>
      </c>
      <c r="D40" s="67" t="s">
        <v>8</v>
      </c>
      <c r="E40" s="67" t="s">
        <v>8</v>
      </c>
      <c r="F40" s="67" t="s">
        <v>85</v>
      </c>
      <c r="G40" s="67" t="s">
        <v>8</v>
      </c>
      <c r="H40" s="67" t="s">
        <v>86</v>
      </c>
      <c r="I40" s="65" t="s">
        <v>85</v>
      </c>
      <c r="J40" s="89" t="s">
        <v>108</v>
      </c>
      <c r="K40" s="201">
        <f>K41</f>
        <v>11572.249440000001</v>
      </c>
      <c r="L40" s="201">
        <f t="shared" ref="L40:M40" si="4">L41</f>
        <v>9221.0619999999999</v>
      </c>
      <c r="M40" s="201">
        <f t="shared" si="4"/>
        <v>9202.1620000000003</v>
      </c>
    </row>
    <row r="41" spans="1:13" ht="28.5" customHeight="1">
      <c r="A41" s="75"/>
      <c r="B41" s="87" t="s">
        <v>85</v>
      </c>
      <c r="C41" s="87" t="s">
        <v>107</v>
      </c>
      <c r="D41" s="87" t="s">
        <v>31</v>
      </c>
      <c r="E41" s="87" t="s">
        <v>8</v>
      </c>
      <c r="F41" s="87" t="s">
        <v>85</v>
      </c>
      <c r="G41" s="87" t="s">
        <v>8</v>
      </c>
      <c r="H41" s="87" t="s">
        <v>86</v>
      </c>
      <c r="I41" s="88" t="s">
        <v>85</v>
      </c>
      <c r="J41" s="89" t="s">
        <v>109</v>
      </c>
      <c r="K41" s="201">
        <f>K42+K45+K50+K61</f>
        <v>11572.249440000001</v>
      </c>
      <c r="L41" s="201">
        <f>L42+L45+L50</f>
        <v>9221.0619999999999</v>
      </c>
      <c r="M41" s="201">
        <f>M42+M45+M50</f>
        <v>9202.1620000000003</v>
      </c>
    </row>
    <row r="42" spans="1:13" s="93" customFormat="1" ht="25.5">
      <c r="A42" s="66"/>
      <c r="B42" s="87" t="s">
        <v>85</v>
      </c>
      <c r="C42" s="87" t="s">
        <v>107</v>
      </c>
      <c r="D42" s="87" t="s">
        <v>31</v>
      </c>
      <c r="E42" s="87" t="s">
        <v>214</v>
      </c>
      <c r="F42" s="87" t="s">
        <v>85</v>
      </c>
      <c r="G42" s="87" t="s">
        <v>8</v>
      </c>
      <c r="H42" s="87" t="s">
        <v>86</v>
      </c>
      <c r="I42" s="88" t="s">
        <v>331</v>
      </c>
      <c r="J42" s="89" t="s">
        <v>24</v>
      </c>
      <c r="K42" s="201">
        <f>K43</f>
        <v>4661.6000000000004</v>
      </c>
      <c r="L42" s="201">
        <f t="shared" ref="L42:M43" si="5">L43</f>
        <v>4634.8999999999996</v>
      </c>
      <c r="M42" s="201">
        <f t="shared" si="5"/>
        <v>4634.8999999999996</v>
      </c>
    </row>
    <row r="43" spans="1:13" s="94" customFormat="1">
      <c r="A43" s="66"/>
      <c r="B43" s="69" t="s">
        <v>85</v>
      </c>
      <c r="C43" s="69" t="s">
        <v>107</v>
      </c>
      <c r="D43" s="69" t="s">
        <v>31</v>
      </c>
      <c r="E43" s="69" t="s">
        <v>214</v>
      </c>
      <c r="F43" s="69" t="s">
        <v>111</v>
      </c>
      <c r="G43" s="69" t="s">
        <v>8</v>
      </c>
      <c r="H43" s="69" t="s">
        <v>86</v>
      </c>
      <c r="I43" s="88" t="s">
        <v>331</v>
      </c>
      <c r="J43" s="72" t="s">
        <v>242</v>
      </c>
      <c r="K43" s="201">
        <f>K44</f>
        <v>4661.6000000000004</v>
      </c>
      <c r="L43" s="201">
        <f t="shared" si="5"/>
        <v>4634.8999999999996</v>
      </c>
      <c r="M43" s="201">
        <f t="shared" si="5"/>
        <v>4634.8999999999996</v>
      </c>
    </row>
    <row r="44" spans="1:13" s="94" customFormat="1" ht="25.5">
      <c r="A44" s="66"/>
      <c r="B44" s="69" t="s">
        <v>110</v>
      </c>
      <c r="C44" s="69" t="s">
        <v>107</v>
      </c>
      <c r="D44" s="69" t="s">
        <v>31</v>
      </c>
      <c r="E44" s="69" t="s">
        <v>214</v>
      </c>
      <c r="F44" s="69" t="s">
        <v>111</v>
      </c>
      <c r="G44" s="69" t="s">
        <v>32</v>
      </c>
      <c r="H44" s="69" t="s">
        <v>86</v>
      </c>
      <c r="I44" s="88" t="s">
        <v>331</v>
      </c>
      <c r="J44" s="72" t="s">
        <v>273</v>
      </c>
      <c r="K44" s="231">
        <v>4661.6000000000004</v>
      </c>
      <c r="L44" s="231">
        <v>4634.8999999999996</v>
      </c>
      <c r="M44" s="231">
        <v>4634.8999999999996</v>
      </c>
    </row>
    <row r="45" spans="1:13" s="94" customFormat="1" ht="27.75" customHeight="1">
      <c r="A45" s="66"/>
      <c r="B45" s="87" t="s">
        <v>85</v>
      </c>
      <c r="C45" s="87" t="s">
        <v>107</v>
      </c>
      <c r="D45" s="87" t="s">
        <v>31</v>
      </c>
      <c r="E45" s="87" t="s">
        <v>98</v>
      </c>
      <c r="F45" s="87" t="s">
        <v>85</v>
      </c>
      <c r="G45" s="87" t="s">
        <v>8</v>
      </c>
      <c r="H45" s="87" t="s">
        <v>86</v>
      </c>
      <c r="I45" s="88" t="s">
        <v>331</v>
      </c>
      <c r="J45" s="137" t="s">
        <v>274</v>
      </c>
      <c r="K45" s="201">
        <f>K48+K46</f>
        <v>122.31400000000001</v>
      </c>
      <c r="L45" s="201">
        <f>L48+L46</f>
        <v>122.3</v>
      </c>
      <c r="M45" s="201">
        <f>M48+M46</f>
        <v>123.3</v>
      </c>
    </row>
    <row r="46" spans="1:13" ht="39.75" customHeight="1">
      <c r="A46" s="75"/>
      <c r="B46" s="69" t="s">
        <v>85</v>
      </c>
      <c r="C46" s="69" t="s">
        <v>107</v>
      </c>
      <c r="D46" s="69" t="s">
        <v>31</v>
      </c>
      <c r="E46" s="69" t="s">
        <v>98</v>
      </c>
      <c r="F46" s="69" t="s">
        <v>163</v>
      </c>
      <c r="G46" s="69" t="s">
        <v>8</v>
      </c>
      <c r="H46" s="69" t="s">
        <v>86</v>
      </c>
      <c r="I46" s="71" t="s">
        <v>331</v>
      </c>
      <c r="J46" s="95" t="s">
        <v>216</v>
      </c>
      <c r="K46" s="231">
        <f>K47</f>
        <v>1.6140000000000001</v>
      </c>
      <c r="L46" s="231">
        <f t="shared" ref="L46:M46" si="6">L47</f>
        <v>1.6</v>
      </c>
      <c r="M46" s="231">
        <f t="shared" si="6"/>
        <v>1.6</v>
      </c>
    </row>
    <row r="47" spans="1:13" ht="39.75" customHeight="1">
      <c r="A47" s="75"/>
      <c r="B47" s="69" t="s">
        <v>110</v>
      </c>
      <c r="C47" s="69" t="s">
        <v>107</v>
      </c>
      <c r="D47" s="69" t="s">
        <v>31</v>
      </c>
      <c r="E47" s="69" t="s">
        <v>98</v>
      </c>
      <c r="F47" s="69" t="s">
        <v>163</v>
      </c>
      <c r="G47" s="69" t="s">
        <v>32</v>
      </c>
      <c r="H47" s="69" t="s">
        <v>86</v>
      </c>
      <c r="I47" s="71" t="s">
        <v>331</v>
      </c>
      <c r="J47" s="95" t="s">
        <v>209</v>
      </c>
      <c r="K47" s="231">
        <v>1.6140000000000001</v>
      </c>
      <c r="L47" s="231">
        <v>1.6</v>
      </c>
      <c r="M47" s="231">
        <v>1.6</v>
      </c>
    </row>
    <row r="48" spans="1:13" ht="34.5" customHeight="1">
      <c r="A48" s="75"/>
      <c r="B48" s="69" t="s">
        <v>85</v>
      </c>
      <c r="C48" s="69" t="s">
        <v>107</v>
      </c>
      <c r="D48" s="69" t="s">
        <v>31</v>
      </c>
      <c r="E48" s="69" t="s">
        <v>210</v>
      </c>
      <c r="F48" s="69" t="s">
        <v>211</v>
      </c>
      <c r="G48" s="69" t="s">
        <v>8</v>
      </c>
      <c r="H48" s="69" t="s">
        <v>86</v>
      </c>
      <c r="I48" s="71" t="s">
        <v>331</v>
      </c>
      <c r="J48" s="95" t="s">
        <v>275</v>
      </c>
      <c r="K48" s="231">
        <f>K49</f>
        <v>120.7</v>
      </c>
      <c r="L48" s="231">
        <f>L49</f>
        <v>120.7</v>
      </c>
      <c r="M48" s="231">
        <f>M49</f>
        <v>121.7</v>
      </c>
    </row>
    <row r="49" spans="1:13" ht="39.75" customHeight="1">
      <c r="A49" s="75"/>
      <c r="B49" s="69" t="s">
        <v>110</v>
      </c>
      <c r="C49" s="69" t="s">
        <v>107</v>
      </c>
      <c r="D49" s="69" t="s">
        <v>31</v>
      </c>
      <c r="E49" s="69" t="s">
        <v>210</v>
      </c>
      <c r="F49" s="69" t="s">
        <v>211</v>
      </c>
      <c r="G49" s="69" t="s">
        <v>32</v>
      </c>
      <c r="H49" s="69" t="s">
        <v>86</v>
      </c>
      <c r="I49" s="71" t="s">
        <v>331</v>
      </c>
      <c r="J49" s="95" t="s">
        <v>212</v>
      </c>
      <c r="K49" s="231">
        <v>120.7</v>
      </c>
      <c r="L49" s="231">
        <v>120.7</v>
      </c>
      <c r="M49" s="231">
        <v>121.7</v>
      </c>
    </row>
    <row r="50" spans="1:13" s="94" customFormat="1" ht="20.25" customHeight="1">
      <c r="A50" s="66"/>
      <c r="B50" s="69" t="s">
        <v>85</v>
      </c>
      <c r="C50" s="69" t="s">
        <v>107</v>
      </c>
      <c r="D50" s="69" t="s">
        <v>31</v>
      </c>
      <c r="E50" s="69" t="s">
        <v>99</v>
      </c>
      <c r="F50" s="69" t="s">
        <v>85</v>
      </c>
      <c r="G50" s="69" t="s">
        <v>8</v>
      </c>
      <c r="H50" s="69" t="s">
        <v>86</v>
      </c>
      <c r="I50" s="71" t="s">
        <v>331</v>
      </c>
      <c r="J50" s="72" t="s">
        <v>164</v>
      </c>
      <c r="K50" s="201">
        <f>K52+K51</f>
        <v>6770.0482099999999</v>
      </c>
      <c r="L50" s="201">
        <f>L52</f>
        <v>4463.8620000000001</v>
      </c>
      <c r="M50" s="201">
        <f>M52</f>
        <v>4443.9620000000004</v>
      </c>
    </row>
    <row r="51" spans="1:13" s="94" customFormat="1" ht="77.25" customHeight="1">
      <c r="A51" s="66"/>
      <c r="B51" s="69" t="s">
        <v>110</v>
      </c>
      <c r="C51" s="69" t="s">
        <v>107</v>
      </c>
      <c r="D51" s="69" t="s">
        <v>31</v>
      </c>
      <c r="E51" s="69" t="s">
        <v>99</v>
      </c>
      <c r="F51" s="69" t="s">
        <v>488</v>
      </c>
      <c r="G51" s="69" t="s">
        <v>32</v>
      </c>
      <c r="H51" s="69" t="s">
        <v>489</v>
      </c>
      <c r="I51" s="71" t="s">
        <v>331</v>
      </c>
      <c r="J51" s="322" t="s">
        <v>481</v>
      </c>
      <c r="K51" s="231">
        <v>43.631610000000002</v>
      </c>
      <c r="L51" s="231">
        <v>0</v>
      </c>
      <c r="M51" s="231">
        <v>0</v>
      </c>
    </row>
    <row r="52" spans="1:13" s="91" customFormat="1" ht="31.5" customHeight="1">
      <c r="A52" s="75"/>
      <c r="B52" s="69" t="s">
        <v>85</v>
      </c>
      <c r="C52" s="69" t="s">
        <v>107</v>
      </c>
      <c r="D52" s="69" t="s">
        <v>31</v>
      </c>
      <c r="E52" s="69" t="s">
        <v>213</v>
      </c>
      <c r="F52" s="69" t="s">
        <v>112</v>
      </c>
      <c r="G52" s="69" t="s">
        <v>8</v>
      </c>
      <c r="H52" s="69" t="s">
        <v>86</v>
      </c>
      <c r="I52" s="71" t="s">
        <v>331</v>
      </c>
      <c r="J52" s="72" t="s">
        <v>272</v>
      </c>
      <c r="K52" s="201">
        <f>K53</f>
        <v>6726.4165999999996</v>
      </c>
      <c r="L52" s="201">
        <f t="shared" ref="L52:M52" si="7">L53</f>
        <v>4463.8620000000001</v>
      </c>
      <c r="M52" s="201">
        <f t="shared" si="7"/>
        <v>4443.9620000000004</v>
      </c>
    </row>
    <row r="53" spans="1:13" s="90" customFormat="1" ht="42.75" customHeight="1">
      <c r="A53" s="92"/>
      <c r="B53" s="69" t="s">
        <v>110</v>
      </c>
      <c r="C53" s="69" t="s">
        <v>107</v>
      </c>
      <c r="D53" s="69" t="s">
        <v>31</v>
      </c>
      <c r="E53" s="69" t="s">
        <v>213</v>
      </c>
      <c r="F53" s="69" t="s">
        <v>112</v>
      </c>
      <c r="G53" s="69" t="s">
        <v>32</v>
      </c>
      <c r="H53" s="69" t="s">
        <v>86</v>
      </c>
      <c r="I53" s="71" t="s">
        <v>331</v>
      </c>
      <c r="J53" s="72" t="s">
        <v>215</v>
      </c>
      <c r="K53" s="231">
        <f>K55+K56+K57+K54+K58+K59+K60</f>
        <v>6726.4165999999996</v>
      </c>
      <c r="L53" s="231">
        <f>L55</f>
        <v>4463.8620000000001</v>
      </c>
      <c r="M53" s="231">
        <f>M55</f>
        <v>4443.9620000000004</v>
      </c>
    </row>
    <row r="54" spans="1:13" s="90" customFormat="1" ht="81" customHeight="1">
      <c r="A54" s="92"/>
      <c r="B54" s="69" t="s">
        <v>110</v>
      </c>
      <c r="C54" s="69" t="s">
        <v>107</v>
      </c>
      <c r="D54" s="69" t="s">
        <v>31</v>
      </c>
      <c r="E54" s="69" t="s">
        <v>213</v>
      </c>
      <c r="F54" s="69" t="s">
        <v>112</v>
      </c>
      <c r="G54" s="69" t="s">
        <v>32</v>
      </c>
      <c r="H54" s="69" t="s">
        <v>423</v>
      </c>
      <c r="I54" s="71" t="s">
        <v>331</v>
      </c>
      <c r="J54" s="72" t="s">
        <v>152</v>
      </c>
      <c r="K54" s="333">
        <v>453.66582</v>
      </c>
      <c r="L54" s="231">
        <v>0</v>
      </c>
      <c r="M54" s="231">
        <v>0</v>
      </c>
    </row>
    <row r="55" spans="1:13" s="90" customFormat="1" ht="93.75" customHeight="1">
      <c r="A55" s="92"/>
      <c r="B55" s="69" t="s">
        <v>110</v>
      </c>
      <c r="C55" s="69" t="s">
        <v>107</v>
      </c>
      <c r="D55" s="69" t="s">
        <v>31</v>
      </c>
      <c r="E55" s="69" t="s">
        <v>213</v>
      </c>
      <c r="F55" s="69" t="s">
        <v>112</v>
      </c>
      <c r="G55" s="69" t="s">
        <v>32</v>
      </c>
      <c r="H55" s="69" t="s">
        <v>305</v>
      </c>
      <c r="I55" s="71" t="s">
        <v>331</v>
      </c>
      <c r="J55" s="72" t="s">
        <v>398</v>
      </c>
      <c r="K55" s="231">
        <f>4945.07205-43.63161+118.8</f>
        <v>5020.2404399999996</v>
      </c>
      <c r="L55" s="231">
        <v>4463.8620000000001</v>
      </c>
      <c r="M55" s="231">
        <v>4443.9620000000004</v>
      </c>
    </row>
    <row r="56" spans="1:13" s="90" customFormat="1" ht="94.5" customHeight="1">
      <c r="A56" s="92"/>
      <c r="B56" s="69" t="s">
        <v>110</v>
      </c>
      <c r="C56" s="69" t="s">
        <v>107</v>
      </c>
      <c r="D56" s="69" t="s">
        <v>31</v>
      </c>
      <c r="E56" s="69" t="s">
        <v>213</v>
      </c>
      <c r="F56" s="69" t="s">
        <v>112</v>
      </c>
      <c r="G56" s="69" t="s">
        <v>32</v>
      </c>
      <c r="H56" s="69" t="s">
        <v>421</v>
      </c>
      <c r="I56" s="71" t="s">
        <v>331</v>
      </c>
      <c r="J56" s="72" t="s">
        <v>402</v>
      </c>
      <c r="K56" s="333">
        <v>19.212</v>
      </c>
      <c r="L56" s="231">
        <v>0</v>
      </c>
      <c r="M56" s="231">
        <v>0</v>
      </c>
    </row>
    <row r="57" spans="1:13" s="90" customFormat="1" ht="80.25" customHeight="1">
      <c r="A57" s="92"/>
      <c r="B57" s="69" t="s">
        <v>110</v>
      </c>
      <c r="C57" s="69" t="s">
        <v>107</v>
      </c>
      <c r="D57" s="69" t="s">
        <v>31</v>
      </c>
      <c r="E57" s="69" t="s">
        <v>213</v>
      </c>
      <c r="F57" s="69" t="s">
        <v>112</v>
      </c>
      <c r="G57" s="69" t="s">
        <v>32</v>
      </c>
      <c r="H57" s="69" t="s">
        <v>422</v>
      </c>
      <c r="I57" s="71" t="s">
        <v>331</v>
      </c>
      <c r="J57" s="72" t="s">
        <v>414</v>
      </c>
      <c r="K57" s="333">
        <f>377.33751-125.77917</f>
        <v>251.55834000000002</v>
      </c>
      <c r="L57" s="231">
        <v>0</v>
      </c>
      <c r="M57" s="231">
        <v>0</v>
      </c>
    </row>
    <row r="58" spans="1:13" s="90" customFormat="1" ht="79.5" customHeight="1">
      <c r="A58" s="92"/>
      <c r="B58" s="69" t="s">
        <v>110</v>
      </c>
      <c r="C58" s="69" t="s">
        <v>107</v>
      </c>
      <c r="D58" s="69" t="s">
        <v>31</v>
      </c>
      <c r="E58" s="69" t="s">
        <v>213</v>
      </c>
      <c r="F58" s="69" t="s">
        <v>112</v>
      </c>
      <c r="G58" s="69" t="s">
        <v>32</v>
      </c>
      <c r="H58" s="69" t="s">
        <v>424</v>
      </c>
      <c r="I58" s="71" t="s">
        <v>331</v>
      </c>
      <c r="J58" s="72" t="s">
        <v>413</v>
      </c>
      <c r="K58" s="333">
        <v>934</v>
      </c>
      <c r="L58" s="334">
        <v>0</v>
      </c>
      <c r="M58" s="334">
        <v>0</v>
      </c>
    </row>
    <row r="59" spans="1:13" s="90" customFormat="1" ht="197.25" customHeight="1">
      <c r="A59" s="92"/>
      <c r="B59" s="69" t="s">
        <v>110</v>
      </c>
      <c r="C59" s="69" t="s">
        <v>107</v>
      </c>
      <c r="D59" s="69" t="s">
        <v>31</v>
      </c>
      <c r="E59" s="69" t="s">
        <v>213</v>
      </c>
      <c r="F59" s="69" t="s">
        <v>112</v>
      </c>
      <c r="G59" s="69" t="s">
        <v>32</v>
      </c>
      <c r="H59" s="69" t="s">
        <v>484</v>
      </c>
      <c r="I59" s="71" t="s">
        <v>331</v>
      </c>
      <c r="J59" s="72" t="s">
        <v>482</v>
      </c>
      <c r="K59" s="333">
        <v>28.34</v>
      </c>
      <c r="L59" s="334">
        <v>0</v>
      </c>
      <c r="M59" s="334">
        <v>0</v>
      </c>
    </row>
    <row r="60" spans="1:13" s="90" customFormat="1" ht="159.75" customHeight="1">
      <c r="A60" s="92"/>
      <c r="B60" s="69" t="s">
        <v>110</v>
      </c>
      <c r="C60" s="69" t="s">
        <v>107</v>
      </c>
      <c r="D60" s="69" t="s">
        <v>31</v>
      </c>
      <c r="E60" s="69" t="s">
        <v>213</v>
      </c>
      <c r="F60" s="69" t="s">
        <v>112</v>
      </c>
      <c r="G60" s="69" t="s">
        <v>32</v>
      </c>
      <c r="H60" s="69" t="s">
        <v>487</v>
      </c>
      <c r="I60" s="71" t="s">
        <v>331</v>
      </c>
      <c r="J60" s="72" t="s">
        <v>478</v>
      </c>
      <c r="K60" s="333">
        <v>19.399999999999999</v>
      </c>
      <c r="L60" s="334">
        <v>0</v>
      </c>
      <c r="M60" s="334">
        <v>0</v>
      </c>
    </row>
    <row r="61" spans="1:13" s="90" customFormat="1" ht="58.5" customHeight="1">
      <c r="A61" s="92"/>
      <c r="B61" s="69" t="s">
        <v>110</v>
      </c>
      <c r="C61" s="69" t="s">
        <v>107</v>
      </c>
      <c r="D61" s="69" t="s">
        <v>485</v>
      </c>
      <c r="E61" s="69" t="s">
        <v>21</v>
      </c>
      <c r="F61" s="69" t="s">
        <v>91</v>
      </c>
      <c r="G61" s="69" t="s">
        <v>32</v>
      </c>
      <c r="H61" s="69" t="s">
        <v>86</v>
      </c>
      <c r="I61" s="71" t="s">
        <v>331</v>
      </c>
      <c r="J61" s="72" t="s">
        <v>244</v>
      </c>
      <c r="K61" s="333">
        <v>18.287230000000001</v>
      </c>
      <c r="L61" s="334">
        <v>0</v>
      </c>
      <c r="M61" s="334">
        <v>0</v>
      </c>
    </row>
    <row r="62" spans="1:13" s="100" customFormat="1" ht="15.75">
      <c r="A62" s="96"/>
      <c r="B62" s="97"/>
      <c r="C62" s="97"/>
      <c r="D62" s="97"/>
      <c r="E62" s="97"/>
      <c r="F62" s="97"/>
      <c r="G62" s="97"/>
      <c r="H62" s="97"/>
      <c r="I62" s="98"/>
      <c r="J62" s="99" t="s">
        <v>113</v>
      </c>
      <c r="K62" s="200">
        <f>K11+K40</f>
        <v>12691.634440000002</v>
      </c>
      <c r="L62" s="200">
        <f>L11+L40</f>
        <v>9941.9619999999995</v>
      </c>
      <c r="M62" s="200">
        <f>M11+M40</f>
        <v>9956.0619999999999</v>
      </c>
    </row>
    <row r="64" spans="1:13">
      <c r="G64" s="376"/>
      <c r="H64" s="376"/>
      <c r="I64" s="376"/>
      <c r="J64" s="376"/>
    </row>
  </sheetData>
  <mergeCells count="10">
    <mergeCell ref="G64:J64"/>
    <mergeCell ref="A2:D2"/>
    <mergeCell ref="B3:D3"/>
    <mergeCell ref="K3:M3"/>
    <mergeCell ref="A6:M6"/>
    <mergeCell ref="J8:J9"/>
    <mergeCell ref="K8:K9"/>
    <mergeCell ref="L8:L9"/>
    <mergeCell ref="M8:M9"/>
    <mergeCell ref="B8:I8"/>
  </mergeCells>
  <pageMargins left="0.7" right="0.7" top="0.75" bottom="0.75" header="0.3" footer="0.3"/>
  <pageSetup paperSize="9" scale="62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topLeftCell="A20" zoomScaleSheetLayoutView="100" workbookViewId="0">
      <selection activeCell="B32" sqref="B32"/>
    </sheetView>
  </sheetViews>
  <sheetFormatPr defaultRowHeight="15"/>
  <cols>
    <col min="1" max="1" width="9.140625" style="141"/>
    <col min="2" max="2" width="65.7109375" style="141" customWidth="1"/>
    <col min="3" max="3" width="9.140625" style="141"/>
    <col min="4" max="6" width="12.7109375" style="141" customWidth="1"/>
    <col min="7" max="7" width="9.140625" style="141" hidden="1" customWidth="1"/>
    <col min="8" max="16384" width="9.140625" style="141"/>
  </cols>
  <sheetData>
    <row r="1" spans="1:6">
      <c r="D1" s="21"/>
      <c r="E1" s="21"/>
      <c r="F1" s="287" t="s">
        <v>425</v>
      </c>
    </row>
    <row r="2" spans="1:6" s="162" customFormat="1" ht="53.25" customHeight="1">
      <c r="B2" s="207"/>
      <c r="C2" s="389" t="s">
        <v>506</v>
      </c>
      <c r="D2" s="389"/>
      <c r="E2" s="389"/>
      <c r="F2" s="389"/>
    </row>
    <row r="3" spans="1:6" s="162" customFormat="1" ht="12.75"/>
    <row r="4" spans="1:6">
      <c r="B4" s="22"/>
      <c r="C4" s="23"/>
      <c r="D4" s="23"/>
      <c r="E4" s="23"/>
      <c r="F4" s="23"/>
    </row>
    <row r="5" spans="1:6" ht="26.25" customHeight="1">
      <c r="A5" s="386" t="s">
        <v>417</v>
      </c>
      <c r="B5" s="386"/>
      <c r="C5" s="386"/>
      <c r="D5" s="386"/>
      <c r="E5" s="386"/>
      <c r="F5" s="386"/>
    </row>
    <row r="6" spans="1:6" ht="15.75" customHeight="1">
      <c r="A6" s="140"/>
      <c r="B6" s="140"/>
      <c r="C6" s="140"/>
      <c r="D6" s="140"/>
      <c r="E6" s="140"/>
      <c r="F6" s="140"/>
    </row>
    <row r="7" spans="1:6">
      <c r="B7" s="7"/>
      <c r="C7" s="21"/>
      <c r="D7" s="21"/>
      <c r="E7" s="21"/>
      <c r="F7" s="21" t="s">
        <v>69</v>
      </c>
    </row>
    <row r="8" spans="1:6" ht="25.5">
      <c r="A8" s="24" t="s">
        <v>29</v>
      </c>
      <c r="B8" s="25" t="s">
        <v>289</v>
      </c>
      <c r="C8" s="29" t="s">
        <v>139</v>
      </c>
      <c r="D8" s="25" t="s">
        <v>202</v>
      </c>
      <c r="E8" s="25" t="s">
        <v>217</v>
      </c>
      <c r="F8" s="25" t="s">
        <v>327</v>
      </c>
    </row>
    <row r="9" spans="1:6">
      <c r="A9" s="24">
        <v>1</v>
      </c>
      <c r="B9" s="25">
        <v>2</v>
      </c>
      <c r="C9" s="26">
        <v>3</v>
      </c>
      <c r="D9" s="25">
        <v>4</v>
      </c>
      <c r="E9" s="26">
        <v>5</v>
      </c>
      <c r="F9" s="25">
        <v>6</v>
      </c>
    </row>
    <row r="10" spans="1:6">
      <c r="A10" s="24">
        <v>1</v>
      </c>
      <c r="B10" s="27" t="s">
        <v>36</v>
      </c>
      <c r="C10" s="28" t="s">
        <v>127</v>
      </c>
      <c r="D10" s="314">
        <f>D11+D12+D13+D14+D15+D16</f>
        <v>8206.1893899999995</v>
      </c>
      <c r="E10" s="314">
        <f>E11+E13+E14+E15+E16</f>
        <v>7366.5840000000007</v>
      </c>
      <c r="F10" s="314">
        <f>F11+F13+F14+F15+F16</f>
        <v>7120.438000000001</v>
      </c>
    </row>
    <row r="11" spans="1:6" ht="25.5">
      <c r="A11" s="24">
        <v>2</v>
      </c>
      <c r="B11" s="29" t="s">
        <v>18</v>
      </c>
      <c r="C11" s="30" t="s">
        <v>129</v>
      </c>
      <c r="D11" s="315">
        <v>717.55803000000003</v>
      </c>
      <c r="E11" s="315">
        <v>967.36699999999996</v>
      </c>
      <c r="F11" s="315">
        <v>998.23199999999997</v>
      </c>
    </row>
    <row r="12" spans="1:6" ht="38.25">
      <c r="A12" s="24">
        <v>3</v>
      </c>
      <c r="B12" s="29" t="s">
        <v>464</v>
      </c>
      <c r="C12" s="31" t="s">
        <v>465</v>
      </c>
      <c r="D12" s="316">
        <v>16.622</v>
      </c>
      <c r="E12" s="316">
        <v>0</v>
      </c>
      <c r="F12" s="316">
        <v>0</v>
      </c>
    </row>
    <row r="13" spans="1:6" ht="40.5" customHeight="1">
      <c r="A13" s="24">
        <v>4</v>
      </c>
      <c r="B13" s="29" t="s">
        <v>19</v>
      </c>
      <c r="C13" s="31" t="s">
        <v>128</v>
      </c>
      <c r="D13" s="316">
        <f>6115.59873-20.19306</f>
        <v>6095.4056700000001</v>
      </c>
      <c r="E13" s="316">
        <f>801.905+4740.285-17.083</f>
        <v>5525.107</v>
      </c>
      <c r="F13" s="316">
        <f>801.905+4443.952+1.881</f>
        <v>5247.7380000000003</v>
      </c>
    </row>
    <row r="14" spans="1:6" ht="25.5">
      <c r="A14" s="24">
        <v>5</v>
      </c>
      <c r="B14" s="29" t="s">
        <v>20</v>
      </c>
      <c r="C14" s="31" t="s">
        <v>130</v>
      </c>
      <c r="D14" s="316">
        <f>40+812.92</f>
        <v>852.92</v>
      </c>
      <c r="E14" s="316">
        <f>40+812.92</f>
        <v>852.92</v>
      </c>
      <c r="F14" s="316">
        <f>40+812.92</f>
        <v>852.92</v>
      </c>
    </row>
    <row r="15" spans="1:6">
      <c r="A15" s="24">
        <v>6</v>
      </c>
      <c r="B15" s="29" t="s">
        <v>22</v>
      </c>
      <c r="C15" s="31" t="s">
        <v>131</v>
      </c>
      <c r="D15" s="277">
        <v>0</v>
      </c>
      <c r="E15" s="277">
        <v>19.59</v>
      </c>
      <c r="F15" s="277">
        <v>19.948</v>
      </c>
    </row>
    <row r="16" spans="1:6">
      <c r="A16" s="24">
        <v>7</v>
      </c>
      <c r="B16" s="29" t="s">
        <v>59</v>
      </c>
      <c r="C16" s="31" t="s">
        <v>132</v>
      </c>
      <c r="D16" s="316">
        <v>523.68368999999996</v>
      </c>
      <c r="E16" s="316">
        <f>1.6</f>
        <v>1.6</v>
      </c>
      <c r="F16" s="316">
        <f>1.6</f>
        <v>1.6</v>
      </c>
    </row>
    <row r="17" spans="1:7">
      <c r="A17" s="24">
        <v>8</v>
      </c>
      <c r="B17" s="27" t="s">
        <v>64</v>
      </c>
      <c r="C17" s="33" t="s">
        <v>133</v>
      </c>
      <c r="D17" s="317">
        <f>D18</f>
        <v>120.7</v>
      </c>
      <c r="E17" s="317">
        <f>E18</f>
        <v>120.7</v>
      </c>
      <c r="F17" s="317">
        <f>F18</f>
        <v>121.7</v>
      </c>
    </row>
    <row r="18" spans="1:7">
      <c r="A18" s="24">
        <v>9</v>
      </c>
      <c r="B18" s="29" t="s">
        <v>65</v>
      </c>
      <c r="C18" s="31" t="s">
        <v>134</v>
      </c>
      <c r="D18" s="316">
        <v>120.7</v>
      </c>
      <c r="E18" s="316">
        <v>120.7</v>
      </c>
      <c r="F18" s="316">
        <v>121.7</v>
      </c>
    </row>
    <row r="19" spans="1:7">
      <c r="A19" s="24">
        <v>10</v>
      </c>
      <c r="B19" s="34" t="s">
        <v>40</v>
      </c>
      <c r="C19" s="35" t="s">
        <v>121</v>
      </c>
      <c r="D19" s="318">
        <f>D20</f>
        <v>42.19314</v>
      </c>
      <c r="E19" s="318">
        <f>E20</f>
        <v>23</v>
      </c>
      <c r="F19" s="318">
        <f>F20</f>
        <v>23</v>
      </c>
    </row>
    <row r="20" spans="1:7">
      <c r="A20" s="24">
        <v>11</v>
      </c>
      <c r="B20" s="36" t="s">
        <v>374</v>
      </c>
      <c r="C20" s="30" t="s">
        <v>122</v>
      </c>
      <c r="D20" s="319">
        <v>42.19314</v>
      </c>
      <c r="E20" s="319">
        <v>23</v>
      </c>
      <c r="F20" s="319">
        <v>23</v>
      </c>
    </row>
    <row r="21" spans="1:7">
      <c r="A21" s="24">
        <v>12</v>
      </c>
      <c r="B21" s="27" t="s">
        <v>3</v>
      </c>
      <c r="C21" s="33" t="s">
        <v>123</v>
      </c>
      <c r="D21" s="317">
        <f>D23+D22</f>
        <v>456.27188000000001</v>
      </c>
      <c r="E21" s="317">
        <f t="shared" ref="E21:F21" si="0">E23</f>
        <v>95.3</v>
      </c>
      <c r="F21" s="317">
        <f t="shared" si="0"/>
        <v>108.4</v>
      </c>
    </row>
    <row r="22" spans="1:7">
      <c r="A22" s="24">
        <v>13</v>
      </c>
      <c r="B22" s="29" t="s">
        <v>491</v>
      </c>
      <c r="C22" s="31" t="s">
        <v>490</v>
      </c>
      <c r="D22" s="316">
        <v>43.631610000000002</v>
      </c>
      <c r="E22" s="316">
        <v>0</v>
      </c>
      <c r="F22" s="316">
        <v>0</v>
      </c>
    </row>
    <row r="23" spans="1:7" s="142" customFormat="1">
      <c r="A23" s="24">
        <v>14</v>
      </c>
      <c r="B23" s="37" t="s">
        <v>63</v>
      </c>
      <c r="C23" s="38" t="s">
        <v>124</v>
      </c>
      <c r="D23" s="320">
        <f>538.41944-125.77917</f>
        <v>412.64026999999999</v>
      </c>
      <c r="E23" s="320">
        <v>95.3</v>
      </c>
      <c r="F23" s="320">
        <v>108.4</v>
      </c>
    </row>
    <row r="24" spans="1:7">
      <c r="A24" s="24">
        <v>15</v>
      </c>
      <c r="B24" s="27" t="s">
        <v>39</v>
      </c>
      <c r="C24" s="28" t="s">
        <v>125</v>
      </c>
      <c r="D24" s="314">
        <f>D26+D27+D25</f>
        <v>1810.59476</v>
      </c>
      <c r="E24" s="314">
        <f t="shared" ref="E24:F24" si="1">E26+E27</f>
        <v>510.471</v>
      </c>
      <c r="F24" s="314">
        <f t="shared" si="1"/>
        <v>510.471</v>
      </c>
    </row>
    <row r="25" spans="1:7">
      <c r="A25" s="24">
        <v>16</v>
      </c>
      <c r="B25" s="29" t="s">
        <v>382</v>
      </c>
      <c r="C25" s="31" t="s">
        <v>381</v>
      </c>
      <c r="D25" s="316">
        <v>923.33383000000003</v>
      </c>
      <c r="E25" s="316">
        <v>0</v>
      </c>
      <c r="F25" s="316">
        <v>0</v>
      </c>
    </row>
    <row r="26" spans="1:7">
      <c r="A26" s="24">
        <v>17</v>
      </c>
      <c r="B26" s="8" t="s">
        <v>41</v>
      </c>
      <c r="C26" s="31" t="s">
        <v>126</v>
      </c>
      <c r="D26" s="316">
        <f>829.45555+20.19306</f>
        <v>849.64860999999996</v>
      </c>
      <c r="E26" s="316">
        <f t="shared" ref="E26:F26" si="2">489.471+21</f>
        <v>510.471</v>
      </c>
      <c r="F26" s="316">
        <f t="shared" si="2"/>
        <v>510.471</v>
      </c>
    </row>
    <row r="27" spans="1:7">
      <c r="A27" s="24">
        <v>18</v>
      </c>
      <c r="B27" s="8" t="s">
        <v>306</v>
      </c>
      <c r="C27" s="31" t="s">
        <v>307</v>
      </c>
      <c r="D27" s="316">
        <v>37.612319999999997</v>
      </c>
      <c r="E27" s="316">
        <v>0</v>
      </c>
      <c r="F27" s="316">
        <v>0</v>
      </c>
    </row>
    <row r="28" spans="1:7">
      <c r="A28" s="24">
        <v>19</v>
      </c>
      <c r="B28" s="27" t="s">
        <v>23</v>
      </c>
      <c r="C28" s="28" t="s">
        <v>117</v>
      </c>
      <c r="D28" s="314">
        <f>D29</f>
        <v>2395.5858199999998</v>
      </c>
      <c r="E28" s="314">
        <f t="shared" ref="E28:F28" si="3">E29</f>
        <v>1278.6199999999999</v>
      </c>
      <c r="F28" s="314">
        <f t="shared" si="3"/>
        <v>1278.6199999999999</v>
      </c>
    </row>
    <row r="29" spans="1:7">
      <c r="A29" s="24">
        <v>20</v>
      </c>
      <c r="B29" s="29" t="s">
        <v>38</v>
      </c>
      <c r="C29" s="31" t="s">
        <v>118</v>
      </c>
      <c r="D29" s="316">
        <v>2395.5858199999998</v>
      </c>
      <c r="E29" s="316">
        <v>1278.6199999999999</v>
      </c>
      <c r="F29" s="316">
        <v>1278.6199999999999</v>
      </c>
    </row>
    <row r="30" spans="1:7" s="203" customFormat="1" ht="14.25">
      <c r="A30" s="24">
        <v>21</v>
      </c>
      <c r="B30" s="27" t="s">
        <v>308</v>
      </c>
      <c r="C30" s="28" t="s">
        <v>309</v>
      </c>
      <c r="D30" s="314">
        <f>D31</f>
        <v>0</v>
      </c>
      <c r="E30" s="314">
        <f t="shared" ref="E30:F30" si="4">E31</f>
        <v>18.3</v>
      </c>
      <c r="F30" s="314">
        <f t="shared" si="4"/>
        <v>18.3</v>
      </c>
    </row>
    <row r="31" spans="1:7">
      <c r="A31" s="24">
        <v>22</v>
      </c>
      <c r="B31" s="29" t="s">
        <v>310</v>
      </c>
      <c r="C31" s="31" t="s">
        <v>311</v>
      </c>
      <c r="D31" s="316">
        <v>0</v>
      </c>
      <c r="E31" s="316">
        <v>18.3</v>
      </c>
      <c r="F31" s="316">
        <v>18.3</v>
      </c>
    </row>
    <row r="32" spans="1:7" s="218" customFormat="1" ht="12.75">
      <c r="A32" s="24">
        <v>23</v>
      </c>
      <c r="B32" s="216" t="s">
        <v>359</v>
      </c>
      <c r="C32" s="28" t="s">
        <v>365</v>
      </c>
      <c r="D32" s="314">
        <f>D33</f>
        <v>79.434210000000007</v>
      </c>
      <c r="E32" s="314">
        <f>E33</f>
        <v>24</v>
      </c>
      <c r="F32" s="314">
        <f>F33</f>
        <v>24</v>
      </c>
      <c r="G32" s="217">
        <f>G33</f>
        <v>12</v>
      </c>
    </row>
    <row r="33" spans="1:7" s="218" customFormat="1" ht="12.75">
      <c r="A33" s="24">
        <v>24</v>
      </c>
      <c r="B33" s="219" t="s">
        <v>360</v>
      </c>
      <c r="C33" s="31" t="s">
        <v>366</v>
      </c>
      <c r="D33" s="316">
        <f>48.04142+24.11583+7.27696</f>
        <v>79.434210000000007</v>
      </c>
      <c r="E33" s="316">
        <v>24</v>
      </c>
      <c r="F33" s="316">
        <v>24</v>
      </c>
      <c r="G33" s="32">
        <f>'[1]6'!J106</f>
        <v>12</v>
      </c>
    </row>
    <row r="34" spans="1:7">
      <c r="A34" s="24">
        <v>25</v>
      </c>
      <c r="B34" s="27" t="s">
        <v>67</v>
      </c>
      <c r="C34" s="28" t="s">
        <v>119</v>
      </c>
      <c r="D34" s="314">
        <f>D35</f>
        <v>259.495</v>
      </c>
      <c r="E34" s="314">
        <f t="shared" ref="E34:F34" si="5">E35</f>
        <v>259.495</v>
      </c>
      <c r="F34" s="314">
        <f t="shared" si="5"/>
        <v>259.495</v>
      </c>
    </row>
    <row r="35" spans="1:7">
      <c r="A35" s="24">
        <v>26</v>
      </c>
      <c r="B35" s="40" t="s">
        <v>68</v>
      </c>
      <c r="C35" s="30" t="s">
        <v>120</v>
      </c>
      <c r="D35" s="316">
        <v>259.495</v>
      </c>
      <c r="E35" s="316">
        <v>259.495</v>
      </c>
      <c r="F35" s="316">
        <v>259.495</v>
      </c>
    </row>
    <row r="36" spans="1:7" s="142" customFormat="1">
      <c r="A36" s="24">
        <v>27</v>
      </c>
      <c r="B36" s="41" t="s">
        <v>5</v>
      </c>
      <c r="C36" s="38"/>
      <c r="D36" s="320">
        <v>0</v>
      </c>
      <c r="E36" s="277">
        <v>245.49199999999999</v>
      </c>
      <c r="F36" s="277">
        <v>491.63799999999998</v>
      </c>
    </row>
    <row r="37" spans="1:7" s="143" customFormat="1" ht="13.5" thickBot="1">
      <c r="A37" s="387" t="s">
        <v>25</v>
      </c>
      <c r="B37" s="388"/>
      <c r="C37" s="388"/>
      <c r="D37" s="321">
        <f>D10+D17+D19+D21+D24+D28+D32+D34+D30+D36</f>
        <v>13370.4642</v>
      </c>
      <c r="E37" s="321">
        <f t="shared" ref="E37:F37" si="6">E10+E17+E19+E21+E24+E28+E32+E34+E30+E36</f>
        <v>9941.9619999999995</v>
      </c>
      <c r="F37" s="321">
        <f t="shared" si="6"/>
        <v>9956.0620000000017</v>
      </c>
    </row>
    <row r="39" spans="1:7">
      <c r="D39" s="144"/>
      <c r="E39" s="144"/>
      <c r="F39" s="144"/>
    </row>
    <row r="40" spans="1:7">
      <c r="D40" s="145"/>
      <c r="E40" s="145"/>
      <c r="F40" s="145"/>
    </row>
  </sheetData>
  <mergeCells count="3">
    <mergeCell ref="A5:F5"/>
    <mergeCell ref="A37:C37"/>
    <mergeCell ref="C2:F2"/>
  </mergeCells>
  <phoneticPr fontId="5" type="noConversion"/>
  <pageMargins left="0.11811023622047245" right="0.11811023622047245" top="0.35433070866141736" bottom="0.15748031496062992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206"/>
  <sheetViews>
    <sheetView tabSelected="1" view="pageBreakPreview" topLeftCell="A160" zoomScale="80" zoomScaleSheetLayoutView="80" workbookViewId="0">
      <selection activeCell="G150" sqref="G150"/>
    </sheetView>
  </sheetViews>
  <sheetFormatPr defaultRowHeight="33" customHeight="1"/>
  <cols>
    <col min="1" max="1" width="9.140625" style="49" customWidth="1"/>
    <col min="2" max="2" width="44.5703125" style="49" customWidth="1"/>
    <col min="3" max="3" width="6.5703125" style="242" customWidth="1"/>
    <col min="4" max="4" width="10.85546875" style="242" customWidth="1"/>
    <col min="5" max="5" width="16" style="242" customWidth="1"/>
    <col min="6" max="6" width="8" style="242" customWidth="1"/>
    <col min="7" max="7" width="14.85546875" style="242" customWidth="1"/>
    <col min="8" max="8" width="13.140625" style="242" customWidth="1"/>
    <col min="9" max="9" width="16.42578125" style="242" customWidth="1"/>
    <col min="10" max="16384" width="9.140625" style="49"/>
  </cols>
  <sheetData>
    <row r="1" spans="1:9" s="48" customFormat="1" ht="33" customHeight="1">
      <c r="C1" s="285"/>
      <c r="D1" s="285"/>
      <c r="E1" s="393" t="s">
        <v>429</v>
      </c>
      <c r="F1" s="393"/>
      <c r="G1" s="393"/>
      <c r="H1" s="393"/>
      <c r="I1" s="393"/>
    </row>
    <row r="2" spans="1:9" s="162" customFormat="1" ht="52.5" customHeight="1">
      <c r="B2" s="377"/>
      <c r="C2" s="377"/>
      <c r="D2" s="377"/>
      <c r="E2" s="161"/>
      <c r="F2" s="392" t="s">
        <v>507</v>
      </c>
      <c r="G2" s="392"/>
      <c r="H2" s="392"/>
      <c r="I2" s="392"/>
    </row>
    <row r="3" spans="1:9" s="162" customFormat="1" ht="12.75">
      <c r="C3" s="161"/>
      <c r="D3" s="161"/>
      <c r="E3" s="161"/>
      <c r="F3" s="161"/>
      <c r="G3" s="161"/>
      <c r="H3" s="161"/>
      <c r="I3" s="161"/>
    </row>
    <row r="4" spans="1:9" ht="12.75" customHeight="1">
      <c r="D4" s="243"/>
      <c r="E4" s="244"/>
      <c r="F4" s="243"/>
      <c r="G4" s="243"/>
    </row>
    <row r="5" spans="1:9" ht="34.5" customHeight="1">
      <c r="B5" s="391" t="s">
        <v>356</v>
      </c>
      <c r="C5" s="391"/>
      <c r="D5" s="391"/>
      <c r="E5" s="391"/>
      <c r="F5" s="391"/>
      <c r="G5" s="391"/>
      <c r="H5" s="391"/>
      <c r="I5" s="391"/>
    </row>
    <row r="6" spans="1:9" ht="22.5" customHeight="1">
      <c r="I6" s="244" t="s">
        <v>69</v>
      </c>
    </row>
    <row r="7" spans="1:9" s="165" customFormat="1" ht="152.25" customHeight="1">
      <c r="A7" s="50" t="s">
        <v>29</v>
      </c>
      <c r="B7" s="196" t="s">
        <v>290</v>
      </c>
      <c r="C7" s="245" t="s">
        <v>291</v>
      </c>
      <c r="D7" s="246" t="s">
        <v>138</v>
      </c>
      <c r="E7" s="246" t="s">
        <v>51</v>
      </c>
      <c r="F7" s="246" t="s">
        <v>52</v>
      </c>
      <c r="G7" s="236" t="s">
        <v>202</v>
      </c>
      <c r="H7" s="236" t="s">
        <v>217</v>
      </c>
      <c r="I7" s="236" t="s">
        <v>327</v>
      </c>
    </row>
    <row r="8" spans="1:9" s="129" customFormat="1" ht="21.75" customHeight="1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</row>
    <row r="9" spans="1:9" s="166" customFormat="1" ht="24.75" customHeight="1">
      <c r="A9" s="51">
        <v>1</v>
      </c>
      <c r="B9" s="132" t="s">
        <v>75</v>
      </c>
      <c r="C9" s="247">
        <v>807</v>
      </c>
      <c r="D9" s="247"/>
      <c r="E9" s="247"/>
      <c r="F9" s="247"/>
      <c r="G9" s="248">
        <f>G10+G86+G95+G117+G133+G173+G198+G204+G192+G186</f>
        <v>13370.4642</v>
      </c>
      <c r="H9" s="248">
        <f>H10+H86+H95+H117+H133+H173+H198+H204+H192+H186</f>
        <v>9941.9619999999995</v>
      </c>
      <c r="I9" s="248">
        <f>I10+I86+I95+I117+I133+I173+I198+I204+I192+I186</f>
        <v>9956.0620000000017</v>
      </c>
    </row>
    <row r="10" spans="1:9" s="164" customFormat="1" ht="21" customHeight="1">
      <c r="A10" s="51">
        <v>2</v>
      </c>
      <c r="B10" s="132" t="s">
        <v>36</v>
      </c>
      <c r="C10" s="249">
        <v>807</v>
      </c>
      <c r="D10" s="250" t="s">
        <v>127</v>
      </c>
      <c r="E10" s="250"/>
      <c r="F10" s="250"/>
      <c r="G10" s="248">
        <f>G11+G20+G27+G51+G60+G66</f>
        <v>8206.1893899999995</v>
      </c>
      <c r="H10" s="248">
        <f>H11+H27+H51+H60+H66</f>
        <v>7366.5840000000007</v>
      </c>
      <c r="I10" s="248">
        <f>I11+I27+I51+I60+I66</f>
        <v>7120.4380000000001</v>
      </c>
    </row>
    <row r="11" spans="1:9" s="164" customFormat="1" ht="50.25" customHeight="1">
      <c r="A11" s="51">
        <v>3</v>
      </c>
      <c r="B11" s="167" t="s">
        <v>18</v>
      </c>
      <c r="C11" s="249">
        <v>807</v>
      </c>
      <c r="D11" s="251" t="s">
        <v>129</v>
      </c>
      <c r="E11" s="251"/>
      <c r="F11" s="251"/>
      <c r="G11" s="252">
        <f>G12</f>
        <v>717.55803000000003</v>
      </c>
      <c r="H11" s="252">
        <f t="shared" ref="H11:I12" si="0">H12</f>
        <v>967.36699999999996</v>
      </c>
      <c r="I11" s="252">
        <f t="shared" si="0"/>
        <v>998.23199999999997</v>
      </c>
    </row>
    <row r="12" spans="1:9" s="164" customFormat="1" ht="18" customHeight="1">
      <c r="A12" s="51">
        <v>4</v>
      </c>
      <c r="B12" s="167" t="s">
        <v>48</v>
      </c>
      <c r="C12" s="249">
        <v>807</v>
      </c>
      <c r="D12" s="251" t="s">
        <v>129</v>
      </c>
      <c r="E12" s="251" t="s">
        <v>165</v>
      </c>
      <c r="F12" s="251"/>
      <c r="G12" s="252">
        <f>G13</f>
        <v>717.55803000000003</v>
      </c>
      <c r="H12" s="252">
        <f t="shared" si="0"/>
        <v>967.36699999999996</v>
      </c>
      <c r="I12" s="252">
        <f t="shared" si="0"/>
        <v>998.23199999999997</v>
      </c>
    </row>
    <row r="13" spans="1:9" s="164" customFormat="1" ht="33" customHeight="1">
      <c r="A13" s="51">
        <v>5</v>
      </c>
      <c r="B13" s="167" t="s">
        <v>53</v>
      </c>
      <c r="C13" s="249">
        <v>807</v>
      </c>
      <c r="D13" s="251" t="s">
        <v>129</v>
      </c>
      <c r="E13" s="251" t="s">
        <v>166</v>
      </c>
      <c r="F13" s="251"/>
      <c r="G13" s="252">
        <f>G17+G14</f>
        <v>717.55803000000003</v>
      </c>
      <c r="H13" s="252">
        <f>H17</f>
        <v>967.36699999999996</v>
      </c>
      <c r="I13" s="252">
        <f>I17</f>
        <v>998.23199999999997</v>
      </c>
    </row>
    <row r="14" spans="1:9" s="164" customFormat="1" ht="37.5" customHeight="1">
      <c r="A14" s="51">
        <v>6</v>
      </c>
      <c r="B14" s="167" t="s">
        <v>190</v>
      </c>
      <c r="C14" s="249">
        <v>807</v>
      </c>
      <c r="D14" s="251" t="s">
        <v>129</v>
      </c>
      <c r="E14" s="251" t="s">
        <v>167</v>
      </c>
      <c r="F14" s="251"/>
      <c r="G14" s="252">
        <f>G16</f>
        <v>707.27103</v>
      </c>
      <c r="H14" s="252">
        <f>H16</f>
        <v>967.36699999999996</v>
      </c>
      <c r="I14" s="252">
        <f>I16</f>
        <v>998.23199999999997</v>
      </c>
    </row>
    <row r="15" spans="1:9" s="164" customFormat="1" ht="91.5" customHeight="1">
      <c r="A15" s="51">
        <v>7</v>
      </c>
      <c r="B15" s="167" t="s">
        <v>220</v>
      </c>
      <c r="C15" s="249">
        <v>807</v>
      </c>
      <c r="D15" s="251" t="s">
        <v>129</v>
      </c>
      <c r="E15" s="251" t="s">
        <v>167</v>
      </c>
      <c r="F15" s="253" t="s">
        <v>49</v>
      </c>
      <c r="G15" s="252">
        <f>G14</f>
        <v>707.27103</v>
      </c>
      <c r="H15" s="252">
        <f>H14</f>
        <v>967.36699999999996</v>
      </c>
      <c r="I15" s="252">
        <f>I14</f>
        <v>998.23199999999997</v>
      </c>
    </row>
    <row r="16" spans="1:9" s="164" customFormat="1" ht="33" customHeight="1">
      <c r="A16" s="51">
        <v>8</v>
      </c>
      <c r="B16" s="167" t="s">
        <v>54</v>
      </c>
      <c r="C16" s="249">
        <v>807</v>
      </c>
      <c r="D16" s="251" t="s">
        <v>129</v>
      </c>
      <c r="E16" s="251" t="s">
        <v>167</v>
      </c>
      <c r="F16" s="251" t="s">
        <v>46</v>
      </c>
      <c r="G16" s="252">
        <v>707.27103</v>
      </c>
      <c r="H16" s="254">
        <v>967.36699999999996</v>
      </c>
      <c r="I16" s="254">
        <v>998.23199999999997</v>
      </c>
    </row>
    <row r="17" spans="1:9" s="164" customFormat="1" ht="37.5" customHeight="1">
      <c r="A17" s="51">
        <v>9</v>
      </c>
      <c r="B17" s="167" t="s">
        <v>190</v>
      </c>
      <c r="C17" s="249">
        <v>807</v>
      </c>
      <c r="D17" s="251" t="s">
        <v>129</v>
      </c>
      <c r="E17" s="251" t="s">
        <v>492</v>
      </c>
      <c r="F17" s="251"/>
      <c r="G17" s="252">
        <f>G19</f>
        <v>10.287000000000001</v>
      </c>
      <c r="H17" s="252">
        <f>H19</f>
        <v>967.36699999999996</v>
      </c>
      <c r="I17" s="252">
        <f>I19</f>
        <v>998.23199999999997</v>
      </c>
    </row>
    <row r="18" spans="1:9" s="164" customFormat="1" ht="232.5" customHeight="1">
      <c r="A18" s="51">
        <v>10</v>
      </c>
      <c r="B18" s="167" t="s">
        <v>494</v>
      </c>
      <c r="C18" s="249">
        <v>807</v>
      </c>
      <c r="D18" s="251" t="s">
        <v>129</v>
      </c>
      <c r="E18" s="251" t="s">
        <v>492</v>
      </c>
      <c r="F18" s="253" t="s">
        <v>49</v>
      </c>
      <c r="G18" s="252">
        <f>G17</f>
        <v>10.287000000000001</v>
      </c>
      <c r="H18" s="252">
        <f>H17</f>
        <v>967.36699999999996</v>
      </c>
      <c r="I18" s="252">
        <f>I17</f>
        <v>998.23199999999997</v>
      </c>
    </row>
    <row r="19" spans="1:9" s="164" customFormat="1" ht="33" customHeight="1">
      <c r="A19" s="51">
        <v>11</v>
      </c>
      <c r="B19" s="167" t="s">
        <v>54</v>
      </c>
      <c r="C19" s="249">
        <v>807</v>
      </c>
      <c r="D19" s="251" t="s">
        <v>129</v>
      </c>
      <c r="E19" s="251" t="s">
        <v>492</v>
      </c>
      <c r="F19" s="251" t="s">
        <v>46</v>
      </c>
      <c r="G19" s="252">
        <v>10.287000000000001</v>
      </c>
      <c r="H19" s="254">
        <v>967.36699999999996</v>
      </c>
      <c r="I19" s="254">
        <v>998.23199999999997</v>
      </c>
    </row>
    <row r="20" spans="1:9" s="164" customFormat="1" ht="33" customHeight="1">
      <c r="A20" s="51">
        <v>12</v>
      </c>
      <c r="B20" s="308" t="s">
        <v>466</v>
      </c>
      <c r="C20" s="249">
        <v>807</v>
      </c>
      <c r="D20" s="250" t="s">
        <v>465</v>
      </c>
      <c r="E20" s="250"/>
      <c r="F20" s="250"/>
      <c r="G20" s="256">
        <f t="shared" ref="G20:G25" si="1">G21</f>
        <v>16.622</v>
      </c>
      <c r="H20" s="256">
        <f t="shared" ref="H20:I23" si="2">H21</f>
        <v>0</v>
      </c>
      <c r="I20" s="256">
        <f t="shared" si="2"/>
        <v>0</v>
      </c>
    </row>
    <row r="21" spans="1:9" s="164" customFormat="1" ht="58.5" customHeight="1">
      <c r="A21" s="51">
        <v>13</v>
      </c>
      <c r="B21" s="309" t="s">
        <v>464</v>
      </c>
      <c r="C21" s="249">
        <v>807</v>
      </c>
      <c r="D21" s="238" t="s">
        <v>465</v>
      </c>
      <c r="E21" s="238" t="s">
        <v>168</v>
      </c>
      <c r="F21" s="238"/>
      <c r="G21" s="256">
        <f t="shared" si="1"/>
        <v>16.622</v>
      </c>
      <c r="H21" s="256">
        <f t="shared" si="2"/>
        <v>0</v>
      </c>
      <c r="I21" s="256">
        <f t="shared" si="2"/>
        <v>0</v>
      </c>
    </row>
    <row r="22" spans="1:9" s="164" customFormat="1" ht="33" customHeight="1">
      <c r="A22" s="51">
        <v>14</v>
      </c>
      <c r="B22" s="309" t="s">
        <v>48</v>
      </c>
      <c r="C22" s="249">
        <v>807</v>
      </c>
      <c r="D22" s="238" t="s">
        <v>465</v>
      </c>
      <c r="E22" s="238" t="s">
        <v>168</v>
      </c>
      <c r="F22" s="238"/>
      <c r="G22" s="256">
        <f t="shared" si="1"/>
        <v>16.622</v>
      </c>
      <c r="H22" s="256">
        <f t="shared" si="2"/>
        <v>0</v>
      </c>
      <c r="I22" s="256">
        <f t="shared" si="2"/>
        <v>0</v>
      </c>
    </row>
    <row r="23" spans="1:9" s="164" customFormat="1" ht="42.75" customHeight="1">
      <c r="A23" s="51">
        <v>15</v>
      </c>
      <c r="B23" s="309" t="s">
        <v>467</v>
      </c>
      <c r="C23" s="249">
        <v>807</v>
      </c>
      <c r="D23" s="238" t="s">
        <v>465</v>
      </c>
      <c r="E23" s="238" t="s">
        <v>169</v>
      </c>
      <c r="F23" s="238"/>
      <c r="G23" s="256">
        <f t="shared" si="1"/>
        <v>16.622</v>
      </c>
      <c r="H23" s="256">
        <f t="shared" si="2"/>
        <v>0</v>
      </c>
      <c r="I23" s="256">
        <f t="shared" si="2"/>
        <v>0</v>
      </c>
    </row>
    <row r="24" spans="1:9" s="164" customFormat="1" ht="56.25" customHeight="1">
      <c r="A24" s="51">
        <v>16</v>
      </c>
      <c r="B24" s="309" t="s">
        <v>468</v>
      </c>
      <c r="C24" s="249">
        <v>807</v>
      </c>
      <c r="D24" s="238" t="s">
        <v>465</v>
      </c>
      <c r="E24" s="238" t="s">
        <v>170</v>
      </c>
      <c r="F24" s="238"/>
      <c r="G24" s="256">
        <f t="shared" si="1"/>
        <v>16.622</v>
      </c>
      <c r="H24" s="256">
        <f>H25</f>
        <v>0</v>
      </c>
      <c r="I24" s="256">
        <f>I25</f>
        <v>0</v>
      </c>
    </row>
    <row r="25" spans="1:9" s="164" customFormat="1" ht="72" customHeight="1">
      <c r="A25" s="51">
        <v>17</v>
      </c>
      <c r="B25" s="310" t="s">
        <v>469</v>
      </c>
      <c r="C25" s="249">
        <v>807</v>
      </c>
      <c r="D25" s="238" t="s">
        <v>465</v>
      </c>
      <c r="E25" s="238" t="s">
        <v>170</v>
      </c>
      <c r="F25" s="238" t="s">
        <v>49</v>
      </c>
      <c r="G25" s="256">
        <f t="shared" si="1"/>
        <v>16.622</v>
      </c>
      <c r="H25" s="256">
        <f t="shared" ref="H25:I25" si="3">H26</f>
        <v>0</v>
      </c>
      <c r="I25" s="256">
        <f t="shared" si="3"/>
        <v>0</v>
      </c>
    </row>
    <row r="26" spans="1:9" s="164" customFormat="1" ht="33" customHeight="1">
      <c r="A26" s="51">
        <v>18</v>
      </c>
      <c r="B26" s="309" t="s">
        <v>54</v>
      </c>
      <c r="C26" s="249">
        <v>807</v>
      </c>
      <c r="D26" s="238" t="s">
        <v>465</v>
      </c>
      <c r="E26" s="238" t="s">
        <v>171</v>
      </c>
      <c r="F26" s="238" t="s">
        <v>46</v>
      </c>
      <c r="G26" s="256">
        <v>16.622</v>
      </c>
      <c r="H26" s="256">
        <v>0</v>
      </c>
      <c r="I26" s="256">
        <v>0</v>
      </c>
    </row>
    <row r="27" spans="1:9" s="164" customFormat="1" ht="72.75" customHeight="1">
      <c r="A27" s="51">
        <v>19</v>
      </c>
      <c r="B27" s="132" t="s">
        <v>221</v>
      </c>
      <c r="C27" s="249">
        <v>807</v>
      </c>
      <c r="D27" s="250" t="s">
        <v>128</v>
      </c>
      <c r="E27" s="250"/>
      <c r="F27" s="250"/>
      <c r="G27" s="255">
        <f>G28</f>
        <v>6095.4056700000001</v>
      </c>
      <c r="H27" s="255">
        <f t="shared" ref="H27:I27" si="4">H28</f>
        <v>5525.107</v>
      </c>
      <c r="I27" s="255">
        <f t="shared" si="4"/>
        <v>5247.7379999999994</v>
      </c>
    </row>
    <row r="28" spans="1:9" s="164" customFormat="1" ht="20.25" customHeight="1">
      <c r="A28" s="51">
        <v>20</v>
      </c>
      <c r="B28" s="168" t="s">
        <v>48</v>
      </c>
      <c r="C28" s="249">
        <v>807</v>
      </c>
      <c r="D28" s="238" t="s">
        <v>128</v>
      </c>
      <c r="E28" s="238" t="s">
        <v>168</v>
      </c>
      <c r="F28" s="238"/>
      <c r="G28" s="256">
        <f t="shared" ref="G28:I28" si="5">G29</f>
        <v>6095.4056700000001</v>
      </c>
      <c r="H28" s="256">
        <f t="shared" si="5"/>
        <v>5525.107</v>
      </c>
      <c r="I28" s="256">
        <f t="shared" si="5"/>
        <v>5247.7379999999994</v>
      </c>
    </row>
    <row r="29" spans="1:9" s="164" customFormat="1" ht="33" customHeight="1">
      <c r="A29" s="51">
        <v>21</v>
      </c>
      <c r="B29" s="168" t="s">
        <v>53</v>
      </c>
      <c r="C29" s="249">
        <v>807</v>
      </c>
      <c r="D29" s="238" t="s">
        <v>128</v>
      </c>
      <c r="E29" s="238" t="s">
        <v>169</v>
      </c>
      <c r="F29" s="238"/>
      <c r="G29" s="256">
        <f>G30+G48+G39+G42+G45</f>
        <v>6095.4056700000001</v>
      </c>
      <c r="H29" s="256">
        <f>H30+H48</f>
        <v>5525.107</v>
      </c>
      <c r="I29" s="256">
        <f>I30+I48</f>
        <v>5247.7379999999994</v>
      </c>
    </row>
    <row r="30" spans="1:9" s="164" customFormat="1" ht="66" customHeight="1">
      <c r="A30" s="51">
        <v>22</v>
      </c>
      <c r="B30" s="135" t="s">
        <v>528</v>
      </c>
      <c r="C30" s="249">
        <v>807</v>
      </c>
      <c r="D30" s="238" t="s">
        <v>128</v>
      </c>
      <c r="E30" s="238" t="s">
        <v>170</v>
      </c>
      <c r="F30" s="238"/>
      <c r="G30" s="256">
        <f>G32+G34+G35+G37</f>
        <v>5687.3241100000005</v>
      </c>
      <c r="H30" s="256">
        <f t="shared" ref="H30:I30" si="6">H32+H34+H35+H37</f>
        <v>5525.107</v>
      </c>
      <c r="I30" s="256">
        <f t="shared" si="6"/>
        <v>5247.7379999999994</v>
      </c>
    </row>
    <row r="31" spans="1:9" s="164" customFormat="1" ht="90" customHeight="1">
      <c r="A31" s="51">
        <v>23</v>
      </c>
      <c r="B31" s="135" t="s">
        <v>220</v>
      </c>
      <c r="C31" s="249">
        <v>807</v>
      </c>
      <c r="D31" s="238" t="s">
        <v>128</v>
      </c>
      <c r="E31" s="238" t="s">
        <v>170</v>
      </c>
      <c r="F31" s="238" t="s">
        <v>49</v>
      </c>
      <c r="G31" s="256">
        <f>G32</f>
        <v>2102.55647</v>
      </c>
      <c r="H31" s="256">
        <f>H32</f>
        <v>3238.8310000000001</v>
      </c>
      <c r="I31" s="256">
        <f>I32</f>
        <v>2961.462</v>
      </c>
    </row>
    <row r="32" spans="1:9" s="164" customFormat="1" ht="44.25" customHeight="1">
      <c r="A32" s="51">
        <v>24</v>
      </c>
      <c r="B32" s="135" t="s">
        <v>54</v>
      </c>
      <c r="C32" s="249">
        <v>807</v>
      </c>
      <c r="D32" s="238" t="s">
        <v>128</v>
      </c>
      <c r="E32" s="238" t="s">
        <v>171</v>
      </c>
      <c r="F32" s="238" t="s">
        <v>46</v>
      </c>
      <c r="G32" s="256">
        <f>2122.74953-20.19306</f>
        <v>2102.55647</v>
      </c>
      <c r="H32" s="256">
        <f>720.777+2518.054</f>
        <v>3238.8310000000001</v>
      </c>
      <c r="I32" s="256">
        <f>443.408+2518.054</f>
        <v>2961.462</v>
      </c>
    </row>
    <row r="33" spans="1:9" s="164" customFormat="1" ht="63" customHeight="1">
      <c r="A33" s="51">
        <v>25</v>
      </c>
      <c r="B33" s="168" t="s">
        <v>222</v>
      </c>
      <c r="C33" s="249">
        <v>807</v>
      </c>
      <c r="D33" s="238" t="s">
        <v>128</v>
      </c>
      <c r="E33" s="238" t="s">
        <v>171</v>
      </c>
      <c r="F33" s="238" t="s">
        <v>50</v>
      </c>
      <c r="G33" s="256">
        <f>G34</f>
        <v>3223.05872</v>
      </c>
      <c r="H33" s="256">
        <f>H34</f>
        <v>2274.375</v>
      </c>
      <c r="I33" s="256">
        <f>I34</f>
        <v>2274.375</v>
      </c>
    </row>
    <row r="34" spans="1:9" s="164" customFormat="1" ht="50.25" customHeight="1">
      <c r="A34" s="51">
        <v>26</v>
      </c>
      <c r="B34" s="168" t="s">
        <v>141</v>
      </c>
      <c r="C34" s="249">
        <v>807</v>
      </c>
      <c r="D34" s="238" t="s">
        <v>128</v>
      </c>
      <c r="E34" s="238" t="s">
        <v>171</v>
      </c>
      <c r="F34" s="238" t="s">
        <v>43</v>
      </c>
      <c r="G34" s="256">
        <v>3223.05872</v>
      </c>
      <c r="H34" s="256">
        <v>2274.375</v>
      </c>
      <c r="I34" s="256">
        <v>2274.375</v>
      </c>
    </row>
    <row r="35" spans="1:9" s="164" customFormat="1" ht="34.5" customHeight="1">
      <c r="A35" s="51">
        <v>27</v>
      </c>
      <c r="B35" s="135" t="s">
        <v>362</v>
      </c>
      <c r="C35" s="249">
        <v>807</v>
      </c>
      <c r="D35" s="238" t="s">
        <v>128</v>
      </c>
      <c r="E35" s="238" t="s">
        <v>171</v>
      </c>
      <c r="F35" s="238" t="s">
        <v>368</v>
      </c>
      <c r="G35" s="256">
        <f>G36</f>
        <v>359.50175999999999</v>
      </c>
      <c r="H35" s="256">
        <f>H36</f>
        <v>0</v>
      </c>
      <c r="I35" s="256">
        <f>I36</f>
        <v>0</v>
      </c>
    </row>
    <row r="36" spans="1:9" s="164" customFormat="1" ht="37.5" customHeight="1">
      <c r="A36" s="51">
        <v>28</v>
      </c>
      <c r="B36" s="135" t="s">
        <v>474</v>
      </c>
      <c r="C36" s="249">
        <v>807</v>
      </c>
      <c r="D36" s="238" t="s">
        <v>128</v>
      </c>
      <c r="E36" s="238" t="s">
        <v>171</v>
      </c>
      <c r="F36" s="238" t="s">
        <v>473</v>
      </c>
      <c r="G36" s="256">
        <v>359.50175999999999</v>
      </c>
      <c r="H36" s="256">
        <v>0</v>
      </c>
      <c r="I36" s="256">
        <v>0</v>
      </c>
    </row>
    <row r="37" spans="1:9" s="164" customFormat="1" ht="19.5" customHeight="1">
      <c r="A37" s="51">
        <v>29</v>
      </c>
      <c r="B37" s="135" t="s">
        <v>56</v>
      </c>
      <c r="C37" s="249">
        <v>807</v>
      </c>
      <c r="D37" s="238" t="s">
        <v>128</v>
      </c>
      <c r="E37" s="238" t="s">
        <v>171</v>
      </c>
      <c r="F37" s="238" t="s">
        <v>57</v>
      </c>
      <c r="G37" s="256">
        <f>G38</f>
        <v>2.20716</v>
      </c>
      <c r="H37" s="256">
        <f>H38</f>
        <v>11.901</v>
      </c>
      <c r="I37" s="256">
        <f>I38</f>
        <v>11.901</v>
      </c>
    </row>
    <row r="38" spans="1:9" s="164" customFormat="1" ht="33" customHeight="1">
      <c r="A38" s="51">
        <v>30</v>
      </c>
      <c r="B38" s="135" t="s">
        <v>58</v>
      </c>
      <c r="C38" s="249">
        <v>807</v>
      </c>
      <c r="D38" s="238" t="s">
        <v>128</v>
      </c>
      <c r="E38" s="238" t="s">
        <v>171</v>
      </c>
      <c r="F38" s="238" t="s">
        <v>47</v>
      </c>
      <c r="G38" s="256">
        <v>2.20716</v>
      </c>
      <c r="H38" s="256">
        <v>11.901</v>
      </c>
      <c r="I38" s="256">
        <v>11.901</v>
      </c>
    </row>
    <row r="39" spans="1:9" s="164" customFormat="1" ht="67.5" customHeight="1">
      <c r="A39" s="51">
        <v>31</v>
      </c>
      <c r="B39" s="135" t="s">
        <v>528</v>
      </c>
      <c r="C39" s="249">
        <v>807</v>
      </c>
      <c r="D39" s="238" t="s">
        <v>128</v>
      </c>
      <c r="E39" s="238" t="s">
        <v>434</v>
      </c>
      <c r="F39" s="238"/>
      <c r="G39" s="256">
        <f>G40</f>
        <v>39.928559999999997</v>
      </c>
      <c r="H39" s="256">
        <f t="shared" ref="G39:I40" si="7">H40</f>
        <v>0</v>
      </c>
      <c r="I39" s="256">
        <f t="shared" si="7"/>
        <v>0</v>
      </c>
    </row>
    <row r="40" spans="1:9" s="164" customFormat="1" ht="289.5" customHeight="1">
      <c r="A40" s="51">
        <v>32</v>
      </c>
      <c r="B40" s="135" t="s">
        <v>435</v>
      </c>
      <c r="C40" s="249">
        <v>807</v>
      </c>
      <c r="D40" s="238" t="s">
        <v>128</v>
      </c>
      <c r="E40" s="238" t="s">
        <v>434</v>
      </c>
      <c r="F40" s="238" t="s">
        <v>49</v>
      </c>
      <c r="G40" s="256">
        <f t="shared" si="7"/>
        <v>39.928559999999997</v>
      </c>
      <c r="H40" s="256">
        <f t="shared" si="7"/>
        <v>0</v>
      </c>
      <c r="I40" s="256">
        <f t="shared" si="7"/>
        <v>0</v>
      </c>
    </row>
    <row r="41" spans="1:9" s="164" customFormat="1" ht="44.25" customHeight="1">
      <c r="A41" s="51">
        <v>33</v>
      </c>
      <c r="B41" s="135" t="s">
        <v>54</v>
      </c>
      <c r="C41" s="249">
        <v>807</v>
      </c>
      <c r="D41" s="238" t="s">
        <v>128</v>
      </c>
      <c r="E41" s="238" t="s">
        <v>434</v>
      </c>
      <c r="F41" s="238" t="s">
        <v>46</v>
      </c>
      <c r="G41" s="256">
        <v>39.928559999999997</v>
      </c>
      <c r="H41" s="256">
        <v>0</v>
      </c>
      <c r="I41" s="256">
        <v>0</v>
      </c>
    </row>
    <row r="42" spans="1:9" s="164" customFormat="1" ht="66.75" customHeight="1">
      <c r="A42" s="51">
        <v>34</v>
      </c>
      <c r="B42" s="135" t="s">
        <v>528</v>
      </c>
      <c r="C42" s="249">
        <v>807</v>
      </c>
      <c r="D42" s="238" t="s">
        <v>128</v>
      </c>
      <c r="E42" s="238" t="s">
        <v>317</v>
      </c>
      <c r="F42" s="238"/>
      <c r="G42" s="256">
        <f t="shared" ref="G42:I43" si="8">G43</f>
        <v>330.7</v>
      </c>
      <c r="H42" s="256">
        <f t="shared" si="8"/>
        <v>0</v>
      </c>
      <c r="I42" s="256">
        <f t="shared" si="8"/>
        <v>0</v>
      </c>
    </row>
    <row r="43" spans="1:9" s="164" customFormat="1" ht="96.75" customHeight="1">
      <c r="A43" s="51">
        <v>35</v>
      </c>
      <c r="B43" s="135" t="s">
        <v>318</v>
      </c>
      <c r="C43" s="249">
        <v>807</v>
      </c>
      <c r="D43" s="238" t="s">
        <v>128</v>
      </c>
      <c r="E43" s="238" t="s">
        <v>317</v>
      </c>
      <c r="F43" s="238" t="s">
        <v>49</v>
      </c>
      <c r="G43" s="256">
        <f t="shared" si="8"/>
        <v>330.7</v>
      </c>
      <c r="H43" s="256">
        <f t="shared" si="8"/>
        <v>0</v>
      </c>
      <c r="I43" s="256">
        <f t="shared" si="8"/>
        <v>0</v>
      </c>
    </row>
    <row r="44" spans="1:9" s="164" customFormat="1" ht="44.25" customHeight="1">
      <c r="A44" s="51">
        <v>36</v>
      </c>
      <c r="B44" s="135" t="s">
        <v>54</v>
      </c>
      <c r="C44" s="249">
        <v>807</v>
      </c>
      <c r="D44" s="238" t="s">
        <v>128</v>
      </c>
      <c r="E44" s="238" t="s">
        <v>317</v>
      </c>
      <c r="F44" s="238" t="s">
        <v>46</v>
      </c>
      <c r="G44" s="256">
        <v>330.7</v>
      </c>
      <c r="H44" s="256">
        <v>0</v>
      </c>
      <c r="I44" s="256">
        <v>0</v>
      </c>
    </row>
    <row r="45" spans="1:9" s="164" customFormat="1" ht="66.75" customHeight="1">
      <c r="A45" s="51">
        <v>37</v>
      </c>
      <c r="B45" s="135" t="s">
        <v>528</v>
      </c>
      <c r="C45" s="249">
        <v>807</v>
      </c>
      <c r="D45" s="238" t="s">
        <v>128</v>
      </c>
      <c r="E45" s="238" t="s">
        <v>493</v>
      </c>
      <c r="F45" s="238"/>
      <c r="G45" s="256">
        <f t="shared" ref="G45:I46" si="9">G46</f>
        <v>19.399999999999999</v>
      </c>
      <c r="H45" s="256">
        <f t="shared" si="9"/>
        <v>0</v>
      </c>
      <c r="I45" s="256">
        <f t="shared" si="9"/>
        <v>0</v>
      </c>
    </row>
    <row r="46" spans="1:9" s="164" customFormat="1" ht="187.5" customHeight="1">
      <c r="A46" s="51">
        <v>38</v>
      </c>
      <c r="B46" s="135" t="s">
        <v>496</v>
      </c>
      <c r="C46" s="249">
        <v>807</v>
      </c>
      <c r="D46" s="238" t="s">
        <v>128</v>
      </c>
      <c r="E46" s="238" t="s">
        <v>493</v>
      </c>
      <c r="F46" s="238" t="s">
        <v>49</v>
      </c>
      <c r="G46" s="256">
        <f t="shared" si="9"/>
        <v>19.399999999999999</v>
      </c>
      <c r="H46" s="256">
        <f t="shared" si="9"/>
        <v>0</v>
      </c>
      <c r="I46" s="256">
        <f t="shared" si="9"/>
        <v>0</v>
      </c>
    </row>
    <row r="47" spans="1:9" s="164" customFormat="1" ht="44.25" customHeight="1">
      <c r="A47" s="51">
        <v>39</v>
      </c>
      <c r="B47" s="135" t="s">
        <v>54</v>
      </c>
      <c r="C47" s="249">
        <v>807</v>
      </c>
      <c r="D47" s="238" t="s">
        <v>128</v>
      </c>
      <c r="E47" s="238" t="s">
        <v>493</v>
      </c>
      <c r="F47" s="238" t="s">
        <v>46</v>
      </c>
      <c r="G47" s="256">
        <v>19.399999999999999</v>
      </c>
      <c r="H47" s="256">
        <v>0</v>
      </c>
      <c r="I47" s="256">
        <v>0</v>
      </c>
    </row>
    <row r="48" spans="1:9" s="164" customFormat="1" ht="66.75" customHeight="1">
      <c r="A48" s="51">
        <v>40</v>
      </c>
      <c r="B48" s="135" t="s">
        <v>528</v>
      </c>
      <c r="C48" s="249">
        <v>807</v>
      </c>
      <c r="D48" s="238" t="s">
        <v>128</v>
      </c>
      <c r="E48" s="238" t="s">
        <v>492</v>
      </c>
      <c r="F48" s="238"/>
      <c r="G48" s="256">
        <f t="shared" ref="G48:I49" si="10">G49</f>
        <v>18.053000000000001</v>
      </c>
      <c r="H48" s="256">
        <f t="shared" si="10"/>
        <v>0</v>
      </c>
      <c r="I48" s="256">
        <f t="shared" si="10"/>
        <v>0</v>
      </c>
    </row>
    <row r="49" spans="1:9" s="164" customFormat="1" ht="234" customHeight="1">
      <c r="A49" s="51">
        <v>41</v>
      </c>
      <c r="B49" s="135" t="s">
        <v>494</v>
      </c>
      <c r="C49" s="249">
        <v>807</v>
      </c>
      <c r="D49" s="238" t="s">
        <v>128</v>
      </c>
      <c r="E49" s="238" t="s">
        <v>492</v>
      </c>
      <c r="F49" s="238" t="s">
        <v>49</v>
      </c>
      <c r="G49" s="256">
        <f t="shared" si="10"/>
        <v>18.053000000000001</v>
      </c>
      <c r="H49" s="256">
        <f t="shared" si="10"/>
        <v>0</v>
      </c>
      <c r="I49" s="256">
        <f t="shared" si="10"/>
        <v>0</v>
      </c>
    </row>
    <row r="50" spans="1:9" s="164" customFormat="1" ht="44.25" customHeight="1">
      <c r="A50" s="51">
        <v>42</v>
      </c>
      <c r="B50" s="135" t="s">
        <v>54</v>
      </c>
      <c r="C50" s="249">
        <v>807</v>
      </c>
      <c r="D50" s="238" t="s">
        <v>128</v>
      </c>
      <c r="E50" s="238" t="s">
        <v>492</v>
      </c>
      <c r="F50" s="238" t="s">
        <v>46</v>
      </c>
      <c r="G50" s="256">
        <v>18.053000000000001</v>
      </c>
      <c r="H50" s="256">
        <v>0</v>
      </c>
      <c r="I50" s="256">
        <v>0</v>
      </c>
    </row>
    <row r="51" spans="1:9" s="166" customFormat="1" ht="57" customHeight="1">
      <c r="A51" s="51">
        <v>43</v>
      </c>
      <c r="B51" s="311" t="s">
        <v>378</v>
      </c>
      <c r="C51" s="247">
        <v>807</v>
      </c>
      <c r="D51" s="312" t="s">
        <v>130</v>
      </c>
      <c r="E51" s="312"/>
      <c r="F51" s="312"/>
      <c r="G51" s="260">
        <f>G52+G56</f>
        <v>852.92</v>
      </c>
      <c r="H51" s="260">
        <f t="shared" ref="H51:I51" si="11">H52+H56</f>
        <v>852.92</v>
      </c>
      <c r="I51" s="260">
        <f t="shared" si="11"/>
        <v>852.92</v>
      </c>
    </row>
    <row r="52" spans="1:9" s="164" customFormat="1" ht="17.25" customHeight="1">
      <c r="A52" s="51">
        <v>44</v>
      </c>
      <c r="B52" s="135" t="s">
        <v>193</v>
      </c>
      <c r="C52" s="249">
        <v>807</v>
      </c>
      <c r="D52" s="257" t="s">
        <v>130</v>
      </c>
      <c r="E52" s="238" t="s">
        <v>172</v>
      </c>
      <c r="F52" s="257"/>
      <c r="G52" s="256">
        <f t="shared" ref="G52:I54" si="12">G53</f>
        <v>40</v>
      </c>
      <c r="H52" s="256">
        <f t="shared" si="12"/>
        <v>40</v>
      </c>
      <c r="I52" s="256">
        <f t="shared" si="12"/>
        <v>40</v>
      </c>
    </row>
    <row r="53" spans="1:9" s="164" customFormat="1" ht="95.25" customHeight="1">
      <c r="A53" s="51">
        <v>45</v>
      </c>
      <c r="B53" s="134" t="s">
        <v>194</v>
      </c>
      <c r="C53" s="249">
        <v>807</v>
      </c>
      <c r="D53" s="257" t="s">
        <v>130</v>
      </c>
      <c r="E53" s="257" t="s">
        <v>191</v>
      </c>
      <c r="F53" s="257"/>
      <c r="G53" s="256">
        <f t="shared" si="12"/>
        <v>40</v>
      </c>
      <c r="H53" s="256">
        <f t="shared" si="12"/>
        <v>40</v>
      </c>
      <c r="I53" s="256">
        <f t="shared" si="12"/>
        <v>40</v>
      </c>
    </row>
    <row r="54" spans="1:9" s="164" customFormat="1" ht="17.25" customHeight="1">
      <c r="A54" s="51">
        <v>46</v>
      </c>
      <c r="B54" s="134" t="s">
        <v>37</v>
      </c>
      <c r="C54" s="249">
        <v>807</v>
      </c>
      <c r="D54" s="257" t="s">
        <v>130</v>
      </c>
      <c r="E54" s="257" t="s">
        <v>191</v>
      </c>
      <c r="F54" s="257" t="s">
        <v>60</v>
      </c>
      <c r="G54" s="256">
        <f t="shared" si="12"/>
        <v>40</v>
      </c>
      <c r="H54" s="256">
        <f t="shared" si="12"/>
        <v>40</v>
      </c>
      <c r="I54" s="256">
        <f t="shared" si="12"/>
        <v>40</v>
      </c>
    </row>
    <row r="55" spans="1:9" s="164" customFormat="1" ht="17.25" customHeight="1">
      <c r="A55" s="51">
        <v>47</v>
      </c>
      <c r="B55" s="134" t="s">
        <v>42</v>
      </c>
      <c r="C55" s="249">
        <v>807</v>
      </c>
      <c r="D55" s="257" t="s">
        <v>130</v>
      </c>
      <c r="E55" s="257" t="s">
        <v>191</v>
      </c>
      <c r="F55" s="257" t="s">
        <v>44</v>
      </c>
      <c r="G55" s="258">
        <f>40</f>
        <v>40</v>
      </c>
      <c r="H55" s="258">
        <f>40</f>
        <v>40</v>
      </c>
      <c r="I55" s="258">
        <f>40</f>
        <v>40</v>
      </c>
    </row>
    <row r="56" spans="1:9" s="164" customFormat="1" ht="17.25" customHeight="1">
      <c r="A56" s="51">
        <v>48</v>
      </c>
      <c r="B56" s="135" t="s">
        <v>193</v>
      </c>
      <c r="C56" s="249">
        <v>807</v>
      </c>
      <c r="D56" s="257" t="s">
        <v>130</v>
      </c>
      <c r="E56" s="238" t="s">
        <v>172</v>
      </c>
      <c r="F56" s="257"/>
      <c r="G56" s="256">
        <f t="shared" ref="G56:I58" si="13">G57</f>
        <v>812.92</v>
      </c>
      <c r="H56" s="256">
        <f t="shared" si="13"/>
        <v>812.92</v>
      </c>
      <c r="I56" s="256">
        <f t="shared" si="13"/>
        <v>812.92</v>
      </c>
    </row>
    <row r="57" spans="1:9" s="164" customFormat="1" ht="78.75" customHeight="1">
      <c r="A57" s="51">
        <v>49</v>
      </c>
      <c r="B57" s="134" t="s">
        <v>461</v>
      </c>
      <c r="C57" s="249">
        <v>807</v>
      </c>
      <c r="D57" s="257" t="s">
        <v>130</v>
      </c>
      <c r="E57" s="257" t="s">
        <v>389</v>
      </c>
      <c r="F57" s="257"/>
      <c r="G57" s="256">
        <f t="shared" si="13"/>
        <v>812.92</v>
      </c>
      <c r="H57" s="256">
        <f t="shared" si="13"/>
        <v>812.92</v>
      </c>
      <c r="I57" s="256">
        <f t="shared" si="13"/>
        <v>812.92</v>
      </c>
    </row>
    <row r="58" spans="1:9" s="164" customFormat="1" ht="17.25" customHeight="1">
      <c r="A58" s="51">
        <v>50</v>
      </c>
      <c r="B58" s="134" t="s">
        <v>37</v>
      </c>
      <c r="C58" s="249">
        <v>807</v>
      </c>
      <c r="D58" s="257" t="s">
        <v>130</v>
      </c>
      <c r="E58" s="257" t="s">
        <v>389</v>
      </c>
      <c r="F58" s="257" t="s">
        <v>60</v>
      </c>
      <c r="G58" s="256">
        <f t="shared" si="13"/>
        <v>812.92</v>
      </c>
      <c r="H58" s="256">
        <f t="shared" si="13"/>
        <v>812.92</v>
      </c>
      <c r="I58" s="256">
        <f t="shared" si="13"/>
        <v>812.92</v>
      </c>
    </row>
    <row r="59" spans="1:9" s="164" customFormat="1" ht="17.25" customHeight="1">
      <c r="A59" s="51">
        <v>51</v>
      </c>
      <c r="B59" s="134" t="s">
        <v>42</v>
      </c>
      <c r="C59" s="249">
        <v>807</v>
      </c>
      <c r="D59" s="257" t="s">
        <v>130</v>
      </c>
      <c r="E59" s="257" t="s">
        <v>389</v>
      </c>
      <c r="F59" s="257" t="s">
        <v>44</v>
      </c>
      <c r="G59" s="258">
        <f>812.92</f>
        <v>812.92</v>
      </c>
      <c r="H59" s="258">
        <f t="shared" ref="H59:I59" si="14">812.92</f>
        <v>812.92</v>
      </c>
      <c r="I59" s="258">
        <f t="shared" si="14"/>
        <v>812.92</v>
      </c>
    </row>
    <row r="60" spans="1:9" s="166" customFormat="1" ht="18" customHeight="1">
      <c r="A60" s="51">
        <v>52</v>
      </c>
      <c r="B60" s="174" t="s">
        <v>22</v>
      </c>
      <c r="C60" s="247">
        <v>807</v>
      </c>
      <c r="D60" s="241" t="s">
        <v>131</v>
      </c>
      <c r="E60" s="241"/>
      <c r="F60" s="313"/>
      <c r="G60" s="260">
        <f>G61</f>
        <v>0</v>
      </c>
      <c r="H60" s="260">
        <f t="shared" ref="H60:I64" si="15">H61</f>
        <v>19.59</v>
      </c>
      <c r="I60" s="260">
        <f t="shared" si="15"/>
        <v>19.948</v>
      </c>
    </row>
    <row r="61" spans="1:9" s="164" customFormat="1" ht="15.75" customHeight="1">
      <c r="A61" s="51">
        <v>53</v>
      </c>
      <c r="B61" s="134" t="s">
        <v>48</v>
      </c>
      <c r="C61" s="249">
        <v>807</v>
      </c>
      <c r="D61" s="238" t="s">
        <v>131</v>
      </c>
      <c r="E61" s="238" t="s">
        <v>165</v>
      </c>
      <c r="F61" s="237"/>
      <c r="G61" s="256">
        <f>G62</f>
        <v>0</v>
      </c>
      <c r="H61" s="256">
        <f t="shared" si="15"/>
        <v>19.59</v>
      </c>
      <c r="I61" s="256">
        <f t="shared" si="15"/>
        <v>19.948</v>
      </c>
    </row>
    <row r="62" spans="1:9" s="164" customFormat="1" ht="15" customHeight="1">
      <c r="A62" s="51">
        <v>54</v>
      </c>
      <c r="B62" s="169" t="s">
        <v>0</v>
      </c>
      <c r="C62" s="249">
        <v>807</v>
      </c>
      <c r="D62" s="238" t="s">
        <v>131</v>
      </c>
      <c r="E62" s="238" t="s">
        <v>174</v>
      </c>
      <c r="F62" s="237"/>
      <c r="G62" s="256">
        <f>G64</f>
        <v>0</v>
      </c>
      <c r="H62" s="256">
        <f>H64</f>
        <v>19.59</v>
      </c>
      <c r="I62" s="256">
        <f>I64</f>
        <v>19.948</v>
      </c>
    </row>
    <row r="63" spans="1:9" s="164" customFormat="1" ht="33.75" customHeight="1">
      <c r="A63" s="51">
        <v>55</v>
      </c>
      <c r="B63" s="170" t="s">
        <v>7</v>
      </c>
      <c r="C63" s="249">
        <v>807</v>
      </c>
      <c r="D63" s="238" t="s">
        <v>131</v>
      </c>
      <c r="E63" s="238" t="s">
        <v>175</v>
      </c>
      <c r="F63" s="237"/>
      <c r="G63" s="256">
        <f>G64</f>
        <v>0</v>
      </c>
      <c r="H63" s="256">
        <f>H64</f>
        <v>19.59</v>
      </c>
      <c r="I63" s="256">
        <f>I64</f>
        <v>19.948</v>
      </c>
    </row>
    <row r="64" spans="1:9" s="164" customFormat="1" ht="16.5" customHeight="1">
      <c r="A64" s="51">
        <v>56</v>
      </c>
      <c r="B64" s="135" t="s">
        <v>56</v>
      </c>
      <c r="C64" s="249">
        <v>807</v>
      </c>
      <c r="D64" s="238" t="s">
        <v>131</v>
      </c>
      <c r="E64" s="238" t="s">
        <v>175</v>
      </c>
      <c r="F64" s="259">
        <v>800</v>
      </c>
      <c r="G64" s="256">
        <f>G65</f>
        <v>0</v>
      </c>
      <c r="H64" s="256">
        <f t="shared" si="15"/>
        <v>19.59</v>
      </c>
      <c r="I64" s="256">
        <f t="shared" si="15"/>
        <v>19.948</v>
      </c>
    </row>
    <row r="65" spans="1:9" s="164" customFormat="1" ht="18" customHeight="1">
      <c r="A65" s="51">
        <v>57</v>
      </c>
      <c r="B65" s="169" t="s">
        <v>74</v>
      </c>
      <c r="C65" s="249">
        <v>807</v>
      </c>
      <c r="D65" s="238" t="s">
        <v>131</v>
      </c>
      <c r="E65" s="238" t="s">
        <v>175</v>
      </c>
      <c r="F65" s="237">
        <v>870</v>
      </c>
      <c r="G65" s="256">
        <v>0</v>
      </c>
      <c r="H65" s="256">
        <v>19.59</v>
      </c>
      <c r="I65" s="256">
        <v>19.948</v>
      </c>
    </row>
    <row r="66" spans="1:9" s="164" customFormat="1" ht="22.5" customHeight="1">
      <c r="A66" s="51">
        <v>58</v>
      </c>
      <c r="B66" s="171" t="s">
        <v>59</v>
      </c>
      <c r="C66" s="249">
        <v>807</v>
      </c>
      <c r="D66" s="241" t="s">
        <v>132</v>
      </c>
      <c r="E66" s="241"/>
      <c r="F66" s="241"/>
      <c r="G66" s="260">
        <f>G67</f>
        <v>523.68368999999996</v>
      </c>
      <c r="H66" s="260">
        <f t="shared" ref="H66:I80" si="16">H67</f>
        <v>1.6</v>
      </c>
      <c r="I66" s="260">
        <f t="shared" si="16"/>
        <v>1.6</v>
      </c>
    </row>
    <row r="67" spans="1:9" s="164" customFormat="1" ht="19.5" customHeight="1">
      <c r="A67" s="51">
        <v>59</v>
      </c>
      <c r="B67" s="172" t="s">
        <v>48</v>
      </c>
      <c r="C67" s="249">
        <v>807</v>
      </c>
      <c r="D67" s="261" t="s">
        <v>132</v>
      </c>
      <c r="E67" s="238" t="s">
        <v>168</v>
      </c>
      <c r="F67" s="261"/>
      <c r="G67" s="256">
        <f>G68+G73+G78+G82</f>
        <v>523.68368999999996</v>
      </c>
      <c r="H67" s="256">
        <f>H68+H78</f>
        <v>1.6</v>
      </c>
      <c r="I67" s="256">
        <f>I68+I78</f>
        <v>1.6</v>
      </c>
    </row>
    <row r="68" spans="1:9" s="164" customFormat="1" ht="39" customHeight="1">
      <c r="A68" s="51">
        <v>60</v>
      </c>
      <c r="B68" s="182" t="s">
        <v>53</v>
      </c>
      <c r="C68" s="249">
        <v>807</v>
      </c>
      <c r="D68" s="261" t="s">
        <v>132</v>
      </c>
      <c r="E68" s="238" t="s">
        <v>166</v>
      </c>
      <c r="F68" s="261"/>
      <c r="G68" s="256">
        <f>G69</f>
        <v>444.86261000000002</v>
      </c>
      <c r="H68" s="256">
        <f t="shared" ref="H68:I69" si="17">H69</f>
        <v>0</v>
      </c>
      <c r="I68" s="256">
        <f t="shared" si="17"/>
        <v>0</v>
      </c>
    </row>
    <row r="69" spans="1:9" s="164" customFormat="1" ht="52.5" customHeight="1">
      <c r="A69" s="51">
        <v>61</v>
      </c>
      <c r="B69" s="182" t="s">
        <v>385</v>
      </c>
      <c r="C69" s="249">
        <v>807</v>
      </c>
      <c r="D69" s="261" t="s">
        <v>132</v>
      </c>
      <c r="E69" s="238" t="s">
        <v>252</v>
      </c>
      <c r="F69" s="261"/>
      <c r="G69" s="256">
        <f>G70</f>
        <v>444.86261000000002</v>
      </c>
      <c r="H69" s="256">
        <f t="shared" si="17"/>
        <v>0</v>
      </c>
      <c r="I69" s="256">
        <f t="shared" si="17"/>
        <v>0</v>
      </c>
    </row>
    <row r="70" spans="1:9" s="164" customFormat="1" ht="77.25" customHeight="1">
      <c r="A70" s="51">
        <v>62</v>
      </c>
      <c r="B70" s="183" t="s">
        <v>245</v>
      </c>
      <c r="C70" s="249">
        <v>807</v>
      </c>
      <c r="D70" s="261" t="s">
        <v>132</v>
      </c>
      <c r="E70" s="238" t="s">
        <v>252</v>
      </c>
      <c r="F70" s="184" t="s">
        <v>49</v>
      </c>
      <c r="G70" s="256">
        <f>G71</f>
        <v>444.86261000000002</v>
      </c>
      <c r="H70" s="256">
        <f t="shared" ref="H70:I70" si="18">H71</f>
        <v>0</v>
      </c>
      <c r="I70" s="256">
        <f t="shared" si="18"/>
        <v>0</v>
      </c>
    </row>
    <row r="71" spans="1:9" s="164" customFormat="1" ht="44.25" customHeight="1">
      <c r="A71" s="51">
        <v>63</v>
      </c>
      <c r="B71" s="183" t="s">
        <v>54</v>
      </c>
      <c r="C71" s="249">
        <v>807</v>
      </c>
      <c r="D71" s="261" t="s">
        <v>132</v>
      </c>
      <c r="E71" s="238" t="s">
        <v>252</v>
      </c>
      <c r="F71" s="184" t="s">
        <v>46</v>
      </c>
      <c r="G71" s="256">
        <v>444.86261000000002</v>
      </c>
      <c r="H71" s="256">
        <v>0</v>
      </c>
      <c r="I71" s="256">
        <v>0</v>
      </c>
    </row>
    <row r="72" spans="1:9" s="164" customFormat="1" ht="37.5" customHeight="1">
      <c r="A72" s="51">
        <v>64</v>
      </c>
      <c r="B72" s="135" t="s">
        <v>193</v>
      </c>
      <c r="C72" s="249">
        <v>807</v>
      </c>
      <c r="D72" s="261" t="s">
        <v>132</v>
      </c>
      <c r="E72" s="238" t="s">
        <v>173</v>
      </c>
      <c r="F72" s="238"/>
      <c r="G72" s="256">
        <f>G73</f>
        <v>58.740639999999999</v>
      </c>
      <c r="H72" s="256">
        <f t="shared" ref="H72:I72" si="19">H73</f>
        <v>0</v>
      </c>
      <c r="I72" s="256">
        <f t="shared" si="19"/>
        <v>0</v>
      </c>
    </row>
    <row r="73" spans="1:9" s="164" customFormat="1" ht="39" customHeight="1">
      <c r="A73" s="51">
        <v>65</v>
      </c>
      <c r="B73" s="182" t="s">
        <v>53</v>
      </c>
      <c r="C73" s="249">
        <v>807</v>
      </c>
      <c r="D73" s="261" t="s">
        <v>132</v>
      </c>
      <c r="E73" s="238" t="s">
        <v>501</v>
      </c>
      <c r="F73" s="261"/>
      <c r="G73" s="256">
        <f>G75+G76</f>
        <v>58.740639999999999</v>
      </c>
      <c r="H73" s="256">
        <f>H75</f>
        <v>0</v>
      </c>
      <c r="I73" s="256">
        <f>I75</f>
        <v>0</v>
      </c>
    </row>
    <row r="74" spans="1:9" s="164" customFormat="1" ht="63" customHeight="1">
      <c r="A74" s="51">
        <v>66</v>
      </c>
      <c r="B74" s="168" t="s">
        <v>222</v>
      </c>
      <c r="C74" s="249">
        <v>807</v>
      </c>
      <c r="D74" s="238" t="s">
        <v>132</v>
      </c>
      <c r="E74" s="238" t="s">
        <v>501</v>
      </c>
      <c r="F74" s="238" t="s">
        <v>50</v>
      </c>
      <c r="G74" s="256">
        <f>G75</f>
        <v>53.077460000000002</v>
      </c>
      <c r="H74" s="256">
        <f>H75</f>
        <v>0</v>
      </c>
      <c r="I74" s="256">
        <f>I75</f>
        <v>0</v>
      </c>
    </row>
    <row r="75" spans="1:9" s="164" customFormat="1" ht="50.25" customHeight="1">
      <c r="A75" s="51">
        <v>67</v>
      </c>
      <c r="B75" s="168" t="s">
        <v>141</v>
      </c>
      <c r="C75" s="249">
        <v>807</v>
      </c>
      <c r="D75" s="238" t="s">
        <v>132</v>
      </c>
      <c r="E75" s="238" t="s">
        <v>501</v>
      </c>
      <c r="F75" s="238" t="s">
        <v>43</v>
      </c>
      <c r="G75" s="256">
        <v>53.077460000000002</v>
      </c>
      <c r="H75" s="256">
        <v>0</v>
      </c>
      <c r="I75" s="256">
        <v>0</v>
      </c>
    </row>
    <row r="76" spans="1:9" s="164" customFormat="1" ht="50.25" customHeight="1">
      <c r="A76" s="51">
        <v>68</v>
      </c>
      <c r="B76" s="330" t="s">
        <v>56</v>
      </c>
      <c r="C76" s="249">
        <v>807</v>
      </c>
      <c r="D76" s="238" t="s">
        <v>132</v>
      </c>
      <c r="E76" s="238" t="s">
        <v>501</v>
      </c>
      <c r="F76" s="238" t="s">
        <v>57</v>
      </c>
      <c r="G76" s="256">
        <f>G77</f>
        <v>5.6631799999999997</v>
      </c>
      <c r="H76" s="256">
        <f t="shared" ref="H76:I76" si="20">H77</f>
        <v>0</v>
      </c>
      <c r="I76" s="256">
        <f t="shared" si="20"/>
        <v>0</v>
      </c>
    </row>
    <row r="77" spans="1:9" s="164" customFormat="1" ht="44.25" customHeight="1">
      <c r="A77" s="51">
        <v>69</v>
      </c>
      <c r="B77" s="330" t="s">
        <v>503</v>
      </c>
      <c r="C77" s="249">
        <v>807</v>
      </c>
      <c r="D77" s="238" t="s">
        <v>132</v>
      </c>
      <c r="E77" s="238" t="s">
        <v>501</v>
      </c>
      <c r="F77" s="238" t="s">
        <v>502</v>
      </c>
      <c r="G77" s="256">
        <v>5.6631799999999997</v>
      </c>
      <c r="H77" s="256">
        <v>0</v>
      </c>
      <c r="I77" s="256">
        <v>0</v>
      </c>
    </row>
    <row r="78" spans="1:9" s="164" customFormat="1" ht="65.25" customHeight="1">
      <c r="A78" s="51">
        <v>70</v>
      </c>
      <c r="B78" s="173" t="s">
        <v>200</v>
      </c>
      <c r="C78" s="249">
        <v>807</v>
      </c>
      <c r="D78" s="261" t="s">
        <v>132</v>
      </c>
      <c r="E78" s="261" t="s">
        <v>176</v>
      </c>
      <c r="F78" s="261"/>
      <c r="G78" s="256">
        <f>G79</f>
        <v>1.6140000000000001</v>
      </c>
      <c r="H78" s="256">
        <f t="shared" si="16"/>
        <v>1.6</v>
      </c>
      <c r="I78" s="256">
        <f t="shared" si="16"/>
        <v>1.6</v>
      </c>
    </row>
    <row r="79" spans="1:9" s="164" customFormat="1" ht="66.75" customHeight="1">
      <c r="A79" s="51">
        <v>71</v>
      </c>
      <c r="B79" s="173" t="s">
        <v>192</v>
      </c>
      <c r="C79" s="249">
        <v>807</v>
      </c>
      <c r="D79" s="261" t="s">
        <v>132</v>
      </c>
      <c r="E79" s="261" t="s">
        <v>177</v>
      </c>
      <c r="F79" s="261"/>
      <c r="G79" s="256">
        <f>G80</f>
        <v>1.6140000000000001</v>
      </c>
      <c r="H79" s="256">
        <f t="shared" si="16"/>
        <v>1.6</v>
      </c>
      <c r="I79" s="256">
        <f t="shared" si="16"/>
        <v>1.6</v>
      </c>
    </row>
    <row r="80" spans="1:9" s="164" customFormat="1" ht="33" customHeight="1">
      <c r="A80" s="51">
        <v>72</v>
      </c>
      <c r="B80" s="135" t="s">
        <v>142</v>
      </c>
      <c r="C80" s="249">
        <v>807</v>
      </c>
      <c r="D80" s="261" t="s">
        <v>132</v>
      </c>
      <c r="E80" s="261" t="s">
        <v>177</v>
      </c>
      <c r="F80" s="262" t="s">
        <v>50</v>
      </c>
      <c r="G80" s="256">
        <f>G81</f>
        <v>1.6140000000000001</v>
      </c>
      <c r="H80" s="256">
        <f t="shared" si="16"/>
        <v>1.6</v>
      </c>
      <c r="I80" s="256">
        <f t="shared" si="16"/>
        <v>1.6</v>
      </c>
    </row>
    <row r="81" spans="1:9" s="164" customFormat="1" ht="50.25" customHeight="1">
      <c r="A81" s="51">
        <v>73</v>
      </c>
      <c r="B81" s="135" t="s">
        <v>141</v>
      </c>
      <c r="C81" s="249">
        <v>807</v>
      </c>
      <c r="D81" s="261" t="s">
        <v>132</v>
      </c>
      <c r="E81" s="261" t="s">
        <v>177</v>
      </c>
      <c r="F81" s="263" t="s">
        <v>43</v>
      </c>
      <c r="G81" s="256">
        <v>1.6140000000000001</v>
      </c>
      <c r="H81" s="256">
        <v>1.6</v>
      </c>
      <c r="I81" s="256">
        <v>1.6</v>
      </c>
    </row>
    <row r="82" spans="1:9" s="164" customFormat="1" ht="17.25" customHeight="1">
      <c r="A82" s="51">
        <v>74</v>
      </c>
      <c r="B82" s="135" t="s">
        <v>193</v>
      </c>
      <c r="C82" s="249">
        <v>807</v>
      </c>
      <c r="D82" s="257" t="s">
        <v>132</v>
      </c>
      <c r="E82" s="238" t="s">
        <v>172</v>
      </c>
      <c r="F82" s="257"/>
      <c r="G82" s="256">
        <f t="shared" ref="G82:I84" si="21">G83</f>
        <v>18.466439999999999</v>
      </c>
      <c r="H82" s="256">
        <f t="shared" si="21"/>
        <v>0</v>
      </c>
      <c r="I82" s="256">
        <f t="shared" si="21"/>
        <v>0</v>
      </c>
    </row>
    <row r="83" spans="1:9" s="164" customFormat="1" ht="95.25" customHeight="1">
      <c r="A83" s="51">
        <v>75</v>
      </c>
      <c r="B83" s="134" t="s">
        <v>355</v>
      </c>
      <c r="C83" s="249">
        <v>807</v>
      </c>
      <c r="D83" s="257" t="s">
        <v>132</v>
      </c>
      <c r="E83" s="257" t="s">
        <v>390</v>
      </c>
      <c r="F83" s="257"/>
      <c r="G83" s="256">
        <f t="shared" si="21"/>
        <v>18.466439999999999</v>
      </c>
      <c r="H83" s="256">
        <f t="shared" si="21"/>
        <v>0</v>
      </c>
      <c r="I83" s="256">
        <f t="shared" si="21"/>
        <v>0</v>
      </c>
    </row>
    <row r="84" spans="1:9" s="164" customFormat="1" ht="17.25" customHeight="1">
      <c r="A84" s="51">
        <v>76</v>
      </c>
      <c r="B84" s="134" t="s">
        <v>37</v>
      </c>
      <c r="C84" s="249">
        <v>807</v>
      </c>
      <c r="D84" s="257" t="s">
        <v>132</v>
      </c>
      <c r="E84" s="257" t="s">
        <v>390</v>
      </c>
      <c r="F84" s="257" t="s">
        <v>60</v>
      </c>
      <c r="G84" s="256">
        <f t="shared" si="21"/>
        <v>18.466439999999999</v>
      </c>
      <c r="H84" s="256">
        <f t="shared" si="21"/>
        <v>0</v>
      </c>
      <c r="I84" s="256">
        <f t="shared" si="21"/>
        <v>0</v>
      </c>
    </row>
    <row r="85" spans="1:9" s="164" customFormat="1" ht="17.25" customHeight="1">
      <c r="A85" s="51">
        <v>77</v>
      </c>
      <c r="B85" s="134" t="s">
        <v>42</v>
      </c>
      <c r="C85" s="249">
        <v>807</v>
      </c>
      <c r="D85" s="257" t="s">
        <v>132</v>
      </c>
      <c r="E85" s="257" t="s">
        <v>390</v>
      </c>
      <c r="F85" s="257" t="s">
        <v>44</v>
      </c>
      <c r="G85" s="258">
        <f>18.46644</f>
        <v>18.466439999999999</v>
      </c>
      <c r="H85" s="258">
        <v>0</v>
      </c>
      <c r="I85" s="258">
        <v>0</v>
      </c>
    </row>
    <row r="86" spans="1:9" s="164" customFormat="1" ht="26.25" customHeight="1">
      <c r="A86" s="51">
        <v>78</v>
      </c>
      <c r="B86" s="174" t="s">
        <v>64</v>
      </c>
      <c r="C86" s="247">
        <v>807</v>
      </c>
      <c r="D86" s="241" t="s">
        <v>133</v>
      </c>
      <c r="E86" s="241"/>
      <c r="F86" s="241"/>
      <c r="G86" s="260">
        <f>G87</f>
        <v>120.7</v>
      </c>
      <c r="H86" s="260">
        <f t="shared" ref="H86:I86" si="22">H87</f>
        <v>120.7</v>
      </c>
      <c r="I86" s="260">
        <f t="shared" si="22"/>
        <v>121.7</v>
      </c>
    </row>
    <row r="87" spans="1:9" s="164" customFormat="1" ht="20.25" customHeight="1">
      <c r="A87" s="51">
        <v>79</v>
      </c>
      <c r="B87" s="135" t="s">
        <v>65</v>
      </c>
      <c r="C87" s="249">
        <v>807</v>
      </c>
      <c r="D87" s="238" t="s">
        <v>134</v>
      </c>
      <c r="E87" s="241"/>
      <c r="F87" s="241"/>
      <c r="G87" s="256">
        <f>G89</f>
        <v>120.7</v>
      </c>
      <c r="H87" s="256">
        <f t="shared" ref="H87:I87" si="23">H89</f>
        <v>120.7</v>
      </c>
      <c r="I87" s="256">
        <f t="shared" si="23"/>
        <v>121.7</v>
      </c>
    </row>
    <row r="88" spans="1:9" s="164" customFormat="1" ht="15.75" customHeight="1">
      <c r="A88" s="51">
        <v>80</v>
      </c>
      <c r="B88" s="135" t="s">
        <v>199</v>
      </c>
      <c r="C88" s="249">
        <v>807</v>
      </c>
      <c r="D88" s="238" t="s">
        <v>134</v>
      </c>
      <c r="E88" s="238" t="s">
        <v>168</v>
      </c>
      <c r="F88" s="241"/>
      <c r="G88" s="264">
        <f>G89</f>
        <v>120.7</v>
      </c>
      <c r="H88" s="264">
        <f t="shared" ref="H88:I89" si="24">H89</f>
        <v>120.7</v>
      </c>
      <c r="I88" s="264">
        <f t="shared" si="24"/>
        <v>121.7</v>
      </c>
    </row>
    <row r="89" spans="1:9" s="164" customFormat="1" ht="61.5" customHeight="1">
      <c r="A89" s="51">
        <v>81</v>
      </c>
      <c r="B89" s="173" t="s">
        <v>1</v>
      </c>
      <c r="C89" s="249">
        <v>807</v>
      </c>
      <c r="D89" s="238" t="s">
        <v>134</v>
      </c>
      <c r="E89" s="238" t="s">
        <v>176</v>
      </c>
      <c r="F89" s="241"/>
      <c r="G89" s="256">
        <f>G90</f>
        <v>120.7</v>
      </c>
      <c r="H89" s="256">
        <f t="shared" si="24"/>
        <v>120.7</v>
      </c>
      <c r="I89" s="256">
        <f t="shared" si="24"/>
        <v>121.7</v>
      </c>
    </row>
    <row r="90" spans="1:9" s="164" customFormat="1" ht="63" customHeight="1">
      <c r="A90" s="51">
        <v>82</v>
      </c>
      <c r="B90" s="135" t="s">
        <v>66</v>
      </c>
      <c r="C90" s="249">
        <v>807</v>
      </c>
      <c r="D90" s="238" t="s">
        <v>134</v>
      </c>
      <c r="E90" s="238" t="s">
        <v>178</v>
      </c>
      <c r="F90" s="241"/>
      <c r="G90" s="256">
        <f>G91+G93</f>
        <v>120.7</v>
      </c>
      <c r="H90" s="256">
        <f t="shared" ref="H90:I90" si="25">H91+H93</f>
        <v>120.7</v>
      </c>
      <c r="I90" s="256">
        <f t="shared" si="25"/>
        <v>121.7</v>
      </c>
    </row>
    <row r="91" spans="1:9" s="164" customFormat="1" ht="90" customHeight="1">
      <c r="A91" s="51">
        <v>83</v>
      </c>
      <c r="B91" s="135" t="s">
        <v>55</v>
      </c>
      <c r="C91" s="249">
        <v>807</v>
      </c>
      <c r="D91" s="238" t="s">
        <v>134</v>
      </c>
      <c r="E91" s="238" t="s">
        <v>178</v>
      </c>
      <c r="F91" s="238" t="s">
        <v>49</v>
      </c>
      <c r="G91" s="256">
        <f>G92</f>
        <v>65.11618</v>
      </c>
      <c r="H91" s="256">
        <f t="shared" ref="H91:I91" si="26">H92</f>
        <v>94.468000000000004</v>
      </c>
      <c r="I91" s="256">
        <f t="shared" si="26"/>
        <v>95.468000000000004</v>
      </c>
    </row>
    <row r="92" spans="1:9" s="164" customFormat="1" ht="40.5" customHeight="1">
      <c r="A92" s="51">
        <v>84</v>
      </c>
      <c r="B92" s="135" t="s">
        <v>54</v>
      </c>
      <c r="C92" s="249">
        <v>807</v>
      </c>
      <c r="D92" s="238" t="s">
        <v>134</v>
      </c>
      <c r="E92" s="238" t="s">
        <v>178</v>
      </c>
      <c r="F92" s="238" t="s">
        <v>46</v>
      </c>
      <c r="G92" s="256">
        <v>65.11618</v>
      </c>
      <c r="H92" s="256">
        <f t="shared" ref="H92" si="27">84.668+9.8</f>
        <v>94.468000000000004</v>
      </c>
      <c r="I92" s="256">
        <f>84.668+10.8</f>
        <v>95.468000000000004</v>
      </c>
    </row>
    <row r="93" spans="1:9" s="164" customFormat="1" ht="52.5" customHeight="1">
      <c r="A93" s="51">
        <v>85</v>
      </c>
      <c r="B93" s="168" t="s">
        <v>140</v>
      </c>
      <c r="C93" s="249">
        <v>807</v>
      </c>
      <c r="D93" s="238" t="s">
        <v>134</v>
      </c>
      <c r="E93" s="238" t="s">
        <v>178</v>
      </c>
      <c r="F93" s="238" t="s">
        <v>50</v>
      </c>
      <c r="G93" s="256">
        <f>G94</f>
        <v>55.583820000000003</v>
      </c>
      <c r="H93" s="256">
        <f t="shared" ref="H93:I93" si="28">H94</f>
        <v>26.231999999999999</v>
      </c>
      <c r="I93" s="256">
        <f t="shared" si="28"/>
        <v>26.231999999999999</v>
      </c>
    </row>
    <row r="94" spans="1:9" s="164" customFormat="1" ht="50.25" customHeight="1">
      <c r="A94" s="51">
        <v>86</v>
      </c>
      <c r="B94" s="168" t="s">
        <v>141</v>
      </c>
      <c r="C94" s="249">
        <v>807</v>
      </c>
      <c r="D94" s="238" t="s">
        <v>134</v>
      </c>
      <c r="E94" s="238" t="s">
        <v>178</v>
      </c>
      <c r="F94" s="238" t="s">
        <v>43</v>
      </c>
      <c r="G94" s="256">
        <v>55.583820000000003</v>
      </c>
      <c r="H94" s="256">
        <v>26.231999999999999</v>
      </c>
      <c r="I94" s="256">
        <v>26.231999999999999</v>
      </c>
    </row>
    <row r="95" spans="1:9" s="164" customFormat="1" ht="33" customHeight="1">
      <c r="A95" s="51">
        <v>87</v>
      </c>
      <c r="B95" s="174" t="s">
        <v>40</v>
      </c>
      <c r="C95" s="247">
        <v>807</v>
      </c>
      <c r="D95" s="241" t="s">
        <v>121</v>
      </c>
      <c r="E95" s="238"/>
      <c r="F95" s="238"/>
      <c r="G95" s="260">
        <f>G96</f>
        <v>42.19314</v>
      </c>
      <c r="H95" s="260">
        <f t="shared" ref="H95:I95" si="29">H96</f>
        <v>23</v>
      </c>
      <c r="I95" s="260">
        <f t="shared" si="29"/>
        <v>23</v>
      </c>
    </row>
    <row r="96" spans="1:9" s="164" customFormat="1" ht="27" customHeight="1">
      <c r="A96" s="51">
        <v>88</v>
      </c>
      <c r="B96" s="135" t="s">
        <v>374</v>
      </c>
      <c r="C96" s="249">
        <v>807</v>
      </c>
      <c r="D96" s="238" t="s">
        <v>122</v>
      </c>
      <c r="E96" s="238"/>
      <c r="F96" s="238"/>
      <c r="G96" s="256">
        <f>G97+G102+G108</f>
        <v>42.19314</v>
      </c>
      <c r="H96" s="256">
        <f t="shared" ref="H96:I96" si="30">H97+H102+H108</f>
        <v>23</v>
      </c>
      <c r="I96" s="256">
        <f t="shared" si="30"/>
        <v>23</v>
      </c>
    </row>
    <row r="97" spans="1:9" s="164" customFormat="1" ht="49.5" customHeight="1">
      <c r="A97" s="51">
        <v>89</v>
      </c>
      <c r="B97" s="135" t="s">
        <v>144</v>
      </c>
      <c r="C97" s="249">
        <v>807</v>
      </c>
      <c r="D97" s="238" t="s">
        <v>122</v>
      </c>
      <c r="E97" s="238" t="s">
        <v>370</v>
      </c>
      <c r="F97" s="238"/>
      <c r="G97" s="256">
        <f t="shared" ref="G97:I98" si="31">G98</f>
        <v>22.020140000000001</v>
      </c>
      <c r="H97" s="256">
        <f t="shared" si="31"/>
        <v>0</v>
      </c>
      <c r="I97" s="256">
        <f t="shared" si="31"/>
        <v>0</v>
      </c>
    </row>
    <row r="98" spans="1:9" s="164" customFormat="1" ht="50.25" customHeight="1">
      <c r="A98" s="51">
        <v>90</v>
      </c>
      <c r="B98" s="135" t="s">
        <v>450</v>
      </c>
      <c r="C98" s="249">
        <v>807</v>
      </c>
      <c r="D98" s="238" t="s">
        <v>122</v>
      </c>
      <c r="E98" s="238" t="s">
        <v>371</v>
      </c>
      <c r="F98" s="238"/>
      <c r="G98" s="256">
        <f>G99</f>
        <v>22.020140000000001</v>
      </c>
      <c r="H98" s="256">
        <f t="shared" si="31"/>
        <v>0</v>
      </c>
      <c r="I98" s="256">
        <f t="shared" si="31"/>
        <v>0</v>
      </c>
    </row>
    <row r="99" spans="1:9" s="133" customFormat="1" ht="138.75" customHeight="1">
      <c r="A99" s="51">
        <v>91</v>
      </c>
      <c r="B99" s="136" t="s">
        <v>477</v>
      </c>
      <c r="C99" s="265">
        <v>807</v>
      </c>
      <c r="D99" s="238" t="s">
        <v>122</v>
      </c>
      <c r="E99" s="257" t="s">
        <v>471</v>
      </c>
      <c r="F99" s="257"/>
      <c r="G99" s="256">
        <f t="shared" ref="G99:I100" si="32">G100</f>
        <v>22.020140000000001</v>
      </c>
      <c r="H99" s="256">
        <f t="shared" si="32"/>
        <v>0</v>
      </c>
      <c r="I99" s="256">
        <f t="shared" si="32"/>
        <v>0</v>
      </c>
    </row>
    <row r="100" spans="1:9" s="133" customFormat="1" ht="33" customHeight="1">
      <c r="A100" s="51">
        <v>92</v>
      </c>
      <c r="B100" s="134" t="s">
        <v>142</v>
      </c>
      <c r="C100" s="265">
        <v>807</v>
      </c>
      <c r="D100" s="238" t="s">
        <v>122</v>
      </c>
      <c r="E100" s="257" t="s">
        <v>471</v>
      </c>
      <c r="F100" s="257" t="s">
        <v>50</v>
      </c>
      <c r="G100" s="256">
        <f t="shared" si="32"/>
        <v>22.020140000000001</v>
      </c>
      <c r="H100" s="256">
        <f t="shared" si="32"/>
        <v>0</v>
      </c>
      <c r="I100" s="256">
        <f t="shared" si="32"/>
        <v>0</v>
      </c>
    </row>
    <row r="101" spans="1:9" s="133" customFormat="1" ht="33" customHeight="1">
      <c r="A101" s="51">
        <v>93</v>
      </c>
      <c r="B101" s="134" t="s">
        <v>2</v>
      </c>
      <c r="C101" s="265">
        <v>807</v>
      </c>
      <c r="D101" s="238" t="s">
        <v>122</v>
      </c>
      <c r="E101" s="257" t="s">
        <v>471</v>
      </c>
      <c r="F101" s="257" t="s">
        <v>43</v>
      </c>
      <c r="G101" s="256">
        <v>22.020140000000001</v>
      </c>
      <c r="H101" s="256">
        <v>0</v>
      </c>
      <c r="I101" s="256">
        <v>0</v>
      </c>
    </row>
    <row r="102" spans="1:9" s="164" customFormat="1" ht="31.5" customHeight="1">
      <c r="A102" s="51">
        <v>94</v>
      </c>
      <c r="B102" s="135" t="s">
        <v>374</v>
      </c>
      <c r="C102" s="249">
        <v>807</v>
      </c>
      <c r="D102" s="238" t="s">
        <v>122</v>
      </c>
      <c r="E102" s="238"/>
      <c r="F102" s="238"/>
      <c r="G102" s="256">
        <f>G103+G113</f>
        <v>20.172999999999998</v>
      </c>
      <c r="H102" s="256">
        <f t="shared" ref="G102:I104" si="33">H103</f>
        <v>7</v>
      </c>
      <c r="I102" s="256">
        <f t="shared" si="33"/>
        <v>7</v>
      </c>
    </row>
    <row r="103" spans="1:9" s="164" customFormat="1" ht="51.75" customHeight="1">
      <c r="A103" s="51">
        <v>95</v>
      </c>
      <c r="B103" s="135" t="s">
        <v>144</v>
      </c>
      <c r="C103" s="249">
        <v>807</v>
      </c>
      <c r="D103" s="238" t="s">
        <v>122</v>
      </c>
      <c r="E103" s="238" t="s">
        <v>370</v>
      </c>
      <c r="F103" s="238"/>
      <c r="G103" s="256">
        <f t="shared" si="33"/>
        <v>0</v>
      </c>
      <c r="H103" s="256">
        <f t="shared" si="33"/>
        <v>7</v>
      </c>
      <c r="I103" s="256">
        <f t="shared" si="33"/>
        <v>7</v>
      </c>
    </row>
    <row r="104" spans="1:9" s="164" customFormat="1" ht="63" customHeight="1">
      <c r="A104" s="51">
        <v>96</v>
      </c>
      <c r="B104" s="135" t="s">
        <v>446</v>
      </c>
      <c r="C104" s="249">
        <v>807</v>
      </c>
      <c r="D104" s="238" t="s">
        <v>122</v>
      </c>
      <c r="E104" s="238" t="s">
        <v>373</v>
      </c>
      <c r="F104" s="238"/>
      <c r="G104" s="256">
        <f>G105</f>
        <v>0</v>
      </c>
      <c r="H104" s="256">
        <f t="shared" si="33"/>
        <v>7</v>
      </c>
      <c r="I104" s="256">
        <f t="shared" si="33"/>
        <v>7</v>
      </c>
    </row>
    <row r="105" spans="1:9" s="133" customFormat="1" ht="136.5" customHeight="1">
      <c r="A105" s="51">
        <v>97</v>
      </c>
      <c r="B105" s="136" t="s">
        <v>445</v>
      </c>
      <c r="C105" s="265">
        <v>807</v>
      </c>
      <c r="D105" s="238" t="s">
        <v>122</v>
      </c>
      <c r="E105" s="257" t="s">
        <v>377</v>
      </c>
      <c r="F105" s="257"/>
      <c r="G105" s="256">
        <f t="shared" ref="G105:I106" si="34">G106</f>
        <v>0</v>
      </c>
      <c r="H105" s="256">
        <f t="shared" si="34"/>
        <v>7</v>
      </c>
      <c r="I105" s="256">
        <f t="shared" si="34"/>
        <v>7</v>
      </c>
    </row>
    <row r="106" spans="1:9" s="133" customFormat="1" ht="33" customHeight="1">
      <c r="A106" s="51">
        <v>98</v>
      </c>
      <c r="B106" s="134" t="s">
        <v>142</v>
      </c>
      <c r="C106" s="265">
        <v>807</v>
      </c>
      <c r="D106" s="238" t="s">
        <v>122</v>
      </c>
      <c r="E106" s="257" t="s">
        <v>377</v>
      </c>
      <c r="F106" s="257" t="s">
        <v>50</v>
      </c>
      <c r="G106" s="256">
        <f t="shared" si="34"/>
        <v>0</v>
      </c>
      <c r="H106" s="256">
        <f t="shared" si="34"/>
        <v>7</v>
      </c>
      <c r="I106" s="256">
        <f t="shared" si="34"/>
        <v>7</v>
      </c>
    </row>
    <row r="107" spans="1:9" s="133" customFormat="1" ht="33" customHeight="1">
      <c r="A107" s="51">
        <v>99</v>
      </c>
      <c r="B107" s="134" t="s">
        <v>2</v>
      </c>
      <c r="C107" s="265">
        <v>807</v>
      </c>
      <c r="D107" s="238" t="s">
        <v>122</v>
      </c>
      <c r="E107" s="257" t="s">
        <v>377</v>
      </c>
      <c r="F107" s="257" t="s">
        <v>43</v>
      </c>
      <c r="G107" s="256">
        <v>0</v>
      </c>
      <c r="H107" s="256">
        <v>7</v>
      </c>
      <c r="I107" s="256">
        <v>7</v>
      </c>
    </row>
    <row r="108" spans="1:9" s="164" customFormat="1" ht="49.5" customHeight="1">
      <c r="A108" s="51">
        <v>100</v>
      </c>
      <c r="B108" s="135" t="s">
        <v>144</v>
      </c>
      <c r="C108" s="249">
        <v>807</v>
      </c>
      <c r="D108" s="238" t="s">
        <v>122</v>
      </c>
      <c r="E108" s="238" t="s">
        <v>370</v>
      </c>
      <c r="F108" s="238"/>
      <c r="G108" s="256">
        <f t="shared" ref="G108:I109" si="35">G109</f>
        <v>0</v>
      </c>
      <c r="H108" s="256">
        <f t="shared" si="35"/>
        <v>16</v>
      </c>
      <c r="I108" s="256">
        <f t="shared" si="35"/>
        <v>16</v>
      </c>
    </row>
    <row r="109" spans="1:9" s="164" customFormat="1" ht="50.25" customHeight="1">
      <c r="A109" s="51">
        <v>101</v>
      </c>
      <c r="B109" s="135" t="s">
        <v>450</v>
      </c>
      <c r="C109" s="249">
        <v>807</v>
      </c>
      <c r="D109" s="238" t="s">
        <v>122</v>
      </c>
      <c r="E109" s="238" t="s">
        <v>371</v>
      </c>
      <c r="F109" s="238"/>
      <c r="G109" s="256">
        <f>G110</f>
        <v>0</v>
      </c>
      <c r="H109" s="256">
        <f t="shared" si="35"/>
        <v>16</v>
      </c>
      <c r="I109" s="256">
        <f t="shared" si="35"/>
        <v>16</v>
      </c>
    </row>
    <row r="110" spans="1:9" s="133" customFormat="1" ht="126" customHeight="1">
      <c r="A110" s="51">
        <v>102</v>
      </c>
      <c r="B110" s="136" t="s">
        <v>476</v>
      </c>
      <c r="C110" s="265">
        <v>807</v>
      </c>
      <c r="D110" s="238" t="s">
        <v>122</v>
      </c>
      <c r="E110" s="257" t="s">
        <v>372</v>
      </c>
      <c r="F110" s="257"/>
      <c r="G110" s="256">
        <f t="shared" ref="G110:I111" si="36">G111</f>
        <v>0</v>
      </c>
      <c r="H110" s="256">
        <f t="shared" si="36"/>
        <v>16</v>
      </c>
      <c r="I110" s="256">
        <f t="shared" si="36"/>
        <v>16</v>
      </c>
    </row>
    <row r="111" spans="1:9" s="133" customFormat="1" ht="33" customHeight="1">
      <c r="A111" s="51">
        <v>103</v>
      </c>
      <c r="B111" s="134" t="s">
        <v>142</v>
      </c>
      <c r="C111" s="265">
        <v>807</v>
      </c>
      <c r="D111" s="238" t="s">
        <v>122</v>
      </c>
      <c r="E111" s="257" t="s">
        <v>372</v>
      </c>
      <c r="F111" s="257" t="s">
        <v>50</v>
      </c>
      <c r="G111" s="256">
        <f t="shared" si="36"/>
        <v>0</v>
      </c>
      <c r="H111" s="256">
        <f t="shared" si="36"/>
        <v>16</v>
      </c>
      <c r="I111" s="256">
        <f t="shared" si="36"/>
        <v>16</v>
      </c>
    </row>
    <row r="112" spans="1:9" s="133" customFormat="1" ht="33" customHeight="1">
      <c r="A112" s="51">
        <v>104</v>
      </c>
      <c r="B112" s="134" t="s">
        <v>2</v>
      </c>
      <c r="C112" s="265">
        <v>807</v>
      </c>
      <c r="D112" s="238" t="s">
        <v>122</v>
      </c>
      <c r="E112" s="257" t="s">
        <v>372</v>
      </c>
      <c r="F112" s="257" t="s">
        <v>43</v>
      </c>
      <c r="G112" s="256">
        <v>0</v>
      </c>
      <c r="H112" s="256">
        <v>16</v>
      </c>
      <c r="I112" s="256">
        <v>16</v>
      </c>
    </row>
    <row r="113" spans="1:9" s="164" customFormat="1" ht="37.5" customHeight="1">
      <c r="A113" s="51">
        <v>105</v>
      </c>
      <c r="B113" s="135" t="s">
        <v>193</v>
      </c>
      <c r="C113" s="249">
        <v>807</v>
      </c>
      <c r="D113" s="238" t="s">
        <v>122</v>
      </c>
      <c r="E113" s="238" t="s">
        <v>173</v>
      </c>
      <c r="F113" s="238"/>
      <c r="G113" s="256">
        <f>G114</f>
        <v>20.172999999999998</v>
      </c>
      <c r="H113" s="256">
        <f t="shared" ref="H113:I113" si="37">H114</f>
        <v>0</v>
      </c>
      <c r="I113" s="256">
        <f t="shared" si="37"/>
        <v>0</v>
      </c>
    </row>
    <row r="114" spans="1:9" s="133" customFormat="1" ht="38.25" customHeight="1">
      <c r="A114" s="51">
        <v>106</v>
      </c>
      <c r="B114" s="136" t="s">
        <v>472</v>
      </c>
      <c r="C114" s="265">
        <v>807</v>
      </c>
      <c r="D114" s="238" t="s">
        <v>122</v>
      </c>
      <c r="E114" s="257" t="s">
        <v>436</v>
      </c>
      <c r="F114" s="257"/>
      <c r="G114" s="256">
        <f t="shared" ref="G114:I115" si="38">G115</f>
        <v>20.172999999999998</v>
      </c>
      <c r="H114" s="256">
        <f t="shared" si="38"/>
        <v>0</v>
      </c>
      <c r="I114" s="256">
        <f t="shared" si="38"/>
        <v>0</v>
      </c>
    </row>
    <row r="115" spans="1:9" s="133" customFormat="1" ht="33" customHeight="1">
      <c r="A115" s="51">
        <v>107</v>
      </c>
      <c r="B115" s="134" t="s">
        <v>142</v>
      </c>
      <c r="C115" s="265">
        <v>807</v>
      </c>
      <c r="D115" s="238" t="s">
        <v>122</v>
      </c>
      <c r="E115" s="257" t="s">
        <v>436</v>
      </c>
      <c r="F115" s="257" t="s">
        <v>50</v>
      </c>
      <c r="G115" s="256">
        <f t="shared" si="38"/>
        <v>20.172999999999998</v>
      </c>
      <c r="H115" s="256">
        <f t="shared" si="38"/>
        <v>0</v>
      </c>
      <c r="I115" s="256">
        <f t="shared" si="38"/>
        <v>0</v>
      </c>
    </row>
    <row r="116" spans="1:9" s="133" customFormat="1" ht="33" customHeight="1">
      <c r="A116" s="51">
        <v>108</v>
      </c>
      <c r="B116" s="134" t="s">
        <v>2</v>
      </c>
      <c r="C116" s="265">
        <v>807</v>
      </c>
      <c r="D116" s="238" t="s">
        <v>122</v>
      </c>
      <c r="E116" s="257" t="s">
        <v>436</v>
      </c>
      <c r="F116" s="257" t="s">
        <v>43</v>
      </c>
      <c r="G116" s="256">
        <v>20.172999999999998</v>
      </c>
      <c r="H116" s="256">
        <v>0</v>
      </c>
      <c r="I116" s="256">
        <v>0</v>
      </c>
    </row>
    <row r="117" spans="1:9" s="164" customFormat="1" ht="26.25" customHeight="1">
      <c r="A117" s="51">
        <v>109</v>
      </c>
      <c r="B117" s="174" t="s">
        <v>3</v>
      </c>
      <c r="C117" s="247">
        <v>807</v>
      </c>
      <c r="D117" s="241" t="s">
        <v>123</v>
      </c>
      <c r="E117" s="238"/>
      <c r="F117" s="238"/>
      <c r="G117" s="260">
        <f>G124+G118</f>
        <v>456.27188000000001</v>
      </c>
      <c r="H117" s="260">
        <f t="shared" ref="H117:I117" si="39">H124+H118</f>
        <v>95.3</v>
      </c>
      <c r="I117" s="260">
        <f t="shared" si="39"/>
        <v>108.4</v>
      </c>
    </row>
    <row r="118" spans="1:9" s="164" customFormat="1" ht="26.25" customHeight="1">
      <c r="A118" s="51">
        <v>110</v>
      </c>
      <c r="B118" s="175" t="s">
        <v>491</v>
      </c>
      <c r="C118" s="249">
        <v>807</v>
      </c>
      <c r="D118" s="238" t="s">
        <v>490</v>
      </c>
      <c r="E118" s="241"/>
      <c r="F118" s="241"/>
      <c r="G118" s="260">
        <f>G119</f>
        <v>43.631610000000002</v>
      </c>
      <c r="H118" s="260">
        <f t="shared" ref="H118:I118" si="40">H119</f>
        <v>0</v>
      </c>
      <c r="I118" s="260">
        <f t="shared" si="40"/>
        <v>0</v>
      </c>
    </row>
    <row r="119" spans="1:9" s="164" customFormat="1" ht="30.75" customHeight="1">
      <c r="A119" s="51">
        <v>111</v>
      </c>
      <c r="B119" s="135" t="s">
        <v>48</v>
      </c>
      <c r="C119" s="249">
        <v>807</v>
      </c>
      <c r="D119" s="238" t="s">
        <v>490</v>
      </c>
      <c r="E119" s="238" t="s">
        <v>165</v>
      </c>
      <c r="F119" s="238"/>
      <c r="G119" s="256">
        <f t="shared" ref="G119:I120" si="41">G121</f>
        <v>43.631610000000002</v>
      </c>
      <c r="H119" s="256">
        <f t="shared" si="41"/>
        <v>0</v>
      </c>
      <c r="I119" s="256">
        <f t="shared" si="41"/>
        <v>0</v>
      </c>
    </row>
    <row r="120" spans="1:9" s="164" customFormat="1" ht="37.5" customHeight="1">
      <c r="A120" s="51">
        <v>112</v>
      </c>
      <c r="B120" s="135" t="s">
        <v>193</v>
      </c>
      <c r="C120" s="249">
        <v>807</v>
      </c>
      <c r="D120" s="238" t="s">
        <v>490</v>
      </c>
      <c r="E120" s="238" t="s">
        <v>173</v>
      </c>
      <c r="F120" s="238"/>
      <c r="G120" s="256">
        <f t="shared" si="41"/>
        <v>43.631610000000002</v>
      </c>
      <c r="H120" s="256">
        <f t="shared" si="41"/>
        <v>0</v>
      </c>
      <c r="I120" s="256">
        <f t="shared" si="41"/>
        <v>0</v>
      </c>
    </row>
    <row r="121" spans="1:9" s="164" customFormat="1" ht="127.5" customHeight="1">
      <c r="A121" s="51">
        <v>113</v>
      </c>
      <c r="B121" s="168" t="s">
        <v>495</v>
      </c>
      <c r="C121" s="249">
        <v>807</v>
      </c>
      <c r="D121" s="238" t="s">
        <v>490</v>
      </c>
      <c r="E121" s="238" t="s">
        <v>497</v>
      </c>
      <c r="F121" s="238"/>
      <c r="G121" s="256">
        <f t="shared" ref="G121:I122" si="42">G122</f>
        <v>43.631610000000002</v>
      </c>
      <c r="H121" s="256">
        <f t="shared" si="42"/>
        <v>0</v>
      </c>
      <c r="I121" s="256">
        <f t="shared" si="42"/>
        <v>0</v>
      </c>
    </row>
    <row r="122" spans="1:9" s="164" customFormat="1" ht="38.25" customHeight="1">
      <c r="A122" s="51">
        <v>114</v>
      </c>
      <c r="B122" s="134" t="s">
        <v>142</v>
      </c>
      <c r="C122" s="265">
        <v>807</v>
      </c>
      <c r="D122" s="238" t="s">
        <v>490</v>
      </c>
      <c r="E122" s="238" t="s">
        <v>497</v>
      </c>
      <c r="F122" s="257" t="s">
        <v>50</v>
      </c>
      <c r="G122" s="256">
        <f t="shared" si="42"/>
        <v>43.631610000000002</v>
      </c>
      <c r="H122" s="256">
        <f t="shared" si="42"/>
        <v>0</v>
      </c>
      <c r="I122" s="256">
        <f t="shared" si="42"/>
        <v>0</v>
      </c>
    </row>
    <row r="123" spans="1:9" s="164" customFormat="1" ht="48.75" customHeight="1">
      <c r="A123" s="51">
        <v>115</v>
      </c>
      <c r="B123" s="135" t="s">
        <v>141</v>
      </c>
      <c r="C123" s="249">
        <v>807</v>
      </c>
      <c r="D123" s="238" t="s">
        <v>490</v>
      </c>
      <c r="E123" s="238" t="s">
        <v>497</v>
      </c>
      <c r="F123" s="238" t="s">
        <v>43</v>
      </c>
      <c r="G123" s="256">
        <v>43.631610000000002</v>
      </c>
      <c r="H123" s="256">
        <v>0</v>
      </c>
      <c r="I123" s="256">
        <v>0</v>
      </c>
    </row>
    <row r="124" spans="1:9" s="164" customFormat="1" ht="26.25" customHeight="1">
      <c r="A124" s="51">
        <v>116</v>
      </c>
      <c r="B124" s="175" t="s">
        <v>63</v>
      </c>
      <c r="C124" s="249">
        <v>807</v>
      </c>
      <c r="D124" s="238" t="s">
        <v>124</v>
      </c>
      <c r="E124" s="241"/>
      <c r="F124" s="241"/>
      <c r="G124" s="260">
        <f>G125</f>
        <v>412.64026999999999</v>
      </c>
      <c r="H124" s="260">
        <f t="shared" ref="H124:I126" si="43">H125</f>
        <v>95.3</v>
      </c>
      <c r="I124" s="260">
        <f t="shared" si="43"/>
        <v>108.4</v>
      </c>
    </row>
    <row r="125" spans="1:9" s="164" customFormat="1" ht="52.5" customHeight="1">
      <c r="A125" s="51">
        <v>117</v>
      </c>
      <c r="B125" s="135" t="s">
        <v>144</v>
      </c>
      <c r="C125" s="249">
        <v>807</v>
      </c>
      <c r="D125" s="238" t="s">
        <v>124</v>
      </c>
      <c r="E125" s="238" t="s">
        <v>180</v>
      </c>
      <c r="F125" s="238"/>
      <c r="G125" s="256">
        <f>G126</f>
        <v>412.64026999999999</v>
      </c>
      <c r="H125" s="256">
        <f t="shared" si="43"/>
        <v>95.3</v>
      </c>
      <c r="I125" s="256">
        <f t="shared" si="43"/>
        <v>108.4</v>
      </c>
    </row>
    <row r="126" spans="1:9" s="164" customFormat="1" ht="48" customHeight="1">
      <c r="A126" s="51">
        <v>118</v>
      </c>
      <c r="B126" s="168" t="s">
        <v>451</v>
      </c>
      <c r="C126" s="249">
        <v>807</v>
      </c>
      <c r="D126" s="238" t="s">
        <v>124</v>
      </c>
      <c r="E126" s="238" t="s">
        <v>179</v>
      </c>
      <c r="F126" s="238"/>
      <c r="G126" s="256">
        <f>G127+G130</f>
        <v>412.64026999999999</v>
      </c>
      <c r="H126" s="256">
        <f t="shared" si="43"/>
        <v>95.3</v>
      </c>
      <c r="I126" s="256">
        <f t="shared" si="43"/>
        <v>108.4</v>
      </c>
    </row>
    <row r="127" spans="1:9" s="164" customFormat="1" ht="150.75" customHeight="1">
      <c r="A127" s="51">
        <v>119</v>
      </c>
      <c r="B127" s="168" t="s">
        <v>452</v>
      </c>
      <c r="C127" s="249">
        <v>807</v>
      </c>
      <c r="D127" s="238" t="s">
        <v>124</v>
      </c>
      <c r="E127" s="238" t="s">
        <v>181</v>
      </c>
      <c r="F127" s="238"/>
      <c r="G127" s="256">
        <f t="shared" ref="G127:I128" si="44">G128</f>
        <v>157.30793</v>
      </c>
      <c r="H127" s="256">
        <f t="shared" si="44"/>
        <v>95.3</v>
      </c>
      <c r="I127" s="256">
        <f t="shared" si="44"/>
        <v>108.4</v>
      </c>
    </row>
    <row r="128" spans="1:9" s="164" customFormat="1" ht="38.25" customHeight="1">
      <c r="A128" s="51">
        <v>120</v>
      </c>
      <c r="B128" s="134" t="s">
        <v>142</v>
      </c>
      <c r="C128" s="265">
        <v>807</v>
      </c>
      <c r="D128" s="238" t="s">
        <v>124</v>
      </c>
      <c r="E128" s="238" t="s">
        <v>181</v>
      </c>
      <c r="F128" s="257" t="s">
        <v>50</v>
      </c>
      <c r="G128" s="256">
        <f t="shared" si="44"/>
        <v>157.30793</v>
      </c>
      <c r="H128" s="256">
        <f t="shared" si="44"/>
        <v>95.3</v>
      </c>
      <c r="I128" s="256">
        <f t="shared" si="44"/>
        <v>108.4</v>
      </c>
    </row>
    <row r="129" spans="1:9" s="164" customFormat="1" ht="48.75" customHeight="1">
      <c r="A129" s="51">
        <v>121</v>
      </c>
      <c r="B129" s="135" t="s">
        <v>141</v>
      </c>
      <c r="C129" s="249">
        <v>807</v>
      </c>
      <c r="D129" s="238" t="s">
        <v>124</v>
      </c>
      <c r="E129" s="238" t="s">
        <v>181</v>
      </c>
      <c r="F129" s="238" t="s">
        <v>43</v>
      </c>
      <c r="G129" s="256">
        <v>157.30793</v>
      </c>
      <c r="H129" s="256">
        <v>95.3</v>
      </c>
      <c r="I129" s="256">
        <v>108.4</v>
      </c>
    </row>
    <row r="130" spans="1:9" s="164" customFormat="1" ht="138.75" customHeight="1">
      <c r="A130" s="51">
        <v>122</v>
      </c>
      <c r="B130" s="168" t="s">
        <v>475</v>
      </c>
      <c r="C130" s="249">
        <v>807</v>
      </c>
      <c r="D130" s="238" t="s">
        <v>124</v>
      </c>
      <c r="E130" s="238" t="s">
        <v>437</v>
      </c>
      <c r="F130" s="238"/>
      <c r="G130" s="256">
        <f t="shared" ref="G130:I131" si="45">G131</f>
        <v>255.33234000000002</v>
      </c>
      <c r="H130" s="256">
        <f t="shared" si="45"/>
        <v>0</v>
      </c>
      <c r="I130" s="256">
        <f t="shared" si="45"/>
        <v>0</v>
      </c>
    </row>
    <row r="131" spans="1:9" s="164" customFormat="1" ht="38.25" customHeight="1">
      <c r="A131" s="51">
        <v>123</v>
      </c>
      <c r="B131" s="134" t="s">
        <v>142</v>
      </c>
      <c r="C131" s="265">
        <v>807</v>
      </c>
      <c r="D131" s="238" t="s">
        <v>124</v>
      </c>
      <c r="E131" s="238" t="s">
        <v>437</v>
      </c>
      <c r="F131" s="257" t="s">
        <v>50</v>
      </c>
      <c r="G131" s="256">
        <f t="shared" si="45"/>
        <v>255.33234000000002</v>
      </c>
      <c r="H131" s="256">
        <f t="shared" si="45"/>
        <v>0</v>
      </c>
      <c r="I131" s="256">
        <f t="shared" si="45"/>
        <v>0</v>
      </c>
    </row>
    <row r="132" spans="1:9" s="164" customFormat="1" ht="48.75" customHeight="1">
      <c r="A132" s="51">
        <v>124</v>
      </c>
      <c r="B132" s="135" t="s">
        <v>141</v>
      </c>
      <c r="C132" s="249">
        <v>807</v>
      </c>
      <c r="D132" s="238" t="s">
        <v>124</v>
      </c>
      <c r="E132" s="238" t="s">
        <v>437</v>
      </c>
      <c r="F132" s="238" t="s">
        <v>43</v>
      </c>
      <c r="G132" s="256">
        <f>3.774+377.33751-125.77917</f>
        <v>255.33234000000002</v>
      </c>
      <c r="H132" s="256">
        <v>0</v>
      </c>
      <c r="I132" s="256">
        <v>0</v>
      </c>
    </row>
    <row r="133" spans="1:9" s="164" customFormat="1" ht="18.75" customHeight="1">
      <c r="A133" s="51">
        <v>125</v>
      </c>
      <c r="B133" s="174" t="s">
        <v>39</v>
      </c>
      <c r="C133" s="249">
        <v>807</v>
      </c>
      <c r="D133" s="241" t="s">
        <v>125</v>
      </c>
      <c r="E133" s="241"/>
      <c r="F133" s="241"/>
      <c r="G133" s="260">
        <f>G134+G145+G167</f>
        <v>1810.59476</v>
      </c>
      <c r="H133" s="260">
        <f>H134+H145+H167</f>
        <v>510.471</v>
      </c>
      <c r="I133" s="260">
        <f>I134+I145+I167</f>
        <v>510.471</v>
      </c>
    </row>
    <row r="134" spans="1:9" s="164" customFormat="1" ht="18.75" customHeight="1">
      <c r="A134" s="51">
        <v>126</v>
      </c>
      <c r="B134" s="233" t="s">
        <v>382</v>
      </c>
      <c r="C134" s="249"/>
      <c r="D134" s="241" t="s">
        <v>381</v>
      </c>
      <c r="E134" s="241"/>
      <c r="F134" s="241"/>
      <c r="G134" s="260">
        <f>G135+G140</f>
        <v>923.33383000000003</v>
      </c>
      <c r="H134" s="260">
        <f t="shared" ref="H134:I134" si="46">H135+H140</f>
        <v>0</v>
      </c>
      <c r="I134" s="260">
        <f t="shared" si="46"/>
        <v>0</v>
      </c>
    </row>
    <row r="135" spans="1:9" s="164" customFormat="1" ht="31.5" customHeight="1">
      <c r="A135" s="51">
        <v>127</v>
      </c>
      <c r="B135" s="135" t="s">
        <v>48</v>
      </c>
      <c r="C135" s="249"/>
      <c r="D135" s="238" t="s">
        <v>381</v>
      </c>
      <c r="E135" s="238" t="s">
        <v>165</v>
      </c>
      <c r="F135" s="235"/>
      <c r="G135" s="256">
        <f t="shared" ref="G135:I135" si="47">G137</f>
        <v>24.789169999999999</v>
      </c>
      <c r="H135" s="256">
        <f t="shared" si="47"/>
        <v>0</v>
      </c>
      <c r="I135" s="256">
        <f t="shared" si="47"/>
        <v>0</v>
      </c>
    </row>
    <row r="136" spans="1:9" s="164" customFormat="1" ht="18.75" customHeight="1">
      <c r="A136" s="51">
        <v>128</v>
      </c>
      <c r="B136" s="135" t="s">
        <v>201</v>
      </c>
      <c r="C136" s="249"/>
      <c r="D136" s="238" t="s">
        <v>381</v>
      </c>
      <c r="E136" s="238" t="s">
        <v>173</v>
      </c>
      <c r="F136" s="235"/>
      <c r="G136" s="256">
        <f t="shared" ref="G136:I136" si="48">G138</f>
        <v>24.789169999999999</v>
      </c>
      <c r="H136" s="256">
        <f t="shared" si="48"/>
        <v>0</v>
      </c>
      <c r="I136" s="256">
        <f t="shared" si="48"/>
        <v>0</v>
      </c>
    </row>
    <row r="137" spans="1:9" s="164" customFormat="1" ht="48.75" customHeight="1">
      <c r="A137" s="51">
        <v>129</v>
      </c>
      <c r="B137" s="233" t="s">
        <v>384</v>
      </c>
      <c r="C137" s="249"/>
      <c r="D137" s="238" t="s">
        <v>381</v>
      </c>
      <c r="E137" s="238" t="s">
        <v>386</v>
      </c>
      <c r="F137" s="235"/>
      <c r="G137" s="256">
        <f>G138</f>
        <v>24.789169999999999</v>
      </c>
      <c r="H137" s="256">
        <f t="shared" ref="H137:I138" si="49">H138</f>
        <v>0</v>
      </c>
      <c r="I137" s="256">
        <f t="shared" si="49"/>
        <v>0</v>
      </c>
    </row>
    <row r="138" spans="1:9" s="164" customFormat="1" ht="51.75" customHeight="1">
      <c r="A138" s="51">
        <v>130</v>
      </c>
      <c r="B138" s="234" t="s">
        <v>383</v>
      </c>
      <c r="C138" s="249"/>
      <c r="D138" s="238" t="s">
        <v>381</v>
      </c>
      <c r="E138" s="238" t="s">
        <v>386</v>
      </c>
      <c r="F138" s="235" t="s">
        <v>50</v>
      </c>
      <c r="G138" s="256">
        <f>G139</f>
        <v>24.789169999999999</v>
      </c>
      <c r="H138" s="256">
        <f t="shared" si="49"/>
        <v>0</v>
      </c>
      <c r="I138" s="256">
        <f t="shared" si="49"/>
        <v>0</v>
      </c>
    </row>
    <row r="139" spans="1:9" s="164" customFormat="1" ht="53.25" customHeight="1">
      <c r="A139" s="51">
        <v>131</v>
      </c>
      <c r="B139" s="233" t="s">
        <v>141</v>
      </c>
      <c r="C139" s="249"/>
      <c r="D139" s="238" t="s">
        <v>381</v>
      </c>
      <c r="E139" s="238" t="s">
        <v>386</v>
      </c>
      <c r="F139" s="235" t="s">
        <v>43</v>
      </c>
      <c r="G139" s="256">
        <v>24.789169999999999</v>
      </c>
      <c r="H139" s="256">
        <v>0</v>
      </c>
      <c r="I139" s="256">
        <v>0</v>
      </c>
    </row>
    <row r="140" spans="1:9" s="164" customFormat="1" ht="31.5" customHeight="1">
      <c r="A140" s="51">
        <v>132</v>
      </c>
      <c r="B140" s="135" t="s">
        <v>48</v>
      </c>
      <c r="C140" s="249"/>
      <c r="D140" s="238" t="s">
        <v>381</v>
      </c>
      <c r="E140" s="238" t="s">
        <v>165</v>
      </c>
      <c r="F140" s="235"/>
      <c r="G140" s="256">
        <f t="shared" ref="G140:I141" si="50">G142</f>
        <v>898.54466000000002</v>
      </c>
      <c r="H140" s="256">
        <f t="shared" si="50"/>
        <v>0</v>
      </c>
      <c r="I140" s="256">
        <f t="shared" si="50"/>
        <v>0</v>
      </c>
    </row>
    <row r="141" spans="1:9" s="164" customFormat="1" ht="22.5" customHeight="1">
      <c r="A141" s="51">
        <v>133</v>
      </c>
      <c r="B141" s="135" t="s">
        <v>201</v>
      </c>
      <c r="C141" s="249"/>
      <c r="D141" s="238" t="s">
        <v>381</v>
      </c>
      <c r="E141" s="238" t="s">
        <v>173</v>
      </c>
      <c r="F141" s="235"/>
      <c r="G141" s="256">
        <f t="shared" si="50"/>
        <v>898.54466000000002</v>
      </c>
      <c r="H141" s="256">
        <f t="shared" si="50"/>
        <v>0</v>
      </c>
      <c r="I141" s="256">
        <f t="shared" si="50"/>
        <v>0</v>
      </c>
    </row>
    <row r="142" spans="1:9" s="164" customFormat="1" ht="48.75" customHeight="1">
      <c r="A142" s="51">
        <v>134</v>
      </c>
      <c r="B142" s="233" t="s">
        <v>388</v>
      </c>
      <c r="C142" s="249"/>
      <c r="D142" s="238" t="s">
        <v>381</v>
      </c>
      <c r="E142" s="238" t="s">
        <v>387</v>
      </c>
      <c r="F142" s="235"/>
      <c r="G142" s="256">
        <f>G143</f>
        <v>898.54466000000002</v>
      </c>
      <c r="H142" s="256">
        <f t="shared" ref="H142:I143" si="51">H143</f>
        <v>0</v>
      </c>
      <c r="I142" s="256">
        <f t="shared" si="51"/>
        <v>0</v>
      </c>
    </row>
    <row r="143" spans="1:9" s="164" customFormat="1" ht="51.75" customHeight="1">
      <c r="A143" s="51">
        <v>135</v>
      </c>
      <c r="B143" s="234" t="s">
        <v>383</v>
      </c>
      <c r="C143" s="249"/>
      <c r="D143" s="238" t="s">
        <v>381</v>
      </c>
      <c r="E143" s="238" t="s">
        <v>387</v>
      </c>
      <c r="F143" s="235" t="s">
        <v>50</v>
      </c>
      <c r="G143" s="256">
        <f>G144</f>
        <v>898.54466000000002</v>
      </c>
      <c r="H143" s="256">
        <f t="shared" si="51"/>
        <v>0</v>
      </c>
      <c r="I143" s="256">
        <f t="shared" si="51"/>
        <v>0</v>
      </c>
    </row>
    <row r="144" spans="1:9" s="164" customFormat="1" ht="49.5" customHeight="1">
      <c r="A144" s="51">
        <v>136</v>
      </c>
      <c r="B144" s="233" t="s">
        <v>141</v>
      </c>
      <c r="C144" s="249"/>
      <c r="D144" s="238" t="s">
        <v>381</v>
      </c>
      <c r="E144" s="238" t="s">
        <v>387</v>
      </c>
      <c r="F144" s="235" t="s">
        <v>43</v>
      </c>
      <c r="G144" s="256">
        <v>898.54466000000002</v>
      </c>
      <c r="H144" s="256">
        <v>0</v>
      </c>
      <c r="I144" s="256">
        <v>0</v>
      </c>
    </row>
    <row r="145" spans="1:9" s="166" customFormat="1" ht="19.5" customHeight="1">
      <c r="A145" s="51">
        <v>137</v>
      </c>
      <c r="B145" s="174" t="s">
        <v>41</v>
      </c>
      <c r="C145" s="247">
        <v>807</v>
      </c>
      <c r="D145" s="241" t="s">
        <v>126</v>
      </c>
      <c r="E145" s="241"/>
      <c r="F145" s="241"/>
      <c r="G145" s="260">
        <f>G146+G162+G157</f>
        <v>849.64860999999996</v>
      </c>
      <c r="H145" s="260">
        <f t="shared" ref="H145:I145" si="52">H146</f>
        <v>510.471</v>
      </c>
      <c r="I145" s="260">
        <f t="shared" si="52"/>
        <v>510.471</v>
      </c>
    </row>
    <row r="146" spans="1:9" s="164" customFormat="1" ht="51" customHeight="1">
      <c r="A146" s="51">
        <v>138</v>
      </c>
      <c r="B146" s="135" t="s">
        <v>144</v>
      </c>
      <c r="C146" s="249">
        <v>807</v>
      </c>
      <c r="D146" s="238" t="s">
        <v>126</v>
      </c>
      <c r="E146" s="238" t="s">
        <v>180</v>
      </c>
      <c r="F146" s="238"/>
      <c r="G146" s="256">
        <f>G147</f>
        <v>773.37421999999992</v>
      </c>
      <c r="H146" s="256">
        <f t="shared" ref="H146:I146" si="53">H147</f>
        <v>510.471</v>
      </c>
      <c r="I146" s="256">
        <f t="shared" si="53"/>
        <v>510.471</v>
      </c>
    </row>
    <row r="147" spans="1:9" s="164" customFormat="1" ht="44.25" customHeight="1">
      <c r="A147" s="51">
        <v>139</v>
      </c>
      <c r="B147" s="168" t="s">
        <v>440</v>
      </c>
      <c r="C147" s="249">
        <v>807</v>
      </c>
      <c r="D147" s="238" t="s">
        <v>126</v>
      </c>
      <c r="E147" s="238" t="s">
        <v>182</v>
      </c>
      <c r="F147" s="238"/>
      <c r="G147" s="256">
        <f>G148+G151+G154</f>
        <v>773.37421999999992</v>
      </c>
      <c r="H147" s="256">
        <f t="shared" ref="H147:I147" si="54">H148+H151+H154</f>
        <v>510.471</v>
      </c>
      <c r="I147" s="256">
        <f t="shared" si="54"/>
        <v>510.471</v>
      </c>
    </row>
    <row r="148" spans="1:9" s="164" customFormat="1" ht="96" customHeight="1">
      <c r="A148" s="51">
        <v>140</v>
      </c>
      <c r="B148" s="176" t="s">
        <v>441</v>
      </c>
      <c r="C148" s="249">
        <v>807</v>
      </c>
      <c r="D148" s="238" t="s">
        <v>126</v>
      </c>
      <c r="E148" s="238" t="s">
        <v>183</v>
      </c>
      <c r="F148" s="238"/>
      <c r="G148" s="256">
        <f t="shared" ref="G148:I149" si="55">G149</f>
        <v>586.57971999999995</v>
      </c>
      <c r="H148" s="256">
        <f t="shared" si="55"/>
        <v>455.471</v>
      </c>
      <c r="I148" s="256">
        <f t="shared" si="55"/>
        <v>455.471</v>
      </c>
    </row>
    <row r="149" spans="1:9" s="164" customFormat="1" ht="47.25" customHeight="1">
      <c r="A149" s="51">
        <v>141</v>
      </c>
      <c r="B149" s="134" t="s">
        <v>142</v>
      </c>
      <c r="C149" s="249">
        <v>807</v>
      </c>
      <c r="D149" s="238" t="s">
        <v>126</v>
      </c>
      <c r="E149" s="238" t="s">
        <v>183</v>
      </c>
      <c r="F149" s="238" t="s">
        <v>50</v>
      </c>
      <c r="G149" s="256">
        <f t="shared" si="55"/>
        <v>586.57971999999995</v>
      </c>
      <c r="H149" s="256">
        <f t="shared" si="55"/>
        <v>455.471</v>
      </c>
      <c r="I149" s="256">
        <f t="shared" si="55"/>
        <v>455.471</v>
      </c>
    </row>
    <row r="150" spans="1:9" s="164" customFormat="1" ht="57" customHeight="1">
      <c r="A150" s="51">
        <v>142</v>
      </c>
      <c r="B150" s="135" t="s">
        <v>141</v>
      </c>
      <c r="C150" s="249">
        <v>807</v>
      </c>
      <c r="D150" s="238" t="s">
        <v>126</v>
      </c>
      <c r="E150" s="238" t="s">
        <v>183</v>
      </c>
      <c r="F150" s="238" t="s">
        <v>43</v>
      </c>
      <c r="G150" s="256">
        <f>566.38666+20.19306</f>
        <v>586.57971999999995</v>
      </c>
      <c r="H150" s="256">
        <v>455.471</v>
      </c>
      <c r="I150" s="256">
        <v>455.471</v>
      </c>
    </row>
    <row r="151" spans="1:9" s="164" customFormat="1" ht="105.75" customHeight="1">
      <c r="A151" s="51">
        <v>143</v>
      </c>
      <c r="B151" s="168" t="s">
        <v>447</v>
      </c>
      <c r="C151" s="249">
        <v>807</v>
      </c>
      <c r="D151" s="238" t="s">
        <v>126</v>
      </c>
      <c r="E151" s="238" t="s">
        <v>184</v>
      </c>
      <c r="F151" s="238"/>
      <c r="G151" s="256">
        <f>G153</f>
        <v>12.620900000000001</v>
      </c>
      <c r="H151" s="256">
        <f>H153</f>
        <v>35</v>
      </c>
      <c r="I151" s="256">
        <f>I153</f>
        <v>35</v>
      </c>
    </row>
    <row r="152" spans="1:9" s="164" customFormat="1" ht="42" customHeight="1">
      <c r="A152" s="51">
        <v>144</v>
      </c>
      <c r="B152" s="134" t="s">
        <v>142</v>
      </c>
      <c r="C152" s="249">
        <v>807</v>
      </c>
      <c r="D152" s="238" t="s">
        <v>126</v>
      </c>
      <c r="E152" s="238" t="s">
        <v>185</v>
      </c>
      <c r="F152" s="238" t="s">
        <v>50</v>
      </c>
      <c r="G152" s="256">
        <f>G153</f>
        <v>12.620900000000001</v>
      </c>
      <c r="H152" s="256">
        <f>H153</f>
        <v>35</v>
      </c>
      <c r="I152" s="256">
        <f>I153</f>
        <v>35</v>
      </c>
    </row>
    <row r="153" spans="1:9" s="164" customFormat="1" ht="53.25" customHeight="1">
      <c r="A153" s="51">
        <v>145</v>
      </c>
      <c r="B153" s="135" t="s">
        <v>141</v>
      </c>
      <c r="C153" s="249">
        <v>807</v>
      </c>
      <c r="D153" s="238" t="s">
        <v>126</v>
      </c>
      <c r="E153" s="238" t="s">
        <v>185</v>
      </c>
      <c r="F153" s="238" t="s">
        <v>43</v>
      </c>
      <c r="G153" s="256">
        <v>12.620900000000001</v>
      </c>
      <c r="H153" s="256">
        <v>35</v>
      </c>
      <c r="I153" s="256">
        <v>35</v>
      </c>
    </row>
    <row r="154" spans="1:9" s="133" customFormat="1" ht="105" customHeight="1">
      <c r="A154" s="51">
        <v>146</v>
      </c>
      <c r="B154" s="136" t="s">
        <v>443</v>
      </c>
      <c r="C154" s="265">
        <v>807</v>
      </c>
      <c r="D154" s="238" t="s">
        <v>126</v>
      </c>
      <c r="E154" s="238" t="s">
        <v>186</v>
      </c>
      <c r="F154" s="257"/>
      <c r="G154" s="256">
        <f t="shared" ref="G154:I165" si="56">G155</f>
        <v>174.17359999999999</v>
      </c>
      <c r="H154" s="256">
        <f t="shared" si="56"/>
        <v>20</v>
      </c>
      <c r="I154" s="256">
        <f t="shared" si="56"/>
        <v>20</v>
      </c>
    </row>
    <row r="155" spans="1:9" s="133" customFormat="1" ht="39.75" customHeight="1">
      <c r="A155" s="51">
        <v>147</v>
      </c>
      <c r="B155" s="134" t="s">
        <v>142</v>
      </c>
      <c r="C155" s="265">
        <v>807</v>
      </c>
      <c r="D155" s="238" t="s">
        <v>126</v>
      </c>
      <c r="E155" s="238" t="s">
        <v>186</v>
      </c>
      <c r="F155" s="238" t="s">
        <v>50</v>
      </c>
      <c r="G155" s="256">
        <f t="shared" si="56"/>
        <v>174.17359999999999</v>
      </c>
      <c r="H155" s="256">
        <f t="shared" si="56"/>
        <v>20</v>
      </c>
      <c r="I155" s="256">
        <f t="shared" si="56"/>
        <v>20</v>
      </c>
    </row>
    <row r="156" spans="1:9" s="133" customFormat="1" ht="51.75" customHeight="1">
      <c r="A156" s="51">
        <v>148</v>
      </c>
      <c r="B156" s="135" t="s">
        <v>141</v>
      </c>
      <c r="C156" s="265">
        <v>807</v>
      </c>
      <c r="D156" s="238" t="s">
        <v>126</v>
      </c>
      <c r="E156" s="238" t="s">
        <v>186</v>
      </c>
      <c r="F156" s="238" t="s">
        <v>43</v>
      </c>
      <c r="G156" s="256">
        <v>174.17359999999999</v>
      </c>
      <c r="H156" s="256">
        <v>20</v>
      </c>
      <c r="I156" s="256">
        <v>20</v>
      </c>
    </row>
    <row r="157" spans="1:9" s="133" customFormat="1" ht="51.75" customHeight="1">
      <c r="A157" s="51">
        <v>149</v>
      </c>
      <c r="B157" s="135" t="s">
        <v>144</v>
      </c>
      <c r="C157" s="265">
        <v>807</v>
      </c>
      <c r="D157" s="238" t="s">
        <v>126</v>
      </c>
      <c r="E157" s="238" t="s">
        <v>180</v>
      </c>
      <c r="F157" s="238"/>
      <c r="G157" s="256">
        <f>G158</f>
        <v>56.48847</v>
      </c>
      <c r="H157" s="256">
        <f t="shared" ref="H157:I160" si="57">H158</f>
        <v>0</v>
      </c>
      <c r="I157" s="256">
        <f t="shared" si="57"/>
        <v>0</v>
      </c>
    </row>
    <row r="158" spans="1:9" s="133" customFormat="1" ht="72.75" customHeight="1">
      <c r="A158" s="51">
        <v>150</v>
      </c>
      <c r="B158" s="135" t="s">
        <v>446</v>
      </c>
      <c r="C158" s="265">
        <v>807</v>
      </c>
      <c r="D158" s="238" t="s">
        <v>126</v>
      </c>
      <c r="E158" s="238" t="s">
        <v>373</v>
      </c>
      <c r="F158" s="257"/>
      <c r="G158" s="256">
        <f>G159</f>
        <v>56.48847</v>
      </c>
      <c r="H158" s="256">
        <f t="shared" si="57"/>
        <v>0</v>
      </c>
      <c r="I158" s="256">
        <f t="shared" si="57"/>
        <v>0</v>
      </c>
    </row>
    <row r="159" spans="1:9" s="133" customFormat="1" ht="140.25" customHeight="1">
      <c r="A159" s="51">
        <v>151</v>
      </c>
      <c r="B159" s="136" t="s">
        <v>445</v>
      </c>
      <c r="C159" s="265">
        <v>807</v>
      </c>
      <c r="D159" s="238" t="s">
        <v>126</v>
      </c>
      <c r="E159" s="238" t="s">
        <v>377</v>
      </c>
      <c r="F159" s="238"/>
      <c r="G159" s="256">
        <f>G160</f>
        <v>56.48847</v>
      </c>
      <c r="H159" s="256">
        <f t="shared" si="57"/>
        <v>0</v>
      </c>
      <c r="I159" s="256">
        <f t="shared" si="57"/>
        <v>0</v>
      </c>
    </row>
    <row r="160" spans="1:9" s="133" customFormat="1" ht="51.75" customHeight="1">
      <c r="A160" s="51">
        <v>152</v>
      </c>
      <c r="B160" s="134" t="s">
        <v>142</v>
      </c>
      <c r="C160" s="265">
        <v>807</v>
      </c>
      <c r="D160" s="238" t="s">
        <v>126</v>
      </c>
      <c r="E160" s="238" t="s">
        <v>377</v>
      </c>
      <c r="F160" s="238" t="s">
        <v>50</v>
      </c>
      <c r="G160" s="256">
        <f>G161</f>
        <v>56.48847</v>
      </c>
      <c r="H160" s="256">
        <f t="shared" si="57"/>
        <v>0</v>
      </c>
      <c r="I160" s="256">
        <f t="shared" si="57"/>
        <v>0</v>
      </c>
    </row>
    <row r="161" spans="1:9" s="133" customFormat="1" ht="51.75" customHeight="1">
      <c r="A161" s="51">
        <v>153</v>
      </c>
      <c r="B161" s="134" t="s">
        <v>2</v>
      </c>
      <c r="C161" s="265">
        <v>807</v>
      </c>
      <c r="D161" s="238" t="s">
        <v>126</v>
      </c>
      <c r="E161" s="238" t="s">
        <v>377</v>
      </c>
      <c r="F161" s="238" t="s">
        <v>43</v>
      </c>
      <c r="G161" s="256">
        <v>56.48847</v>
      </c>
      <c r="H161" s="256">
        <v>0</v>
      </c>
      <c r="I161" s="256">
        <v>0</v>
      </c>
    </row>
    <row r="162" spans="1:9" s="133" customFormat="1" ht="38.25" customHeight="1">
      <c r="A162" s="51">
        <v>154</v>
      </c>
      <c r="B162" s="135" t="s">
        <v>48</v>
      </c>
      <c r="C162" s="265">
        <v>807</v>
      </c>
      <c r="D162" s="238" t="s">
        <v>126</v>
      </c>
      <c r="E162" s="238" t="s">
        <v>165</v>
      </c>
      <c r="F162" s="238"/>
      <c r="G162" s="256">
        <f>G163</f>
        <v>19.785920000000001</v>
      </c>
      <c r="H162" s="256">
        <f t="shared" ref="H162:I162" si="58">H163</f>
        <v>0</v>
      </c>
      <c r="I162" s="256">
        <f t="shared" si="58"/>
        <v>0</v>
      </c>
    </row>
    <row r="163" spans="1:9" s="133" customFormat="1" ht="33.75" customHeight="1">
      <c r="A163" s="51">
        <v>155</v>
      </c>
      <c r="B163" s="135" t="s">
        <v>201</v>
      </c>
      <c r="C163" s="265">
        <v>807</v>
      </c>
      <c r="D163" s="238" t="s">
        <v>126</v>
      </c>
      <c r="E163" s="238" t="s">
        <v>173</v>
      </c>
      <c r="F163" s="238"/>
      <c r="G163" s="256">
        <f>G164</f>
        <v>19.785920000000001</v>
      </c>
      <c r="H163" s="256">
        <f t="shared" ref="H163:I163" si="59">H164</f>
        <v>0</v>
      </c>
      <c r="I163" s="256">
        <f t="shared" si="59"/>
        <v>0</v>
      </c>
    </row>
    <row r="164" spans="1:9" s="133" customFormat="1" ht="49.5" customHeight="1">
      <c r="A164" s="51">
        <v>156</v>
      </c>
      <c r="B164" s="136" t="s">
        <v>459</v>
      </c>
      <c r="C164" s="265">
        <v>807</v>
      </c>
      <c r="D164" s="238" t="s">
        <v>126</v>
      </c>
      <c r="E164" s="238" t="s">
        <v>458</v>
      </c>
      <c r="F164" s="257"/>
      <c r="G164" s="256">
        <f t="shared" si="56"/>
        <v>19.785920000000001</v>
      </c>
      <c r="H164" s="256">
        <f t="shared" si="56"/>
        <v>0</v>
      </c>
      <c r="I164" s="256">
        <f t="shared" si="56"/>
        <v>0</v>
      </c>
    </row>
    <row r="165" spans="1:9" s="133" customFormat="1" ht="39.75" customHeight="1">
      <c r="A165" s="51">
        <v>157</v>
      </c>
      <c r="B165" s="134" t="s">
        <v>142</v>
      </c>
      <c r="C165" s="265">
        <v>807</v>
      </c>
      <c r="D165" s="238" t="s">
        <v>126</v>
      </c>
      <c r="E165" s="238" t="s">
        <v>458</v>
      </c>
      <c r="F165" s="238" t="s">
        <v>50</v>
      </c>
      <c r="G165" s="256">
        <f t="shared" si="56"/>
        <v>19.785920000000001</v>
      </c>
      <c r="H165" s="256">
        <f t="shared" si="56"/>
        <v>0</v>
      </c>
      <c r="I165" s="256">
        <f t="shared" si="56"/>
        <v>0</v>
      </c>
    </row>
    <row r="166" spans="1:9" s="133" customFormat="1" ht="51.75" customHeight="1">
      <c r="A166" s="51">
        <v>158</v>
      </c>
      <c r="B166" s="135" t="s">
        <v>141</v>
      </c>
      <c r="C166" s="265">
        <v>807</v>
      </c>
      <c r="D166" s="238" t="s">
        <v>126</v>
      </c>
      <c r="E166" s="238" t="s">
        <v>458</v>
      </c>
      <c r="F166" s="238" t="s">
        <v>43</v>
      </c>
      <c r="G166" s="256">
        <v>19.785920000000001</v>
      </c>
      <c r="H166" s="256">
        <v>0</v>
      </c>
      <c r="I166" s="256">
        <v>0</v>
      </c>
    </row>
    <row r="167" spans="1:9" s="133" customFormat="1" ht="39" customHeight="1">
      <c r="A167" s="51">
        <v>159</v>
      </c>
      <c r="B167" s="135" t="s">
        <v>306</v>
      </c>
      <c r="C167" s="265">
        <v>807</v>
      </c>
      <c r="D167" s="238" t="s">
        <v>307</v>
      </c>
      <c r="E167" s="238"/>
      <c r="F167" s="238"/>
      <c r="G167" s="256">
        <f>G168</f>
        <v>37.612319999999997</v>
      </c>
      <c r="H167" s="256">
        <f t="shared" ref="H167:I169" si="60">H168</f>
        <v>0</v>
      </c>
      <c r="I167" s="256">
        <f t="shared" si="60"/>
        <v>0</v>
      </c>
    </row>
    <row r="168" spans="1:9" s="133" customFormat="1" ht="33" customHeight="1">
      <c r="A168" s="51">
        <v>160</v>
      </c>
      <c r="B168" s="135" t="s">
        <v>48</v>
      </c>
      <c r="C168" s="265">
        <v>807</v>
      </c>
      <c r="D168" s="238" t="s">
        <v>307</v>
      </c>
      <c r="E168" s="238" t="s">
        <v>165</v>
      </c>
      <c r="F168" s="238"/>
      <c r="G168" s="256">
        <f>G169</f>
        <v>37.612319999999997</v>
      </c>
      <c r="H168" s="256">
        <f t="shared" si="60"/>
        <v>0</v>
      </c>
      <c r="I168" s="256">
        <f t="shared" si="60"/>
        <v>0</v>
      </c>
    </row>
    <row r="169" spans="1:9" s="133" customFormat="1" ht="30.75" customHeight="1">
      <c r="A169" s="51">
        <v>161</v>
      </c>
      <c r="B169" s="135" t="s">
        <v>201</v>
      </c>
      <c r="C169" s="265">
        <v>807</v>
      </c>
      <c r="D169" s="238" t="s">
        <v>307</v>
      </c>
      <c r="E169" s="238" t="s">
        <v>173</v>
      </c>
      <c r="F169" s="238"/>
      <c r="G169" s="256">
        <f>G170</f>
        <v>37.612319999999997</v>
      </c>
      <c r="H169" s="256">
        <f t="shared" si="60"/>
        <v>0</v>
      </c>
      <c r="I169" s="256">
        <f t="shared" si="60"/>
        <v>0</v>
      </c>
    </row>
    <row r="170" spans="1:9" s="133" customFormat="1" ht="73.5" customHeight="1">
      <c r="A170" s="51">
        <v>162</v>
      </c>
      <c r="B170" s="176" t="s">
        <v>312</v>
      </c>
      <c r="C170" s="265">
        <v>807</v>
      </c>
      <c r="D170" s="238" t="s">
        <v>307</v>
      </c>
      <c r="E170" s="238" t="s">
        <v>313</v>
      </c>
      <c r="F170" s="257"/>
      <c r="G170" s="256">
        <f t="shared" ref="G170:I171" si="61">G171</f>
        <v>37.612319999999997</v>
      </c>
      <c r="H170" s="256">
        <f t="shared" si="61"/>
        <v>0</v>
      </c>
      <c r="I170" s="256">
        <f t="shared" si="61"/>
        <v>0</v>
      </c>
    </row>
    <row r="171" spans="1:9" s="133" customFormat="1" ht="30" customHeight="1">
      <c r="A171" s="51">
        <v>163</v>
      </c>
      <c r="B171" s="134" t="s">
        <v>37</v>
      </c>
      <c r="C171" s="265">
        <v>807</v>
      </c>
      <c r="D171" s="238" t="s">
        <v>307</v>
      </c>
      <c r="E171" s="238" t="s">
        <v>313</v>
      </c>
      <c r="F171" s="238" t="s">
        <v>60</v>
      </c>
      <c r="G171" s="256">
        <f t="shared" si="61"/>
        <v>37.612319999999997</v>
      </c>
      <c r="H171" s="256">
        <f t="shared" si="61"/>
        <v>0</v>
      </c>
      <c r="I171" s="256">
        <f t="shared" si="61"/>
        <v>0</v>
      </c>
    </row>
    <row r="172" spans="1:9" s="133" customFormat="1" ht="41.25" customHeight="1">
      <c r="A172" s="51">
        <v>164</v>
      </c>
      <c r="B172" s="134" t="s">
        <v>42</v>
      </c>
      <c r="C172" s="265">
        <v>807</v>
      </c>
      <c r="D172" s="238" t="s">
        <v>307</v>
      </c>
      <c r="E172" s="238" t="s">
        <v>313</v>
      </c>
      <c r="F172" s="238" t="s">
        <v>44</v>
      </c>
      <c r="G172" s="256">
        <v>37.612319999999997</v>
      </c>
      <c r="H172" s="256">
        <v>0</v>
      </c>
      <c r="I172" s="256">
        <v>0</v>
      </c>
    </row>
    <row r="173" spans="1:9" s="164" customFormat="1" ht="33" customHeight="1">
      <c r="A173" s="51">
        <v>165</v>
      </c>
      <c r="B173" s="175" t="s">
        <v>219</v>
      </c>
      <c r="C173" s="249">
        <v>807</v>
      </c>
      <c r="D173" s="241" t="s">
        <v>117</v>
      </c>
      <c r="E173" s="241"/>
      <c r="F173" s="241"/>
      <c r="G173" s="260">
        <f t="shared" ref="G173:G178" si="62">G174</f>
        <v>2395.5858199999998</v>
      </c>
      <c r="H173" s="260">
        <f t="shared" ref="H173:I174" si="63">H174</f>
        <v>1278.6199999999999</v>
      </c>
      <c r="I173" s="260">
        <f t="shared" si="63"/>
        <v>1278.6199999999999</v>
      </c>
    </row>
    <row r="174" spans="1:9" s="164" customFormat="1" ht="21.75" customHeight="1">
      <c r="A174" s="51">
        <v>166</v>
      </c>
      <c r="B174" s="135" t="s">
        <v>38</v>
      </c>
      <c r="C174" s="249">
        <v>807</v>
      </c>
      <c r="D174" s="238" t="s">
        <v>118</v>
      </c>
      <c r="E174" s="238"/>
      <c r="F174" s="238"/>
      <c r="G174" s="256">
        <f t="shared" si="62"/>
        <v>2395.5858199999998</v>
      </c>
      <c r="H174" s="256">
        <f t="shared" si="63"/>
        <v>1278.6199999999999</v>
      </c>
      <c r="I174" s="256">
        <f t="shared" si="63"/>
        <v>1278.6199999999999</v>
      </c>
    </row>
    <row r="175" spans="1:9" s="164" customFormat="1" ht="35.25" customHeight="1">
      <c r="A175" s="51">
        <v>167</v>
      </c>
      <c r="B175" s="135" t="s">
        <v>48</v>
      </c>
      <c r="C175" s="249">
        <v>807</v>
      </c>
      <c r="D175" s="238" t="s">
        <v>118</v>
      </c>
      <c r="E175" s="257" t="s">
        <v>165</v>
      </c>
      <c r="F175" s="257"/>
      <c r="G175" s="256">
        <f>G176+G180+G183</f>
        <v>2395.5858199999998</v>
      </c>
      <c r="H175" s="256">
        <f t="shared" ref="H175:I176" si="64">H176</f>
        <v>1278.6199999999999</v>
      </c>
      <c r="I175" s="256">
        <f t="shared" si="64"/>
        <v>1278.6199999999999</v>
      </c>
    </row>
    <row r="176" spans="1:9" s="164" customFormat="1" ht="29.25" customHeight="1">
      <c r="A176" s="51">
        <v>168</v>
      </c>
      <c r="B176" s="135" t="s">
        <v>193</v>
      </c>
      <c r="C176" s="249">
        <v>807</v>
      </c>
      <c r="D176" s="238" t="s">
        <v>118</v>
      </c>
      <c r="E176" s="257" t="s">
        <v>250</v>
      </c>
      <c r="F176" s="257"/>
      <c r="G176" s="256">
        <f t="shared" si="62"/>
        <v>1338.62</v>
      </c>
      <c r="H176" s="256">
        <f t="shared" si="64"/>
        <v>1278.6199999999999</v>
      </c>
      <c r="I176" s="256">
        <f t="shared" si="64"/>
        <v>1278.6199999999999</v>
      </c>
    </row>
    <row r="177" spans="1:9" s="164" customFormat="1" ht="93.75" customHeight="1">
      <c r="A177" s="51">
        <v>169</v>
      </c>
      <c r="B177" s="136" t="s">
        <v>249</v>
      </c>
      <c r="C177" s="249">
        <v>807</v>
      </c>
      <c r="D177" s="238" t="s">
        <v>118</v>
      </c>
      <c r="E177" s="257" t="s">
        <v>251</v>
      </c>
      <c r="F177" s="257"/>
      <c r="G177" s="256">
        <f t="shared" si="62"/>
        <v>1338.62</v>
      </c>
      <c r="H177" s="256">
        <f t="shared" ref="H177:I178" si="65">H178</f>
        <v>1278.6199999999999</v>
      </c>
      <c r="I177" s="256">
        <f t="shared" si="65"/>
        <v>1278.6199999999999</v>
      </c>
    </row>
    <row r="178" spans="1:9" s="164" customFormat="1" ht="33" customHeight="1">
      <c r="A178" s="51">
        <v>170</v>
      </c>
      <c r="B178" s="134" t="s">
        <v>37</v>
      </c>
      <c r="C178" s="249">
        <v>807</v>
      </c>
      <c r="D178" s="238" t="s">
        <v>118</v>
      </c>
      <c r="E178" s="257" t="s">
        <v>251</v>
      </c>
      <c r="F178" s="257" t="s">
        <v>60</v>
      </c>
      <c r="G178" s="256">
        <f t="shared" si="62"/>
        <v>1338.62</v>
      </c>
      <c r="H178" s="256">
        <f t="shared" si="65"/>
        <v>1278.6199999999999</v>
      </c>
      <c r="I178" s="256">
        <f t="shared" si="65"/>
        <v>1278.6199999999999</v>
      </c>
    </row>
    <row r="179" spans="1:9" s="164" customFormat="1" ht="22.5" customHeight="1">
      <c r="A179" s="51">
        <v>171</v>
      </c>
      <c r="B179" s="134" t="s">
        <v>42</v>
      </c>
      <c r="C179" s="249">
        <v>807</v>
      </c>
      <c r="D179" s="238" t="s">
        <v>118</v>
      </c>
      <c r="E179" s="257" t="s">
        <v>251</v>
      </c>
      <c r="F179" s="257" t="s">
        <v>44</v>
      </c>
      <c r="G179" s="256">
        <v>1338.62</v>
      </c>
      <c r="H179" s="256">
        <v>1278.6199999999999</v>
      </c>
      <c r="I179" s="256">
        <v>1278.6199999999999</v>
      </c>
    </row>
    <row r="180" spans="1:9" s="164" customFormat="1" ht="122.25" customHeight="1">
      <c r="A180" s="51">
        <v>172</v>
      </c>
      <c r="B180" s="136" t="s">
        <v>463</v>
      </c>
      <c r="C180" s="249">
        <v>807</v>
      </c>
      <c r="D180" s="238" t="s">
        <v>118</v>
      </c>
      <c r="E180" s="257" t="s">
        <v>438</v>
      </c>
      <c r="F180" s="257"/>
      <c r="G180" s="256">
        <f t="shared" ref="G180:I184" si="66">G181</f>
        <v>122.96581999999999</v>
      </c>
      <c r="H180" s="256">
        <f t="shared" si="66"/>
        <v>0</v>
      </c>
      <c r="I180" s="256">
        <f t="shared" si="66"/>
        <v>0</v>
      </c>
    </row>
    <row r="181" spans="1:9" s="164" customFormat="1" ht="33" customHeight="1">
      <c r="A181" s="51">
        <v>173</v>
      </c>
      <c r="B181" s="134" t="s">
        <v>37</v>
      </c>
      <c r="C181" s="249">
        <v>807</v>
      </c>
      <c r="D181" s="238" t="s">
        <v>118</v>
      </c>
      <c r="E181" s="257" t="s">
        <v>438</v>
      </c>
      <c r="F181" s="257" t="s">
        <v>60</v>
      </c>
      <c r="G181" s="256">
        <f t="shared" si="66"/>
        <v>122.96581999999999</v>
      </c>
      <c r="H181" s="256">
        <f t="shared" si="66"/>
        <v>0</v>
      </c>
      <c r="I181" s="256">
        <f t="shared" si="66"/>
        <v>0</v>
      </c>
    </row>
    <row r="182" spans="1:9" s="164" customFormat="1" ht="22.5" customHeight="1">
      <c r="A182" s="51">
        <v>174</v>
      </c>
      <c r="B182" s="134" t="s">
        <v>42</v>
      </c>
      <c r="C182" s="249">
        <v>807</v>
      </c>
      <c r="D182" s="238" t="s">
        <v>118</v>
      </c>
      <c r="E182" s="257" t="s">
        <v>438</v>
      </c>
      <c r="F182" s="257" t="s">
        <v>44</v>
      </c>
      <c r="G182" s="256">
        <v>122.96581999999999</v>
      </c>
      <c r="H182" s="256">
        <v>0</v>
      </c>
      <c r="I182" s="256">
        <v>0</v>
      </c>
    </row>
    <row r="183" spans="1:9" s="164" customFormat="1" ht="111.75" customHeight="1">
      <c r="A183" s="51">
        <v>175</v>
      </c>
      <c r="B183" s="136" t="s">
        <v>462</v>
      </c>
      <c r="C183" s="249">
        <v>807</v>
      </c>
      <c r="D183" s="238" t="s">
        <v>118</v>
      </c>
      <c r="E183" s="257" t="s">
        <v>439</v>
      </c>
      <c r="F183" s="257"/>
      <c r="G183" s="256">
        <f t="shared" si="66"/>
        <v>934</v>
      </c>
      <c r="H183" s="256">
        <f t="shared" si="66"/>
        <v>0</v>
      </c>
      <c r="I183" s="256">
        <f t="shared" si="66"/>
        <v>0</v>
      </c>
    </row>
    <row r="184" spans="1:9" s="164" customFormat="1" ht="33" customHeight="1">
      <c r="A184" s="51">
        <v>176</v>
      </c>
      <c r="B184" s="134" t="s">
        <v>37</v>
      </c>
      <c r="C184" s="249">
        <v>807</v>
      </c>
      <c r="D184" s="238" t="s">
        <v>118</v>
      </c>
      <c r="E184" s="257" t="s">
        <v>439</v>
      </c>
      <c r="F184" s="257" t="s">
        <v>60</v>
      </c>
      <c r="G184" s="256">
        <f t="shared" si="66"/>
        <v>934</v>
      </c>
      <c r="H184" s="256">
        <f t="shared" si="66"/>
        <v>0</v>
      </c>
      <c r="I184" s="256">
        <f t="shared" si="66"/>
        <v>0</v>
      </c>
    </row>
    <row r="185" spans="1:9" s="164" customFormat="1" ht="22.5" customHeight="1">
      <c r="A185" s="51">
        <v>177</v>
      </c>
      <c r="B185" s="134" t="s">
        <v>42</v>
      </c>
      <c r="C185" s="249">
        <v>807</v>
      </c>
      <c r="D185" s="238" t="s">
        <v>118</v>
      </c>
      <c r="E185" s="257" t="s">
        <v>439</v>
      </c>
      <c r="F185" s="257" t="s">
        <v>44</v>
      </c>
      <c r="G185" s="256">
        <v>934</v>
      </c>
      <c r="H185" s="256">
        <v>0</v>
      </c>
      <c r="I185" s="256">
        <v>0</v>
      </c>
    </row>
    <row r="186" spans="1:9" s="166" customFormat="1" ht="26.25" customHeight="1">
      <c r="A186" s="51">
        <v>178</v>
      </c>
      <c r="B186" s="305" t="s">
        <v>308</v>
      </c>
      <c r="C186" s="247">
        <v>807</v>
      </c>
      <c r="D186" s="241" t="s">
        <v>309</v>
      </c>
      <c r="E186" s="241"/>
      <c r="F186" s="266"/>
      <c r="G186" s="260">
        <f>G187</f>
        <v>0</v>
      </c>
      <c r="H186" s="260">
        <f t="shared" ref="H186:I190" si="67">H187</f>
        <v>18.3</v>
      </c>
      <c r="I186" s="260">
        <f t="shared" si="67"/>
        <v>18.3</v>
      </c>
    </row>
    <row r="187" spans="1:9" s="164" customFormat="1" ht="27" customHeight="1">
      <c r="A187" s="51">
        <v>179</v>
      </c>
      <c r="B187" s="134" t="s">
        <v>48</v>
      </c>
      <c r="C187" s="249">
        <v>807</v>
      </c>
      <c r="D187" s="238" t="s">
        <v>311</v>
      </c>
      <c r="E187" s="238" t="s">
        <v>165</v>
      </c>
      <c r="F187" s="239"/>
      <c r="G187" s="256">
        <f t="shared" ref="G187:I188" si="68">G189</f>
        <v>0</v>
      </c>
      <c r="H187" s="256">
        <f t="shared" si="68"/>
        <v>18.3</v>
      </c>
      <c r="I187" s="256">
        <f t="shared" si="68"/>
        <v>18.3</v>
      </c>
    </row>
    <row r="188" spans="1:9" s="164" customFormat="1" ht="29.25" customHeight="1">
      <c r="A188" s="51">
        <v>180</v>
      </c>
      <c r="B188" s="135" t="s">
        <v>201</v>
      </c>
      <c r="C188" s="249">
        <v>807</v>
      </c>
      <c r="D188" s="238" t="s">
        <v>311</v>
      </c>
      <c r="E188" s="238" t="s">
        <v>173</v>
      </c>
      <c r="F188" s="239"/>
      <c r="G188" s="256">
        <f t="shared" si="68"/>
        <v>0</v>
      </c>
      <c r="H188" s="256">
        <f t="shared" si="68"/>
        <v>18.3</v>
      </c>
      <c r="I188" s="256">
        <f t="shared" si="68"/>
        <v>18.3</v>
      </c>
    </row>
    <row r="189" spans="1:9" s="164" customFormat="1" ht="30" customHeight="1">
      <c r="A189" s="51">
        <v>181</v>
      </c>
      <c r="B189" s="204" t="s">
        <v>310</v>
      </c>
      <c r="C189" s="249">
        <v>807</v>
      </c>
      <c r="D189" s="238" t="s">
        <v>311</v>
      </c>
      <c r="E189" s="238" t="s">
        <v>314</v>
      </c>
      <c r="F189" s="239"/>
      <c r="G189" s="256">
        <f>G190</f>
        <v>0</v>
      </c>
      <c r="H189" s="256">
        <f t="shared" si="67"/>
        <v>18.3</v>
      </c>
      <c r="I189" s="256">
        <f t="shared" si="67"/>
        <v>18.3</v>
      </c>
    </row>
    <row r="190" spans="1:9" s="164" customFormat="1" ht="34.5" customHeight="1">
      <c r="A190" s="51">
        <v>182</v>
      </c>
      <c r="B190" s="134" t="s">
        <v>142</v>
      </c>
      <c r="C190" s="249">
        <v>807</v>
      </c>
      <c r="D190" s="238" t="s">
        <v>311</v>
      </c>
      <c r="E190" s="238" t="s">
        <v>314</v>
      </c>
      <c r="F190" s="239" t="s">
        <v>50</v>
      </c>
      <c r="G190" s="256">
        <f>G191</f>
        <v>0</v>
      </c>
      <c r="H190" s="256">
        <f t="shared" si="67"/>
        <v>18.3</v>
      </c>
      <c r="I190" s="256">
        <f t="shared" si="67"/>
        <v>18.3</v>
      </c>
    </row>
    <row r="191" spans="1:9" s="164" customFormat="1" ht="47.25" customHeight="1">
      <c r="A191" s="51">
        <v>183</v>
      </c>
      <c r="B191" s="134" t="s">
        <v>141</v>
      </c>
      <c r="C191" s="249">
        <v>807</v>
      </c>
      <c r="D191" s="238" t="s">
        <v>311</v>
      </c>
      <c r="E191" s="238" t="s">
        <v>314</v>
      </c>
      <c r="F191" s="239" t="s">
        <v>43</v>
      </c>
      <c r="G191" s="256">
        <v>0</v>
      </c>
      <c r="H191" s="256">
        <v>18.3</v>
      </c>
      <c r="I191" s="256">
        <v>18.3</v>
      </c>
    </row>
    <row r="192" spans="1:9" s="224" customFormat="1" ht="15.75">
      <c r="A192" s="51">
        <v>184</v>
      </c>
      <c r="B192" s="223" t="s">
        <v>359</v>
      </c>
      <c r="C192" s="249">
        <v>807</v>
      </c>
      <c r="D192" s="238" t="s">
        <v>365</v>
      </c>
      <c r="E192" s="239"/>
      <c r="F192" s="238"/>
      <c r="G192" s="256">
        <f>G197</f>
        <v>79.434210000000007</v>
      </c>
      <c r="H192" s="240">
        <f>H197</f>
        <v>24</v>
      </c>
      <c r="I192" s="240">
        <f>I197</f>
        <v>24</v>
      </c>
    </row>
    <row r="193" spans="1:9" s="224" customFormat="1" ht="15.75">
      <c r="A193" s="51">
        <v>185</v>
      </c>
      <c r="B193" s="226" t="s">
        <v>48</v>
      </c>
      <c r="C193" s="249">
        <v>807</v>
      </c>
      <c r="D193" s="238" t="s">
        <v>366</v>
      </c>
      <c r="E193" s="239" t="s">
        <v>165</v>
      </c>
      <c r="F193" s="238"/>
      <c r="G193" s="256">
        <f>G194</f>
        <v>79.434210000000007</v>
      </c>
      <c r="H193" s="240">
        <f t="shared" ref="H193:I193" si="69">H194</f>
        <v>24</v>
      </c>
      <c r="I193" s="240">
        <f t="shared" si="69"/>
        <v>24</v>
      </c>
    </row>
    <row r="194" spans="1:9" s="221" customFormat="1" ht="15.75">
      <c r="A194" s="51">
        <v>186</v>
      </c>
      <c r="B194" s="222" t="s">
        <v>360</v>
      </c>
      <c r="C194" s="249">
        <v>807</v>
      </c>
      <c r="D194" s="238" t="s">
        <v>366</v>
      </c>
      <c r="E194" s="238" t="s">
        <v>375</v>
      </c>
      <c r="F194" s="237"/>
      <c r="G194" s="256">
        <f>G197</f>
        <v>79.434210000000007</v>
      </c>
      <c r="H194" s="240">
        <f>H197</f>
        <v>24</v>
      </c>
      <c r="I194" s="240">
        <f>I197</f>
        <v>24</v>
      </c>
    </row>
    <row r="195" spans="1:9" s="221" customFormat="1" ht="47.25">
      <c r="A195" s="51">
        <v>187</v>
      </c>
      <c r="B195" s="222" t="s">
        <v>361</v>
      </c>
      <c r="C195" s="249">
        <v>807</v>
      </c>
      <c r="D195" s="238" t="s">
        <v>366</v>
      </c>
      <c r="E195" s="238" t="s">
        <v>376</v>
      </c>
      <c r="F195" s="241"/>
      <c r="G195" s="256">
        <f>G197</f>
        <v>79.434210000000007</v>
      </c>
      <c r="H195" s="240">
        <f>H197</f>
        <v>24</v>
      </c>
      <c r="I195" s="240">
        <f>I197</f>
        <v>24</v>
      </c>
    </row>
    <row r="196" spans="1:9" s="221" customFormat="1" ht="31.5">
      <c r="A196" s="51">
        <v>188</v>
      </c>
      <c r="B196" s="222" t="s">
        <v>362</v>
      </c>
      <c r="C196" s="249">
        <v>807</v>
      </c>
      <c r="D196" s="238" t="s">
        <v>366</v>
      </c>
      <c r="E196" s="238" t="s">
        <v>376</v>
      </c>
      <c r="F196" s="238" t="s">
        <v>368</v>
      </c>
      <c r="G196" s="256">
        <f>G197</f>
        <v>79.434210000000007</v>
      </c>
      <c r="H196" s="240">
        <f>H197</f>
        <v>24</v>
      </c>
      <c r="I196" s="240">
        <f>I197</f>
        <v>24</v>
      </c>
    </row>
    <row r="197" spans="1:9" s="221" customFormat="1" ht="31.5">
      <c r="A197" s="51">
        <v>189</v>
      </c>
      <c r="B197" s="222" t="s">
        <v>363</v>
      </c>
      <c r="C197" s="249">
        <v>807</v>
      </c>
      <c r="D197" s="238" t="s">
        <v>366</v>
      </c>
      <c r="E197" s="238" t="s">
        <v>376</v>
      </c>
      <c r="F197" s="238" t="s">
        <v>369</v>
      </c>
      <c r="G197" s="256">
        <f>72.15725+7.27696</f>
        <v>79.434210000000007</v>
      </c>
      <c r="H197" s="240">
        <v>24</v>
      </c>
      <c r="I197" s="240">
        <v>24</v>
      </c>
    </row>
    <row r="198" spans="1:9" s="164" customFormat="1" ht="21" customHeight="1">
      <c r="A198" s="51">
        <v>190</v>
      </c>
      <c r="B198" s="175" t="s">
        <v>67</v>
      </c>
      <c r="C198" s="249">
        <v>807</v>
      </c>
      <c r="D198" s="241" t="s">
        <v>119</v>
      </c>
      <c r="E198" s="241"/>
      <c r="F198" s="241"/>
      <c r="G198" s="260">
        <f>G199</f>
        <v>259.495</v>
      </c>
      <c r="H198" s="260">
        <f t="shared" ref="H198:I198" si="70">H199</f>
        <v>259.495</v>
      </c>
      <c r="I198" s="260">
        <f t="shared" si="70"/>
        <v>259.495</v>
      </c>
    </row>
    <row r="199" spans="1:9" s="164" customFormat="1" ht="18" customHeight="1">
      <c r="A199" s="51">
        <v>191</v>
      </c>
      <c r="B199" s="168" t="s">
        <v>68</v>
      </c>
      <c r="C199" s="249">
        <v>807</v>
      </c>
      <c r="D199" s="238" t="s">
        <v>120</v>
      </c>
      <c r="E199" s="238"/>
      <c r="F199" s="238"/>
      <c r="G199" s="256">
        <f>G200</f>
        <v>259.495</v>
      </c>
      <c r="H199" s="256">
        <f t="shared" ref="H199:I200" si="71">H200</f>
        <v>259.495</v>
      </c>
      <c r="I199" s="256">
        <f t="shared" si="71"/>
        <v>259.495</v>
      </c>
    </row>
    <row r="200" spans="1:9" s="164" customFormat="1" ht="63" customHeight="1">
      <c r="A200" s="51">
        <v>192</v>
      </c>
      <c r="B200" s="168" t="s">
        <v>253</v>
      </c>
      <c r="C200" s="249">
        <v>807</v>
      </c>
      <c r="D200" s="238" t="s">
        <v>120</v>
      </c>
      <c r="E200" s="238" t="s">
        <v>187</v>
      </c>
      <c r="F200" s="238"/>
      <c r="G200" s="256">
        <f>G201</f>
        <v>259.495</v>
      </c>
      <c r="H200" s="256">
        <f t="shared" si="71"/>
        <v>259.495</v>
      </c>
      <c r="I200" s="256">
        <f t="shared" si="71"/>
        <v>259.495</v>
      </c>
    </row>
    <row r="201" spans="1:9" s="164" customFormat="1" ht="93.75" customHeight="1">
      <c r="A201" s="51">
        <v>193</v>
      </c>
      <c r="B201" s="136" t="s">
        <v>254</v>
      </c>
      <c r="C201" s="249">
        <v>807</v>
      </c>
      <c r="D201" s="238" t="s">
        <v>120</v>
      </c>
      <c r="E201" s="238" t="s">
        <v>188</v>
      </c>
      <c r="F201" s="238"/>
      <c r="G201" s="256">
        <f>G202</f>
        <v>259.495</v>
      </c>
      <c r="H201" s="256">
        <f t="shared" ref="H201:I202" si="72">H202</f>
        <v>259.495</v>
      </c>
      <c r="I201" s="256">
        <f t="shared" si="72"/>
        <v>259.495</v>
      </c>
    </row>
    <row r="202" spans="1:9" s="164" customFormat="1" ht="51.75" customHeight="1">
      <c r="A202" s="51">
        <v>194</v>
      </c>
      <c r="B202" s="136" t="s">
        <v>319</v>
      </c>
      <c r="C202" s="249">
        <v>807</v>
      </c>
      <c r="D202" s="238" t="s">
        <v>120</v>
      </c>
      <c r="E202" s="238" t="s">
        <v>188</v>
      </c>
      <c r="F202" s="238" t="s">
        <v>61</v>
      </c>
      <c r="G202" s="256">
        <f>G203</f>
        <v>259.495</v>
      </c>
      <c r="H202" s="256">
        <f t="shared" si="72"/>
        <v>259.495</v>
      </c>
      <c r="I202" s="256">
        <f t="shared" si="72"/>
        <v>259.495</v>
      </c>
    </row>
    <row r="203" spans="1:9" s="164" customFormat="1" ht="27" customHeight="1">
      <c r="A203" s="51">
        <v>195</v>
      </c>
      <c r="B203" s="136" t="s">
        <v>62</v>
      </c>
      <c r="C203" s="249">
        <v>807</v>
      </c>
      <c r="D203" s="238" t="s">
        <v>120</v>
      </c>
      <c r="E203" s="238" t="s">
        <v>188</v>
      </c>
      <c r="F203" s="239" t="s">
        <v>45</v>
      </c>
      <c r="G203" s="256">
        <v>259.495</v>
      </c>
      <c r="H203" s="256">
        <v>259.495</v>
      </c>
      <c r="I203" s="256">
        <v>259.495</v>
      </c>
    </row>
    <row r="204" spans="1:9" s="164" customFormat="1" ht="33" customHeight="1">
      <c r="A204" s="51">
        <v>196</v>
      </c>
      <c r="B204" s="177" t="s">
        <v>5</v>
      </c>
      <c r="C204" s="186"/>
      <c r="D204" s="238"/>
      <c r="E204" s="238"/>
      <c r="F204" s="238"/>
      <c r="G204" s="225">
        <v>0</v>
      </c>
      <c r="H204" s="195">
        <v>245.49199999999999</v>
      </c>
      <c r="I204" s="195">
        <v>491.63799999999998</v>
      </c>
    </row>
    <row r="205" spans="1:9" s="164" customFormat="1" ht="26.25" customHeight="1">
      <c r="A205" s="390"/>
      <c r="B205" s="390"/>
      <c r="C205" s="390"/>
      <c r="D205" s="390"/>
      <c r="E205" s="390"/>
      <c r="F205" s="390"/>
      <c r="G205" s="267">
        <f>G10+G86+G95+G117+G133+G173+G186+G192+G198+G204</f>
        <v>13370.4642</v>
      </c>
      <c r="H205" s="267">
        <f>H10+H86+H95+H117+H133+H173+H186+H192+H198+H204</f>
        <v>9941.9619999999995</v>
      </c>
      <c r="I205" s="267">
        <f>I10+I86+I95+I117+I133+I173+I186+I192+I198+I204</f>
        <v>9956.0620000000017</v>
      </c>
    </row>
    <row r="206" spans="1:9" s="164" customFormat="1" ht="33" customHeight="1">
      <c r="C206" s="268"/>
      <c r="D206" s="268"/>
      <c r="E206" s="268"/>
      <c r="F206" s="268"/>
      <c r="G206" s="268"/>
      <c r="H206" s="269"/>
      <c r="I206" s="269"/>
    </row>
  </sheetData>
  <autoFilter ref="A8:I205"/>
  <mergeCells count="5">
    <mergeCell ref="A205:F205"/>
    <mergeCell ref="B5:I5"/>
    <mergeCell ref="B2:D2"/>
    <mergeCell ref="F2:I2"/>
    <mergeCell ref="E1:I1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1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250"/>
  <sheetViews>
    <sheetView view="pageBreakPreview" topLeftCell="A236" zoomScaleSheetLayoutView="100" workbookViewId="0">
      <selection activeCell="B247" sqref="B247"/>
    </sheetView>
  </sheetViews>
  <sheetFormatPr defaultRowHeight="12.75"/>
  <cols>
    <col min="1" max="1" width="6" style="17" customWidth="1"/>
    <col min="2" max="2" width="55.7109375" style="17" customWidth="1"/>
    <col min="3" max="3" width="9.140625" style="129" customWidth="1"/>
    <col min="4" max="4" width="13.7109375" style="129" customWidth="1"/>
    <col min="5" max="6" width="9.140625" style="129" customWidth="1"/>
    <col min="7" max="7" width="12.42578125" style="129" customWidth="1"/>
    <col min="8" max="8" width="11.5703125" style="129" customWidth="1"/>
    <col min="9" max="9" width="11.28515625" style="129" customWidth="1"/>
    <col min="10" max="16384" width="9.140625" style="17"/>
  </cols>
  <sheetData>
    <row r="1" spans="1:9" ht="17.25" customHeight="1">
      <c r="A1" s="394" t="s">
        <v>430</v>
      </c>
      <c r="B1" s="394"/>
      <c r="C1" s="394"/>
      <c r="D1" s="394"/>
      <c r="E1" s="394"/>
      <c r="F1" s="394"/>
      <c r="G1" s="394"/>
    </row>
    <row r="2" spans="1:9" s="162" customFormat="1" ht="54" customHeight="1">
      <c r="A2" s="346"/>
      <c r="B2" s="346"/>
      <c r="C2" s="346"/>
      <c r="D2" s="346"/>
      <c r="E2" s="161"/>
      <c r="F2" s="392" t="s">
        <v>508</v>
      </c>
      <c r="G2" s="392"/>
      <c r="H2" s="392"/>
      <c r="I2" s="392"/>
    </row>
    <row r="3" spans="1:9" ht="45" customHeight="1">
      <c r="A3" s="395" t="s">
        <v>328</v>
      </c>
      <c r="B3" s="395"/>
      <c r="C3" s="395"/>
      <c r="D3" s="395"/>
      <c r="E3" s="395"/>
      <c r="F3" s="395"/>
      <c r="G3" s="395"/>
      <c r="H3" s="395"/>
    </row>
    <row r="5" spans="1:9" ht="13.5" thickBot="1">
      <c r="G5" s="272" t="s">
        <v>69</v>
      </c>
    </row>
    <row r="6" spans="1:9" ht="88.5" customHeight="1" thickBot="1">
      <c r="A6" s="1" t="s">
        <v>29</v>
      </c>
      <c r="B6" s="2" t="s">
        <v>292</v>
      </c>
      <c r="C6" s="273" t="s">
        <v>291</v>
      </c>
      <c r="D6" s="102" t="s">
        <v>51</v>
      </c>
      <c r="E6" s="102" t="s">
        <v>52</v>
      </c>
      <c r="F6" s="102" t="s">
        <v>116</v>
      </c>
      <c r="G6" s="236" t="s">
        <v>202</v>
      </c>
      <c r="H6" s="236" t="s">
        <v>217</v>
      </c>
      <c r="I6" s="236" t="s">
        <v>327</v>
      </c>
    </row>
    <row r="7" spans="1:9" ht="13.5" thickBot="1">
      <c r="A7" s="3">
        <v>1</v>
      </c>
      <c r="B7" s="4">
        <v>2</v>
      </c>
      <c r="C7" s="101" t="s">
        <v>70</v>
      </c>
      <c r="D7" s="101" t="s">
        <v>71</v>
      </c>
      <c r="E7" s="101" t="s">
        <v>72</v>
      </c>
      <c r="F7" s="101" t="s">
        <v>73</v>
      </c>
      <c r="G7" s="101" t="s">
        <v>135</v>
      </c>
      <c r="H7" s="101" t="s">
        <v>136</v>
      </c>
      <c r="I7" s="101" t="s">
        <v>137</v>
      </c>
    </row>
    <row r="8" spans="1:9">
      <c r="A8" s="152"/>
      <c r="B8" s="154" t="s">
        <v>198</v>
      </c>
      <c r="C8" s="153"/>
      <c r="D8" s="153"/>
      <c r="E8" s="153"/>
      <c r="F8" s="153"/>
      <c r="G8" s="270">
        <f>G9+G15</f>
        <v>1524.0180999999998</v>
      </c>
      <c r="H8" s="270">
        <f t="shared" ref="H8:I8" si="0">H9+H15</f>
        <v>888.26599999999996</v>
      </c>
      <c r="I8" s="270">
        <f t="shared" si="0"/>
        <v>901.36599999999999</v>
      </c>
    </row>
    <row r="9" spans="1:9" ht="25.5">
      <c r="A9" s="20">
        <v>1</v>
      </c>
      <c r="B9" s="150" t="s">
        <v>253</v>
      </c>
      <c r="C9" s="274">
        <v>807</v>
      </c>
      <c r="D9" s="110" t="s">
        <v>187</v>
      </c>
      <c r="E9" s="110"/>
      <c r="F9" s="110"/>
      <c r="G9" s="275">
        <f>G10</f>
        <v>259.495</v>
      </c>
      <c r="H9" s="275">
        <f t="shared" ref="H9:I9" si="1">H10</f>
        <v>259.495</v>
      </c>
      <c r="I9" s="275">
        <f t="shared" si="1"/>
        <v>259.495</v>
      </c>
    </row>
    <row r="10" spans="1:9" ht="54" customHeight="1">
      <c r="A10" s="20">
        <v>2</v>
      </c>
      <c r="B10" s="9" t="s">
        <v>448</v>
      </c>
      <c r="C10" s="276">
        <v>807</v>
      </c>
      <c r="D10" s="104" t="s">
        <v>188</v>
      </c>
      <c r="E10" s="104"/>
      <c r="F10" s="104"/>
      <c r="G10" s="277">
        <f>G11</f>
        <v>259.495</v>
      </c>
      <c r="H10" s="277">
        <f t="shared" ref="H10:I13" si="2">H11</f>
        <v>259.495</v>
      </c>
      <c r="I10" s="277">
        <f t="shared" si="2"/>
        <v>259.495</v>
      </c>
    </row>
    <row r="11" spans="1:9" ht="25.5">
      <c r="A11" s="20">
        <v>3</v>
      </c>
      <c r="B11" s="9" t="s">
        <v>4</v>
      </c>
      <c r="C11" s="276">
        <v>807</v>
      </c>
      <c r="D11" s="104" t="s">
        <v>188</v>
      </c>
      <c r="E11" s="104" t="s">
        <v>61</v>
      </c>
      <c r="F11" s="104"/>
      <c r="G11" s="277">
        <f>G12</f>
        <v>259.495</v>
      </c>
      <c r="H11" s="277">
        <f t="shared" si="2"/>
        <v>259.495</v>
      </c>
      <c r="I11" s="277">
        <f t="shared" si="2"/>
        <v>259.495</v>
      </c>
    </row>
    <row r="12" spans="1:9">
      <c r="A12" s="20">
        <v>4</v>
      </c>
      <c r="B12" s="9" t="s">
        <v>62</v>
      </c>
      <c r="C12" s="276">
        <v>807</v>
      </c>
      <c r="D12" s="104" t="s">
        <v>188</v>
      </c>
      <c r="E12" s="104" t="s">
        <v>45</v>
      </c>
      <c r="F12" s="104"/>
      <c r="G12" s="277">
        <f>G13</f>
        <v>259.495</v>
      </c>
      <c r="H12" s="277">
        <f t="shared" si="2"/>
        <v>259.495</v>
      </c>
      <c r="I12" s="277">
        <f t="shared" si="2"/>
        <v>259.495</v>
      </c>
    </row>
    <row r="13" spans="1:9">
      <c r="A13" s="20">
        <v>5</v>
      </c>
      <c r="B13" s="10" t="s">
        <v>67</v>
      </c>
      <c r="C13" s="276">
        <v>807</v>
      </c>
      <c r="D13" s="104" t="s">
        <v>188</v>
      </c>
      <c r="E13" s="104" t="s">
        <v>45</v>
      </c>
      <c r="F13" s="104" t="s">
        <v>119</v>
      </c>
      <c r="G13" s="277">
        <f>G14</f>
        <v>259.495</v>
      </c>
      <c r="H13" s="277">
        <f t="shared" si="2"/>
        <v>259.495</v>
      </c>
      <c r="I13" s="277">
        <f t="shared" si="2"/>
        <v>259.495</v>
      </c>
    </row>
    <row r="14" spans="1:9">
      <c r="A14" s="20">
        <v>6</v>
      </c>
      <c r="B14" s="10" t="s">
        <v>68</v>
      </c>
      <c r="C14" s="276">
        <v>807</v>
      </c>
      <c r="D14" s="104" t="s">
        <v>188</v>
      </c>
      <c r="E14" s="104" t="s">
        <v>45</v>
      </c>
      <c r="F14" s="104" t="s">
        <v>120</v>
      </c>
      <c r="G14" s="277">
        <v>259.495</v>
      </c>
      <c r="H14" s="277">
        <v>259.495</v>
      </c>
      <c r="I14" s="277">
        <v>259.495</v>
      </c>
    </row>
    <row r="15" spans="1:9" ht="29.25" customHeight="1">
      <c r="A15" s="20">
        <v>7</v>
      </c>
      <c r="B15" s="151" t="s">
        <v>15</v>
      </c>
      <c r="C15" s="274">
        <v>807</v>
      </c>
      <c r="D15" s="110" t="s">
        <v>180</v>
      </c>
      <c r="E15" s="110"/>
      <c r="F15" s="110"/>
      <c r="G15" s="275">
        <f>G16+G22+G28+G39+G55+G61</f>
        <v>1264.5230999999999</v>
      </c>
      <c r="H15" s="275">
        <f t="shared" ref="H15:I15" si="3">H16+H22+H28+H39+H55+H61</f>
        <v>628.77099999999996</v>
      </c>
      <c r="I15" s="275">
        <f t="shared" si="3"/>
        <v>641.87099999999998</v>
      </c>
    </row>
    <row r="16" spans="1:9" ht="25.5">
      <c r="A16" s="20">
        <v>8</v>
      </c>
      <c r="B16" s="150" t="s">
        <v>450</v>
      </c>
      <c r="C16" s="276">
        <v>807</v>
      </c>
      <c r="D16" s="103" t="s">
        <v>371</v>
      </c>
      <c r="E16" s="104"/>
      <c r="F16" s="104"/>
      <c r="G16" s="275">
        <f>G17</f>
        <v>22.020140000000001</v>
      </c>
      <c r="H16" s="275">
        <f t="shared" ref="H16:I16" si="4">H17</f>
        <v>0</v>
      </c>
      <c r="I16" s="275">
        <f t="shared" si="4"/>
        <v>0</v>
      </c>
    </row>
    <row r="17" spans="1:9" ht="78" customHeight="1">
      <c r="A17" s="20">
        <v>9</v>
      </c>
      <c r="B17" s="18" t="s">
        <v>470</v>
      </c>
      <c r="C17" s="276">
        <v>807</v>
      </c>
      <c r="D17" s="103" t="s">
        <v>371</v>
      </c>
      <c r="E17" s="104"/>
      <c r="F17" s="104"/>
      <c r="G17" s="277">
        <v>22.020140000000001</v>
      </c>
      <c r="H17" s="277">
        <v>0</v>
      </c>
      <c r="I17" s="277">
        <v>0</v>
      </c>
    </row>
    <row r="18" spans="1:9" ht="25.5">
      <c r="A18" s="20">
        <v>10</v>
      </c>
      <c r="B18" s="11" t="s">
        <v>142</v>
      </c>
      <c r="C18" s="276">
        <v>807</v>
      </c>
      <c r="D18" s="104" t="s">
        <v>471</v>
      </c>
      <c r="E18" s="104" t="s">
        <v>50</v>
      </c>
      <c r="F18" s="104"/>
      <c r="G18" s="277">
        <f>G17</f>
        <v>22.020140000000001</v>
      </c>
      <c r="H18" s="277">
        <f t="shared" ref="H18:I18" si="5">H17</f>
        <v>0</v>
      </c>
      <c r="I18" s="277">
        <f t="shared" si="5"/>
        <v>0</v>
      </c>
    </row>
    <row r="19" spans="1:9" ht="25.5">
      <c r="A19" s="20">
        <v>11</v>
      </c>
      <c r="B19" s="11" t="s">
        <v>141</v>
      </c>
      <c r="C19" s="276">
        <v>807</v>
      </c>
      <c r="D19" s="104" t="s">
        <v>471</v>
      </c>
      <c r="E19" s="104" t="s">
        <v>43</v>
      </c>
      <c r="F19" s="104"/>
      <c r="G19" s="277">
        <f>G18</f>
        <v>22.020140000000001</v>
      </c>
      <c r="H19" s="277">
        <f t="shared" ref="H19:I19" si="6">H18</f>
        <v>0</v>
      </c>
      <c r="I19" s="277">
        <f t="shared" si="6"/>
        <v>0</v>
      </c>
    </row>
    <row r="20" spans="1:9">
      <c r="A20" s="20">
        <v>12</v>
      </c>
      <c r="B20" s="10" t="s">
        <v>374</v>
      </c>
      <c r="C20" s="276">
        <v>807</v>
      </c>
      <c r="D20" s="104" t="s">
        <v>471</v>
      </c>
      <c r="E20" s="104" t="s">
        <v>43</v>
      </c>
      <c r="F20" s="104" t="s">
        <v>122</v>
      </c>
      <c r="G20" s="277">
        <f t="shared" ref="G20:I20" si="7">G19</f>
        <v>22.020140000000001</v>
      </c>
      <c r="H20" s="277">
        <f t="shared" si="7"/>
        <v>0</v>
      </c>
      <c r="I20" s="277">
        <f t="shared" si="7"/>
        <v>0</v>
      </c>
    </row>
    <row r="21" spans="1:9">
      <c r="A21" s="20">
        <v>13</v>
      </c>
      <c r="B21" s="10" t="s">
        <v>40</v>
      </c>
      <c r="C21" s="276">
        <v>807</v>
      </c>
      <c r="D21" s="104" t="s">
        <v>471</v>
      </c>
      <c r="E21" s="104" t="s">
        <v>43</v>
      </c>
      <c r="F21" s="104" t="s">
        <v>121</v>
      </c>
      <c r="G21" s="277">
        <f>G20</f>
        <v>22.020140000000001</v>
      </c>
      <c r="H21" s="277">
        <f t="shared" ref="H21:I21" si="8">H20</f>
        <v>0</v>
      </c>
      <c r="I21" s="277">
        <f t="shared" si="8"/>
        <v>0</v>
      </c>
    </row>
    <row r="22" spans="1:9" ht="25.5">
      <c r="A22" s="20">
        <v>14</v>
      </c>
      <c r="B22" s="150" t="s">
        <v>449</v>
      </c>
      <c r="C22" s="276">
        <v>807</v>
      </c>
      <c r="D22" s="103" t="s">
        <v>371</v>
      </c>
      <c r="E22" s="104"/>
      <c r="F22" s="104"/>
      <c r="G22" s="275">
        <f>G23</f>
        <v>0</v>
      </c>
      <c r="H22" s="275">
        <f t="shared" ref="H22:I22" si="9">H23</f>
        <v>16</v>
      </c>
      <c r="I22" s="275">
        <f t="shared" si="9"/>
        <v>16</v>
      </c>
    </row>
    <row r="23" spans="1:9" ht="78" customHeight="1">
      <c r="A23" s="20">
        <v>15</v>
      </c>
      <c r="B23" s="18" t="s">
        <v>453</v>
      </c>
      <c r="C23" s="276">
        <v>807</v>
      </c>
      <c r="D23" s="103" t="s">
        <v>371</v>
      </c>
      <c r="E23" s="104"/>
      <c r="F23" s="104"/>
      <c r="G23" s="277">
        <v>0</v>
      </c>
      <c r="H23" s="277">
        <v>16</v>
      </c>
      <c r="I23" s="277">
        <v>16</v>
      </c>
    </row>
    <row r="24" spans="1:9" ht="25.5">
      <c r="A24" s="20">
        <v>16</v>
      </c>
      <c r="B24" s="11" t="s">
        <v>142</v>
      </c>
      <c r="C24" s="276">
        <v>807</v>
      </c>
      <c r="D24" s="104" t="s">
        <v>372</v>
      </c>
      <c r="E24" s="104" t="s">
        <v>50</v>
      </c>
      <c r="F24" s="104"/>
      <c r="G24" s="277">
        <f>G23</f>
        <v>0</v>
      </c>
      <c r="H24" s="277">
        <f t="shared" ref="H24:I24" si="10">H23</f>
        <v>16</v>
      </c>
      <c r="I24" s="277">
        <f t="shared" si="10"/>
        <v>16</v>
      </c>
    </row>
    <row r="25" spans="1:9" ht="25.5">
      <c r="A25" s="20">
        <v>17</v>
      </c>
      <c r="B25" s="11" t="s">
        <v>141</v>
      </c>
      <c r="C25" s="276">
        <v>807</v>
      </c>
      <c r="D25" s="104" t="s">
        <v>372</v>
      </c>
      <c r="E25" s="104" t="s">
        <v>43</v>
      </c>
      <c r="F25" s="104"/>
      <c r="G25" s="277">
        <f>G24</f>
        <v>0</v>
      </c>
      <c r="H25" s="277">
        <f t="shared" ref="H25:I25" si="11">H24</f>
        <v>16</v>
      </c>
      <c r="I25" s="277">
        <f t="shared" si="11"/>
        <v>16</v>
      </c>
    </row>
    <row r="26" spans="1:9">
      <c r="A26" s="20">
        <v>18</v>
      </c>
      <c r="B26" s="10" t="s">
        <v>374</v>
      </c>
      <c r="C26" s="276">
        <v>807</v>
      </c>
      <c r="D26" s="104" t="s">
        <v>372</v>
      </c>
      <c r="E26" s="104" t="s">
        <v>43</v>
      </c>
      <c r="F26" s="104" t="s">
        <v>122</v>
      </c>
      <c r="G26" s="277">
        <f t="shared" ref="G26:I26" si="12">G25</f>
        <v>0</v>
      </c>
      <c r="H26" s="277">
        <f t="shared" si="12"/>
        <v>16</v>
      </c>
      <c r="I26" s="277">
        <f t="shared" si="12"/>
        <v>16</v>
      </c>
    </row>
    <row r="27" spans="1:9">
      <c r="A27" s="20">
        <v>19</v>
      </c>
      <c r="B27" s="10" t="s">
        <v>40</v>
      </c>
      <c r="C27" s="276">
        <v>807</v>
      </c>
      <c r="D27" s="104" t="s">
        <v>372</v>
      </c>
      <c r="E27" s="104" t="s">
        <v>43</v>
      </c>
      <c r="F27" s="104" t="s">
        <v>121</v>
      </c>
      <c r="G27" s="277">
        <f>G26</f>
        <v>0</v>
      </c>
      <c r="H27" s="277">
        <f t="shared" ref="H27:I27" si="13">H26</f>
        <v>16</v>
      </c>
      <c r="I27" s="277">
        <f t="shared" si="13"/>
        <v>16</v>
      </c>
    </row>
    <row r="28" spans="1:9" ht="25.5">
      <c r="A28" s="20">
        <v>20</v>
      </c>
      <c r="B28" s="150" t="s">
        <v>454</v>
      </c>
      <c r="C28" s="276">
        <v>807</v>
      </c>
      <c r="D28" s="103" t="s">
        <v>179</v>
      </c>
      <c r="E28" s="104"/>
      <c r="F28" s="104"/>
      <c r="G28" s="275">
        <f>G29+G34</f>
        <v>412.64026999999999</v>
      </c>
      <c r="H28" s="275">
        <f t="shared" ref="H28:I28" si="14">H29+H34</f>
        <v>95.3</v>
      </c>
      <c r="I28" s="275">
        <f t="shared" si="14"/>
        <v>108.4</v>
      </c>
    </row>
    <row r="29" spans="1:9" ht="90" customHeight="1">
      <c r="A29" s="20">
        <v>21</v>
      </c>
      <c r="B29" s="18" t="s">
        <v>455</v>
      </c>
      <c r="C29" s="276">
        <v>807</v>
      </c>
      <c r="D29" s="104" t="s">
        <v>179</v>
      </c>
      <c r="E29" s="104"/>
      <c r="F29" s="104"/>
      <c r="G29" s="277">
        <v>157.30793</v>
      </c>
      <c r="H29" s="277">
        <v>95.3</v>
      </c>
      <c r="I29" s="277">
        <v>108.4</v>
      </c>
    </row>
    <row r="30" spans="1:9" ht="25.5">
      <c r="A30" s="20">
        <v>22</v>
      </c>
      <c r="B30" s="11" t="s">
        <v>142</v>
      </c>
      <c r="C30" s="276">
        <v>807</v>
      </c>
      <c r="D30" s="104" t="s">
        <v>181</v>
      </c>
      <c r="E30" s="104" t="s">
        <v>50</v>
      </c>
      <c r="F30" s="104"/>
      <c r="G30" s="277">
        <f>G29</f>
        <v>157.30793</v>
      </c>
      <c r="H30" s="277">
        <f t="shared" ref="H30:I33" si="15">H29</f>
        <v>95.3</v>
      </c>
      <c r="I30" s="277">
        <f t="shared" si="15"/>
        <v>108.4</v>
      </c>
    </row>
    <row r="31" spans="1:9" ht="25.5">
      <c r="A31" s="20">
        <v>23</v>
      </c>
      <c r="B31" s="11" t="s">
        <v>141</v>
      </c>
      <c r="C31" s="276">
        <v>807</v>
      </c>
      <c r="D31" s="104" t="s">
        <v>181</v>
      </c>
      <c r="E31" s="104" t="s">
        <v>43</v>
      </c>
      <c r="F31" s="104"/>
      <c r="G31" s="277">
        <f>G30</f>
        <v>157.30793</v>
      </c>
      <c r="H31" s="277">
        <f t="shared" si="15"/>
        <v>95.3</v>
      </c>
      <c r="I31" s="277">
        <f t="shared" si="15"/>
        <v>108.4</v>
      </c>
    </row>
    <row r="32" spans="1:9">
      <c r="A32" s="20">
        <v>24</v>
      </c>
      <c r="B32" s="10" t="s">
        <v>63</v>
      </c>
      <c r="C32" s="276">
        <v>807</v>
      </c>
      <c r="D32" s="104" t="s">
        <v>181</v>
      </c>
      <c r="E32" s="104" t="s">
        <v>43</v>
      </c>
      <c r="F32" s="104" t="s">
        <v>124</v>
      </c>
      <c r="G32" s="277">
        <f t="shared" ref="G32" si="16">G31</f>
        <v>157.30793</v>
      </c>
      <c r="H32" s="277">
        <f t="shared" si="15"/>
        <v>95.3</v>
      </c>
      <c r="I32" s="277">
        <f t="shared" si="15"/>
        <v>108.4</v>
      </c>
    </row>
    <row r="33" spans="1:9">
      <c r="A33" s="20">
        <v>25</v>
      </c>
      <c r="B33" s="10" t="s">
        <v>3</v>
      </c>
      <c r="C33" s="276">
        <v>807</v>
      </c>
      <c r="D33" s="104" t="s">
        <v>181</v>
      </c>
      <c r="E33" s="104" t="s">
        <v>43</v>
      </c>
      <c r="F33" s="104" t="s">
        <v>123</v>
      </c>
      <c r="G33" s="277">
        <f>G32</f>
        <v>157.30793</v>
      </c>
      <c r="H33" s="277">
        <f t="shared" si="15"/>
        <v>95.3</v>
      </c>
      <c r="I33" s="277">
        <f t="shared" si="15"/>
        <v>108.4</v>
      </c>
    </row>
    <row r="34" spans="1:9" ht="82.5" customHeight="1">
      <c r="A34" s="20">
        <v>26</v>
      </c>
      <c r="B34" s="10" t="s">
        <v>475</v>
      </c>
      <c r="C34" s="276">
        <v>807</v>
      </c>
      <c r="D34" s="103" t="s">
        <v>179</v>
      </c>
      <c r="E34" s="104"/>
      <c r="F34" s="104"/>
      <c r="G34" s="277">
        <v>255.33233999999999</v>
      </c>
      <c r="H34" s="277">
        <v>0</v>
      </c>
      <c r="I34" s="277">
        <v>0</v>
      </c>
    </row>
    <row r="35" spans="1:9" ht="25.5">
      <c r="A35" s="20">
        <v>27</v>
      </c>
      <c r="B35" s="11" t="s">
        <v>142</v>
      </c>
      <c r="C35" s="276">
        <v>807</v>
      </c>
      <c r="D35" s="104" t="s">
        <v>437</v>
      </c>
      <c r="E35" s="104" t="s">
        <v>50</v>
      </c>
      <c r="F35" s="104"/>
      <c r="G35" s="277">
        <f>G34</f>
        <v>255.33233999999999</v>
      </c>
      <c r="H35" s="277">
        <v>0</v>
      </c>
      <c r="I35" s="277">
        <v>0</v>
      </c>
    </row>
    <row r="36" spans="1:9" ht="25.5">
      <c r="A36" s="20">
        <v>28</v>
      </c>
      <c r="B36" s="11" t="s">
        <v>141</v>
      </c>
      <c r="C36" s="276">
        <v>807</v>
      </c>
      <c r="D36" s="104" t="s">
        <v>437</v>
      </c>
      <c r="E36" s="104" t="s">
        <v>43</v>
      </c>
      <c r="F36" s="104"/>
      <c r="G36" s="277">
        <f>G35</f>
        <v>255.33233999999999</v>
      </c>
      <c r="H36" s="277">
        <v>0</v>
      </c>
      <c r="I36" s="277">
        <v>0</v>
      </c>
    </row>
    <row r="37" spans="1:9">
      <c r="A37" s="20">
        <v>29</v>
      </c>
      <c r="B37" s="10" t="s">
        <v>63</v>
      </c>
      <c r="C37" s="276">
        <v>807</v>
      </c>
      <c r="D37" s="104" t="s">
        <v>437</v>
      </c>
      <c r="E37" s="104" t="s">
        <v>43</v>
      </c>
      <c r="F37" s="104" t="s">
        <v>124</v>
      </c>
      <c r="G37" s="277">
        <f t="shared" ref="G37:I38" si="17">G36</f>
        <v>255.33233999999999</v>
      </c>
      <c r="H37" s="277">
        <f t="shared" si="17"/>
        <v>0</v>
      </c>
      <c r="I37" s="277">
        <f t="shared" si="17"/>
        <v>0</v>
      </c>
    </row>
    <row r="38" spans="1:9">
      <c r="A38" s="20">
        <v>30</v>
      </c>
      <c r="B38" s="10" t="s">
        <v>3</v>
      </c>
      <c r="C38" s="276">
        <v>807</v>
      </c>
      <c r="D38" s="104" t="s">
        <v>437</v>
      </c>
      <c r="E38" s="104" t="s">
        <v>43</v>
      </c>
      <c r="F38" s="104" t="s">
        <v>123</v>
      </c>
      <c r="G38" s="277">
        <f>G37</f>
        <v>255.33233999999999</v>
      </c>
      <c r="H38" s="277">
        <f t="shared" si="17"/>
        <v>0</v>
      </c>
      <c r="I38" s="277">
        <f t="shared" si="17"/>
        <v>0</v>
      </c>
    </row>
    <row r="39" spans="1:9" ht="25.5">
      <c r="A39" s="20">
        <v>31</v>
      </c>
      <c r="B39" s="150" t="s">
        <v>440</v>
      </c>
      <c r="C39" s="274">
        <v>807</v>
      </c>
      <c r="D39" s="110" t="s">
        <v>182</v>
      </c>
      <c r="E39" s="110"/>
      <c r="F39" s="110"/>
      <c r="G39" s="275">
        <f>G40+G45+G50</f>
        <v>773.37421999999992</v>
      </c>
      <c r="H39" s="275">
        <f t="shared" ref="H39:I39" si="18">H40+H45+H50</f>
        <v>510.471</v>
      </c>
      <c r="I39" s="275">
        <f t="shared" si="18"/>
        <v>510.471</v>
      </c>
    </row>
    <row r="40" spans="1:9" ht="56.25" customHeight="1">
      <c r="A40" s="20">
        <v>32</v>
      </c>
      <c r="B40" s="14" t="s">
        <v>441</v>
      </c>
      <c r="C40" s="276">
        <v>807</v>
      </c>
      <c r="D40" s="104" t="s">
        <v>183</v>
      </c>
      <c r="E40" s="104"/>
      <c r="F40" s="104"/>
      <c r="G40" s="277">
        <f>G41</f>
        <v>586.57971999999995</v>
      </c>
      <c r="H40" s="277">
        <f t="shared" ref="H40:I41" si="19">H41</f>
        <v>455.471</v>
      </c>
      <c r="I40" s="277">
        <f t="shared" si="19"/>
        <v>455.471</v>
      </c>
    </row>
    <row r="41" spans="1:9" ht="25.5">
      <c r="A41" s="20">
        <v>33</v>
      </c>
      <c r="B41" s="11" t="s">
        <v>142</v>
      </c>
      <c r="C41" s="276">
        <v>807</v>
      </c>
      <c r="D41" s="104" t="s">
        <v>183</v>
      </c>
      <c r="E41" s="104" t="s">
        <v>50</v>
      </c>
      <c r="F41" s="104"/>
      <c r="G41" s="277">
        <f>G42</f>
        <v>586.57971999999995</v>
      </c>
      <c r="H41" s="277">
        <f t="shared" si="19"/>
        <v>455.471</v>
      </c>
      <c r="I41" s="277">
        <f t="shared" si="19"/>
        <v>455.471</v>
      </c>
    </row>
    <row r="42" spans="1:9" ht="28.5" customHeight="1">
      <c r="A42" s="20">
        <v>34</v>
      </c>
      <c r="B42" s="11" t="s">
        <v>141</v>
      </c>
      <c r="C42" s="276">
        <v>807</v>
      </c>
      <c r="D42" s="104" t="s">
        <v>183</v>
      </c>
      <c r="E42" s="104" t="s">
        <v>43</v>
      </c>
      <c r="F42" s="104"/>
      <c r="G42" s="277">
        <f>566.38666+20.19306</f>
        <v>586.57971999999995</v>
      </c>
      <c r="H42" s="277">
        <v>455.471</v>
      </c>
      <c r="I42" s="277">
        <v>455.471</v>
      </c>
    </row>
    <row r="43" spans="1:9" ht="18" customHeight="1">
      <c r="A43" s="20">
        <v>35</v>
      </c>
      <c r="B43" s="11" t="s">
        <v>39</v>
      </c>
      <c r="C43" s="276">
        <v>807</v>
      </c>
      <c r="D43" s="104" t="s">
        <v>183</v>
      </c>
      <c r="E43" s="104" t="s">
        <v>43</v>
      </c>
      <c r="F43" s="104" t="s">
        <v>125</v>
      </c>
      <c r="G43" s="277">
        <f>G42</f>
        <v>586.57971999999995</v>
      </c>
      <c r="H43" s="277">
        <f t="shared" ref="H43:I44" si="20">H42</f>
        <v>455.471</v>
      </c>
      <c r="I43" s="277">
        <f t="shared" si="20"/>
        <v>455.471</v>
      </c>
    </row>
    <row r="44" spans="1:9" ht="17.25" customHeight="1">
      <c r="A44" s="20">
        <v>36</v>
      </c>
      <c r="B44" s="11" t="s">
        <v>41</v>
      </c>
      <c r="C44" s="276">
        <v>807</v>
      </c>
      <c r="D44" s="104" t="s">
        <v>183</v>
      </c>
      <c r="E44" s="104" t="s">
        <v>43</v>
      </c>
      <c r="F44" s="104" t="s">
        <v>126</v>
      </c>
      <c r="G44" s="277">
        <f>G43</f>
        <v>586.57971999999995</v>
      </c>
      <c r="H44" s="277">
        <f t="shared" si="20"/>
        <v>455.471</v>
      </c>
      <c r="I44" s="277">
        <f t="shared" si="20"/>
        <v>455.471</v>
      </c>
    </row>
    <row r="45" spans="1:9" ht="66.75" customHeight="1">
      <c r="A45" s="20">
        <v>37</v>
      </c>
      <c r="B45" s="10" t="s">
        <v>442</v>
      </c>
      <c r="C45" s="276">
        <v>807</v>
      </c>
      <c r="D45" s="104" t="s">
        <v>185</v>
      </c>
      <c r="E45" s="104"/>
      <c r="F45" s="104"/>
      <c r="G45" s="277">
        <f>G46</f>
        <v>12.620900000000001</v>
      </c>
      <c r="H45" s="277">
        <f t="shared" ref="H45:I46" si="21">H46</f>
        <v>35</v>
      </c>
      <c r="I45" s="277">
        <f t="shared" si="21"/>
        <v>35</v>
      </c>
    </row>
    <row r="46" spans="1:9" ht="25.5">
      <c r="A46" s="20">
        <v>38</v>
      </c>
      <c r="B46" s="11" t="s">
        <v>142</v>
      </c>
      <c r="C46" s="276">
        <v>807</v>
      </c>
      <c r="D46" s="104" t="s">
        <v>185</v>
      </c>
      <c r="E46" s="104" t="s">
        <v>50</v>
      </c>
      <c r="F46" s="104"/>
      <c r="G46" s="277">
        <f>G47</f>
        <v>12.620900000000001</v>
      </c>
      <c r="H46" s="277">
        <f t="shared" si="21"/>
        <v>35</v>
      </c>
      <c r="I46" s="277">
        <f t="shared" si="21"/>
        <v>35</v>
      </c>
    </row>
    <row r="47" spans="1:9" ht="30.75" customHeight="1">
      <c r="A47" s="20">
        <v>39</v>
      </c>
      <c r="B47" s="11" t="s">
        <v>141</v>
      </c>
      <c r="C47" s="276">
        <v>807</v>
      </c>
      <c r="D47" s="104" t="s">
        <v>185</v>
      </c>
      <c r="E47" s="104" t="s">
        <v>43</v>
      </c>
      <c r="F47" s="104"/>
      <c r="G47" s="277">
        <v>12.620900000000001</v>
      </c>
      <c r="H47" s="277">
        <v>35</v>
      </c>
      <c r="I47" s="277">
        <v>35</v>
      </c>
    </row>
    <row r="48" spans="1:9" ht="13.5" customHeight="1">
      <c r="A48" s="20">
        <v>40</v>
      </c>
      <c r="B48" s="11" t="s">
        <v>39</v>
      </c>
      <c r="C48" s="276">
        <v>807</v>
      </c>
      <c r="D48" s="104" t="s">
        <v>185</v>
      </c>
      <c r="E48" s="104" t="s">
        <v>43</v>
      </c>
      <c r="F48" s="104" t="s">
        <v>125</v>
      </c>
      <c r="G48" s="277">
        <f t="shared" ref="G48:I49" si="22">G47</f>
        <v>12.620900000000001</v>
      </c>
      <c r="H48" s="277">
        <f t="shared" si="22"/>
        <v>35</v>
      </c>
      <c r="I48" s="277">
        <f t="shared" si="22"/>
        <v>35</v>
      </c>
    </row>
    <row r="49" spans="1:9" ht="12.75" customHeight="1">
      <c r="A49" s="20">
        <v>41</v>
      </c>
      <c r="B49" s="11" t="s">
        <v>41</v>
      </c>
      <c r="C49" s="276">
        <v>807</v>
      </c>
      <c r="D49" s="104" t="s">
        <v>185</v>
      </c>
      <c r="E49" s="104" t="s">
        <v>43</v>
      </c>
      <c r="F49" s="104" t="s">
        <v>126</v>
      </c>
      <c r="G49" s="277">
        <f t="shared" si="22"/>
        <v>12.620900000000001</v>
      </c>
      <c r="H49" s="277">
        <f t="shared" si="22"/>
        <v>35</v>
      </c>
      <c r="I49" s="277">
        <f t="shared" si="22"/>
        <v>35</v>
      </c>
    </row>
    <row r="50" spans="1:9" ht="63.75">
      <c r="A50" s="20">
        <v>42</v>
      </c>
      <c r="B50" s="10" t="s">
        <v>443</v>
      </c>
      <c r="C50" s="276">
        <v>807</v>
      </c>
      <c r="D50" s="104" t="s">
        <v>186</v>
      </c>
      <c r="E50" s="104"/>
      <c r="F50" s="104"/>
      <c r="G50" s="277">
        <f>G51</f>
        <v>174.17359999999999</v>
      </c>
      <c r="H50" s="277">
        <f t="shared" ref="H50:I51" si="23">H51</f>
        <v>20</v>
      </c>
      <c r="I50" s="277">
        <f t="shared" si="23"/>
        <v>20</v>
      </c>
    </row>
    <row r="51" spans="1:9" ht="25.5">
      <c r="A51" s="20">
        <v>43</v>
      </c>
      <c r="B51" s="11" t="s">
        <v>142</v>
      </c>
      <c r="C51" s="276">
        <v>807</v>
      </c>
      <c r="D51" s="104" t="s">
        <v>186</v>
      </c>
      <c r="E51" s="104" t="s">
        <v>50</v>
      </c>
      <c r="F51" s="104"/>
      <c r="G51" s="277">
        <f>G52</f>
        <v>174.17359999999999</v>
      </c>
      <c r="H51" s="277">
        <f t="shared" si="23"/>
        <v>20</v>
      </c>
      <c r="I51" s="277">
        <f t="shared" si="23"/>
        <v>20</v>
      </c>
    </row>
    <row r="52" spans="1:9" ht="29.25" customHeight="1">
      <c r="A52" s="20">
        <v>44</v>
      </c>
      <c r="B52" s="11" t="s">
        <v>141</v>
      </c>
      <c r="C52" s="276">
        <v>807</v>
      </c>
      <c r="D52" s="104" t="s">
        <v>186</v>
      </c>
      <c r="E52" s="104" t="s">
        <v>43</v>
      </c>
      <c r="F52" s="104"/>
      <c r="G52" s="277">
        <v>174.17359999999999</v>
      </c>
      <c r="H52" s="277">
        <v>20</v>
      </c>
      <c r="I52" s="277">
        <v>20</v>
      </c>
    </row>
    <row r="53" spans="1:9" s="19" customFormat="1">
      <c r="A53" s="20">
        <v>45</v>
      </c>
      <c r="B53" s="11" t="s">
        <v>39</v>
      </c>
      <c r="C53" s="276">
        <v>807</v>
      </c>
      <c r="D53" s="104" t="s">
        <v>186</v>
      </c>
      <c r="E53" s="104" t="s">
        <v>43</v>
      </c>
      <c r="F53" s="104" t="s">
        <v>125</v>
      </c>
      <c r="G53" s="277">
        <f t="shared" ref="G53:I53" si="24">G52</f>
        <v>174.17359999999999</v>
      </c>
      <c r="H53" s="277">
        <f t="shared" si="24"/>
        <v>20</v>
      </c>
      <c r="I53" s="277">
        <f t="shared" si="24"/>
        <v>20</v>
      </c>
    </row>
    <row r="54" spans="1:9" s="19" customFormat="1">
      <c r="A54" s="20">
        <v>46</v>
      </c>
      <c r="B54" s="11" t="s">
        <v>41</v>
      </c>
      <c r="C54" s="276">
        <v>807</v>
      </c>
      <c r="D54" s="104" t="s">
        <v>186</v>
      </c>
      <c r="E54" s="104" t="s">
        <v>43</v>
      </c>
      <c r="F54" s="104" t="s">
        <v>126</v>
      </c>
      <c r="G54" s="277">
        <f t="shared" ref="G54:I54" si="25">G53</f>
        <v>174.17359999999999</v>
      </c>
      <c r="H54" s="277">
        <f t="shared" si="25"/>
        <v>20</v>
      </c>
      <c r="I54" s="277">
        <f t="shared" si="25"/>
        <v>20</v>
      </c>
    </row>
    <row r="55" spans="1:9" ht="38.25">
      <c r="A55" s="20">
        <v>47</v>
      </c>
      <c r="B55" s="150" t="s">
        <v>444</v>
      </c>
      <c r="C55" s="274">
        <v>807</v>
      </c>
      <c r="D55" s="324" t="s">
        <v>373</v>
      </c>
      <c r="E55" s="104"/>
      <c r="F55" s="104"/>
      <c r="G55" s="275">
        <f>G56</f>
        <v>0</v>
      </c>
      <c r="H55" s="275">
        <f t="shared" ref="H55:I55" si="26">H56</f>
        <v>7</v>
      </c>
      <c r="I55" s="275">
        <f t="shared" si="26"/>
        <v>7</v>
      </c>
    </row>
    <row r="56" spans="1:9" ht="81" customHeight="1">
      <c r="A56" s="20">
        <v>48</v>
      </c>
      <c r="B56" s="18" t="s">
        <v>445</v>
      </c>
      <c r="C56" s="276">
        <v>807</v>
      </c>
      <c r="D56" s="103" t="s">
        <v>379</v>
      </c>
      <c r="E56" s="104"/>
      <c r="F56" s="104"/>
      <c r="G56" s="277">
        <v>0</v>
      </c>
      <c r="H56" s="277">
        <v>7</v>
      </c>
      <c r="I56" s="277">
        <v>7</v>
      </c>
    </row>
    <row r="57" spans="1:9" ht="25.5">
      <c r="A57" s="20">
        <v>49</v>
      </c>
      <c r="B57" s="11" t="s">
        <v>142</v>
      </c>
      <c r="C57" s="276">
        <v>807</v>
      </c>
      <c r="D57" s="104" t="s">
        <v>377</v>
      </c>
      <c r="E57" s="104" t="s">
        <v>50</v>
      </c>
      <c r="F57" s="104"/>
      <c r="G57" s="277">
        <f>G56</f>
        <v>0</v>
      </c>
      <c r="H57" s="277">
        <f t="shared" ref="H57:I57" si="27">H56</f>
        <v>7</v>
      </c>
      <c r="I57" s="277">
        <f t="shared" si="27"/>
        <v>7</v>
      </c>
    </row>
    <row r="58" spans="1:9" ht="25.5">
      <c r="A58" s="20">
        <v>50</v>
      </c>
      <c r="B58" s="11" t="s">
        <v>141</v>
      </c>
      <c r="C58" s="276">
        <v>807</v>
      </c>
      <c r="D58" s="104" t="s">
        <v>377</v>
      </c>
      <c r="E58" s="104" t="s">
        <v>43</v>
      </c>
      <c r="F58" s="104"/>
      <c r="G58" s="277">
        <f>G57</f>
        <v>0</v>
      </c>
      <c r="H58" s="277">
        <f t="shared" ref="H58:I58" si="28">H57</f>
        <v>7</v>
      </c>
      <c r="I58" s="277">
        <f t="shared" si="28"/>
        <v>7</v>
      </c>
    </row>
    <row r="59" spans="1:9">
      <c r="A59" s="20">
        <v>51</v>
      </c>
      <c r="B59" s="10" t="s">
        <v>374</v>
      </c>
      <c r="C59" s="276">
        <v>807</v>
      </c>
      <c r="D59" s="104" t="s">
        <v>377</v>
      </c>
      <c r="E59" s="104" t="s">
        <v>43</v>
      </c>
      <c r="F59" s="104" t="s">
        <v>122</v>
      </c>
      <c r="G59" s="277">
        <f t="shared" ref="G59:I59" si="29">G58</f>
        <v>0</v>
      </c>
      <c r="H59" s="277">
        <f t="shared" si="29"/>
        <v>7</v>
      </c>
      <c r="I59" s="277">
        <f t="shared" si="29"/>
        <v>7</v>
      </c>
    </row>
    <row r="60" spans="1:9">
      <c r="A60" s="20">
        <v>52</v>
      </c>
      <c r="B60" s="10" t="s">
        <v>40</v>
      </c>
      <c r="C60" s="276">
        <v>807</v>
      </c>
      <c r="D60" s="104" t="s">
        <v>377</v>
      </c>
      <c r="E60" s="104" t="s">
        <v>43</v>
      </c>
      <c r="F60" s="104" t="s">
        <v>121</v>
      </c>
      <c r="G60" s="277">
        <f>G59</f>
        <v>0</v>
      </c>
      <c r="H60" s="277">
        <f t="shared" ref="H60:I60" si="30">H59</f>
        <v>7</v>
      </c>
      <c r="I60" s="277">
        <f t="shared" si="30"/>
        <v>7</v>
      </c>
    </row>
    <row r="61" spans="1:9" ht="38.25">
      <c r="A61" s="20">
        <v>53</v>
      </c>
      <c r="B61" s="150" t="s">
        <v>444</v>
      </c>
      <c r="C61" s="274">
        <v>807</v>
      </c>
      <c r="D61" s="324" t="s">
        <v>373</v>
      </c>
      <c r="E61" s="104"/>
      <c r="F61" s="104"/>
      <c r="G61" s="275">
        <f>G62</f>
        <v>56.48847</v>
      </c>
      <c r="H61" s="275">
        <f t="shared" ref="H61:I61" si="31">H62</f>
        <v>0</v>
      </c>
      <c r="I61" s="275">
        <f t="shared" si="31"/>
        <v>0</v>
      </c>
    </row>
    <row r="62" spans="1:9" ht="81" customHeight="1">
      <c r="A62" s="20">
        <v>54</v>
      </c>
      <c r="B62" s="18" t="s">
        <v>445</v>
      </c>
      <c r="C62" s="276">
        <v>807</v>
      </c>
      <c r="D62" s="103" t="s">
        <v>379</v>
      </c>
      <c r="E62" s="104"/>
      <c r="F62" s="104"/>
      <c r="G62" s="277">
        <v>56.48847</v>
      </c>
      <c r="H62" s="277">
        <v>0</v>
      </c>
      <c r="I62" s="277">
        <v>0</v>
      </c>
    </row>
    <row r="63" spans="1:9" ht="25.5">
      <c r="A63" s="20">
        <v>55</v>
      </c>
      <c r="B63" s="11" t="s">
        <v>142</v>
      </c>
      <c r="C63" s="276">
        <v>807</v>
      </c>
      <c r="D63" s="104" t="s">
        <v>377</v>
      </c>
      <c r="E63" s="104" t="s">
        <v>50</v>
      </c>
      <c r="F63" s="104"/>
      <c r="G63" s="277">
        <f>G62</f>
        <v>56.48847</v>
      </c>
      <c r="H63" s="277">
        <f t="shared" ref="H63:I63" si="32">H62</f>
        <v>0</v>
      </c>
      <c r="I63" s="277">
        <f t="shared" si="32"/>
        <v>0</v>
      </c>
    </row>
    <row r="64" spans="1:9" ht="25.5">
      <c r="A64" s="20">
        <v>56</v>
      </c>
      <c r="B64" s="11" t="s">
        <v>141</v>
      </c>
      <c r="C64" s="276">
        <v>807</v>
      </c>
      <c r="D64" s="104" t="s">
        <v>377</v>
      </c>
      <c r="E64" s="104" t="s">
        <v>43</v>
      </c>
      <c r="F64" s="104"/>
      <c r="G64" s="277">
        <f>G63</f>
        <v>56.48847</v>
      </c>
      <c r="H64" s="277">
        <f t="shared" ref="H64:I64" si="33">H63</f>
        <v>0</v>
      </c>
      <c r="I64" s="277">
        <f t="shared" si="33"/>
        <v>0</v>
      </c>
    </row>
    <row r="65" spans="1:9">
      <c r="A65" s="20">
        <v>57</v>
      </c>
      <c r="B65" s="10" t="s">
        <v>374</v>
      </c>
      <c r="C65" s="276">
        <v>807</v>
      </c>
      <c r="D65" s="104" t="s">
        <v>377</v>
      </c>
      <c r="E65" s="104" t="s">
        <v>43</v>
      </c>
      <c r="F65" s="104" t="s">
        <v>126</v>
      </c>
      <c r="G65" s="277">
        <f t="shared" ref="G65:I65" si="34">G64</f>
        <v>56.48847</v>
      </c>
      <c r="H65" s="277">
        <f t="shared" si="34"/>
        <v>0</v>
      </c>
      <c r="I65" s="277">
        <f t="shared" si="34"/>
        <v>0</v>
      </c>
    </row>
    <row r="66" spans="1:9">
      <c r="A66" s="20">
        <v>58</v>
      </c>
      <c r="B66" s="10" t="s">
        <v>40</v>
      </c>
      <c r="C66" s="276">
        <v>807</v>
      </c>
      <c r="D66" s="104" t="s">
        <v>377</v>
      </c>
      <c r="E66" s="104" t="s">
        <v>43</v>
      </c>
      <c r="F66" s="104" t="s">
        <v>125</v>
      </c>
      <c r="G66" s="277">
        <f>G65</f>
        <v>56.48847</v>
      </c>
      <c r="H66" s="277">
        <f t="shared" ref="H66:I66" si="35">H65</f>
        <v>0</v>
      </c>
      <c r="I66" s="277">
        <f t="shared" si="35"/>
        <v>0</v>
      </c>
    </row>
    <row r="67" spans="1:9" ht="14.25">
      <c r="A67" s="20">
        <v>59</v>
      </c>
      <c r="B67" s="132" t="s">
        <v>48</v>
      </c>
      <c r="C67" s="274">
        <v>807</v>
      </c>
      <c r="D67" s="307" t="s">
        <v>165</v>
      </c>
      <c r="E67" s="105"/>
      <c r="F67" s="105"/>
      <c r="G67" s="278">
        <f>G68+G193+G184+G156+G241+G149+G177+G232+G237+G137+G170+G248+G164+G126</f>
        <v>11846.446099999999</v>
      </c>
      <c r="H67" s="278">
        <f>H68+H193+H184+H156+H241+H149+H177+H232+H237+H137+H170+H248+H164</f>
        <v>8808.2040000000015</v>
      </c>
      <c r="I67" s="278">
        <f>I68+I193+I184+I156+I241+I149+I177+I232+I237+I137+I170+I248+I164</f>
        <v>8563.0580000000009</v>
      </c>
    </row>
    <row r="68" spans="1:9" s="19" customFormat="1">
      <c r="A68" s="20">
        <v>60</v>
      </c>
      <c r="B68" s="306" t="s">
        <v>53</v>
      </c>
      <c r="C68" s="274">
        <v>807</v>
      </c>
      <c r="D68" s="307" t="s">
        <v>166</v>
      </c>
      <c r="E68" s="307"/>
      <c r="F68" s="307"/>
      <c r="G68" s="278">
        <f>G69+G74+G79+G84+G106+G111+G116+G207+G214+G221+G186+G205+G121+G101</f>
        <v>8147.4487500000005</v>
      </c>
      <c r="H68" s="278">
        <f>H70+H74+H79+H84+H106+H111+H116+H207+H214+H221+H186+H205+H121+H101</f>
        <v>7366.5840000000007</v>
      </c>
      <c r="I68" s="278">
        <f>I70+I74+I79+I84+I106+I111+I116+I207+I214+I221+I186+I205+I121+I101</f>
        <v>7120.4380000000001</v>
      </c>
    </row>
    <row r="69" spans="1:9" ht="33" customHeight="1">
      <c r="A69" s="20">
        <v>61</v>
      </c>
      <c r="B69" s="306" t="s">
        <v>190</v>
      </c>
      <c r="C69" s="274">
        <v>807</v>
      </c>
      <c r="D69" s="307" t="s">
        <v>189</v>
      </c>
      <c r="E69" s="105"/>
      <c r="F69" s="105"/>
      <c r="G69" s="278">
        <f>G70</f>
        <v>707.27103</v>
      </c>
      <c r="H69" s="278">
        <f t="shared" ref="H69:I70" si="36">H70</f>
        <v>967.36699999999996</v>
      </c>
      <c r="I69" s="278">
        <f t="shared" si="36"/>
        <v>998.23199999999997</v>
      </c>
    </row>
    <row r="70" spans="1:9" ht="51">
      <c r="A70" s="20">
        <v>62</v>
      </c>
      <c r="B70" s="13" t="s">
        <v>55</v>
      </c>
      <c r="C70" s="276">
        <v>807</v>
      </c>
      <c r="D70" s="105" t="s">
        <v>189</v>
      </c>
      <c r="E70" s="106" t="s">
        <v>49</v>
      </c>
      <c r="F70" s="105"/>
      <c r="G70" s="279">
        <f>G71</f>
        <v>707.27103</v>
      </c>
      <c r="H70" s="279">
        <f t="shared" si="36"/>
        <v>967.36699999999996</v>
      </c>
      <c r="I70" s="279">
        <f t="shared" si="36"/>
        <v>998.23199999999997</v>
      </c>
    </row>
    <row r="71" spans="1:9" ht="25.5">
      <c r="A71" s="20">
        <v>63</v>
      </c>
      <c r="B71" s="13" t="s">
        <v>54</v>
      </c>
      <c r="C71" s="276">
        <v>807</v>
      </c>
      <c r="D71" s="105" t="s">
        <v>189</v>
      </c>
      <c r="E71" s="105" t="s">
        <v>46</v>
      </c>
      <c r="F71" s="105"/>
      <c r="G71" s="279">
        <v>707.27103</v>
      </c>
      <c r="H71" s="280">
        <v>967.36699999999996</v>
      </c>
      <c r="I71" s="280">
        <v>998.23199999999997</v>
      </c>
    </row>
    <row r="72" spans="1:9">
      <c r="A72" s="20">
        <v>64</v>
      </c>
      <c r="B72" s="13" t="s">
        <v>36</v>
      </c>
      <c r="C72" s="276">
        <v>807</v>
      </c>
      <c r="D72" s="105" t="s">
        <v>189</v>
      </c>
      <c r="E72" s="105" t="s">
        <v>46</v>
      </c>
      <c r="F72" s="105" t="s">
        <v>127</v>
      </c>
      <c r="G72" s="281">
        <f>G71</f>
        <v>707.27103</v>
      </c>
      <c r="H72" s="281">
        <f>H71</f>
        <v>967.36699999999996</v>
      </c>
      <c r="I72" s="281">
        <f>I71</f>
        <v>998.23199999999997</v>
      </c>
    </row>
    <row r="73" spans="1:9" ht="25.5">
      <c r="A73" s="20">
        <v>65</v>
      </c>
      <c r="B73" s="13" t="s">
        <v>18</v>
      </c>
      <c r="C73" s="276">
        <v>807</v>
      </c>
      <c r="D73" s="105" t="s">
        <v>189</v>
      </c>
      <c r="E73" s="105" t="s">
        <v>46</v>
      </c>
      <c r="F73" s="105" t="s">
        <v>129</v>
      </c>
      <c r="G73" s="279">
        <f>G71</f>
        <v>707.27103</v>
      </c>
      <c r="H73" s="279">
        <f>H71</f>
        <v>967.36699999999996</v>
      </c>
      <c r="I73" s="279">
        <f>I71</f>
        <v>998.23199999999997</v>
      </c>
    </row>
    <row r="74" spans="1:9" ht="33" customHeight="1">
      <c r="A74" s="20">
        <v>66</v>
      </c>
      <c r="B74" s="306" t="s">
        <v>190</v>
      </c>
      <c r="C74" s="274">
        <v>807</v>
      </c>
      <c r="D74" s="307" t="s">
        <v>499</v>
      </c>
      <c r="E74" s="105"/>
      <c r="F74" s="105"/>
      <c r="G74" s="278">
        <f>G75</f>
        <v>10.287000000000001</v>
      </c>
      <c r="H74" s="278">
        <f t="shared" ref="H74:I75" si="37">H75</f>
        <v>0</v>
      </c>
      <c r="I74" s="278">
        <f t="shared" si="37"/>
        <v>0</v>
      </c>
    </row>
    <row r="75" spans="1:9" ht="127.5">
      <c r="A75" s="20">
        <v>67</v>
      </c>
      <c r="B75" s="13" t="s">
        <v>494</v>
      </c>
      <c r="C75" s="276">
        <v>807</v>
      </c>
      <c r="D75" s="105" t="s">
        <v>499</v>
      </c>
      <c r="E75" s="106" t="s">
        <v>49</v>
      </c>
      <c r="F75" s="105"/>
      <c r="G75" s="279">
        <f>G76</f>
        <v>10.287000000000001</v>
      </c>
      <c r="H75" s="279">
        <f t="shared" si="37"/>
        <v>0</v>
      </c>
      <c r="I75" s="279">
        <f t="shared" si="37"/>
        <v>0</v>
      </c>
    </row>
    <row r="76" spans="1:9" ht="25.5">
      <c r="A76" s="20">
        <v>68</v>
      </c>
      <c r="B76" s="13" t="s">
        <v>54</v>
      </c>
      <c r="C76" s="276">
        <v>807</v>
      </c>
      <c r="D76" s="105" t="s">
        <v>499</v>
      </c>
      <c r="E76" s="105" t="s">
        <v>46</v>
      </c>
      <c r="F76" s="105"/>
      <c r="G76" s="279">
        <v>10.287000000000001</v>
      </c>
      <c r="H76" s="280">
        <v>0</v>
      </c>
      <c r="I76" s="280">
        <v>0</v>
      </c>
    </row>
    <row r="77" spans="1:9">
      <c r="A77" s="20">
        <v>69</v>
      </c>
      <c r="B77" s="13" t="s">
        <v>36</v>
      </c>
      <c r="C77" s="276">
        <v>807</v>
      </c>
      <c r="D77" s="105" t="s">
        <v>499</v>
      </c>
      <c r="E77" s="105" t="s">
        <v>46</v>
      </c>
      <c r="F77" s="105" t="s">
        <v>127</v>
      </c>
      <c r="G77" s="281">
        <f>G76</f>
        <v>10.287000000000001</v>
      </c>
      <c r="H77" s="281">
        <f>H76</f>
        <v>0</v>
      </c>
      <c r="I77" s="281">
        <f>I76</f>
        <v>0</v>
      </c>
    </row>
    <row r="78" spans="1:9" ht="25.5">
      <c r="A78" s="20">
        <v>70</v>
      </c>
      <c r="B78" s="13" t="s">
        <v>18</v>
      </c>
      <c r="C78" s="276">
        <v>807</v>
      </c>
      <c r="D78" s="105" t="s">
        <v>499</v>
      </c>
      <c r="E78" s="105" t="s">
        <v>46</v>
      </c>
      <c r="F78" s="105" t="s">
        <v>129</v>
      </c>
      <c r="G78" s="279">
        <f>G76</f>
        <v>10.287000000000001</v>
      </c>
      <c r="H78" s="279">
        <f>H76</f>
        <v>0</v>
      </c>
      <c r="I78" s="279">
        <f>I76</f>
        <v>0</v>
      </c>
    </row>
    <row r="79" spans="1:9" ht="33" customHeight="1">
      <c r="A79" s="20">
        <v>71</v>
      </c>
      <c r="B79" s="306" t="s">
        <v>466</v>
      </c>
      <c r="C79" s="274">
        <v>807</v>
      </c>
      <c r="D79" s="307" t="s">
        <v>169</v>
      </c>
      <c r="E79" s="105"/>
      <c r="F79" s="105"/>
      <c r="G79" s="278">
        <f>G80</f>
        <v>16.622</v>
      </c>
      <c r="H79" s="278">
        <f t="shared" ref="H79:I80" si="38">H80</f>
        <v>0</v>
      </c>
      <c r="I79" s="278">
        <f t="shared" si="38"/>
        <v>0</v>
      </c>
    </row>
    <row r="80" spans="1:9" ht="51">
      <c r="A80" s="20">
        <v>72</v>
      </c>
      <c r="B80" s="13" t="s">
        <v>469</v>
      </c>
      <c r="C80" s="276">
        <v>807</v>
      </c>
      <c r="D80" s="105" t="s">
        <v>189</v>
      </c>
      <c r="E80" s="106" t="s">
        <v>49</v>
      </c>
      <c r="F80" s="105"/>
      <c r="G80" s="279">
        <f>G81</f>
        <v>16.622</v>
      </c>
      <c r="H80" s="279">
        <f t="shared" si="38"/>
        <v>0</v>
      </c>
      <c r="I80" s="279">
        <f t="shared" si="38"/>
        <v>0</v>
      </c>
    </row>
    <row r="81" spans="1:9" ht="25.5">
      <c r="A81" s="20">
        <v>73</v>
      </c>
      <c r="B81" s="13" t="s">
        <v>54</v>
      </c>
      <c r="C81" s="276">
        <v>807</v>
      </c>
      <c r="D81" s="105" t="s">
        <v>189</v>
      </c>
      <c r="E81" s="105" t="s">
        <v>46</v>
      </c>
      <c r="F81" s="105"/>
      <c r="G81" s="279">
        <v>16.622</v>
      </c>
      <c r="H81" s="280">
        <v>0</v>
      </c>
      <c r="I81" s="280">
        <v>0</v>
      </c>
    </row>
    <row r="82" spans="1:9">
      <c r="A82" s="20">
        <v>74</v>
      </c>
      <c r="B82" s="13" t="s">
        <v>36</v>
      </c>
      <c r="C82" s="276">
        <v>807</v>
      </c>
      <c r="D82" s="105" t="s">
        <v>189</v>
      </c>
      <c r="E82" s="105" t="s">
        <v>46</v>
      </c>
      <c r="F82" s="105" t="s">
        <v>127</v>
      </c>
      <c r="G82" s="281">
        <f>G81</f>
        <v>16.622</v>
      </c>
      <c r="H82" s="281">
        <f>H81</f>
        <v>0</v>
      </c>
      <c r="I82" s="281">
        <f>I81</f>
        <v>0</v>
      </c>
    </row>
    <row r="83" spans="1:9" ht="38.25">
      <c r="A83" s="20">
        <v>75</v>
      </c>
      <c r="B83" s="13" t="s">
        <v>464</v>
      </c>
      <c r="C83" s="276">
        <v>807</v>
      </c>
      <c r="D83" s="105" t="s">
        <v>189</v>
      </c>
      <c r="E83" s="105" t="s">
        <v>46</v>
      </c>
      <c r="F83" s="105" t="s">
        <v>465</v>
      </c>
      <c r="G83" s="279">
        <f>G81</f>
        <v>16.622</v>
      </c>
      <c r="H83" s="279">
        <f>H81</f>
        <v>0</v>
      </c>
      <c r="I83" s="279">
        <f>I81</f>
        <v>0</v>
      </c>
    </row>
    <row r="84" spans="1:9" ht="38.25">
      <c r="A84" s="20">
        <v>76</v>
      </c>
      <c r="B84" s="151" t="s">
        <v>315</v>
      </c>
      <c r="C84" s="274">
        <v>807</v>
      </c>
      <c r="D84" s="110" t="s">
        <v>171</v>
      </c>
      <c r="E84" s="104"/>
      <c r="F84" s="104"/>
      <c r="G84" s="275">
        <f>G85+G89+G93+G97</f>
        <v>5687.3241100000005</v>
      </c>
      <c r="H84" s="275">
        <f t="shared" ref="H84:I84" si="39">H85+H89+H93+H97</f>
        <v>5525.107</v>
      </c>
      <c r="I84" s="275">
        <f t="shared" si="39"/>
        <v>5247.7379999999994</v>
      </c>
    </row>
    <row r="85" spans="1:9" ht="51">
      <c r="A85" s="20">
        <v>77</v>
      </c>
      <c r="B85" s="11" t="s">
        <v>220</v>
      </c>
      <c r="C85" s="276">
        <v>807</v>
      </c>
      <c r="D85" s="104" t="s">
        <v>171</v>
      </c>
      <c r="E85" s="104" t="s">
        <v>49</v>
      </c>
      <c r="F85" s="104"/>
      <c r="G85" s="277">
        <f>G86</f>
        <v>2102.55647</v>
      </c>
      <c r="H85" s="277">
        <f t="shared" ref="H85:I85" si="40">H86</f>
        <v>3238.8310000000001</v>
      </c>
      <c r="I85" s="277">
        <f t="shared" si="40"/>
        <v>2961.462</v>
      </c>
    </row>
    <row r="86" spans="1:9" ht="25.5">
      <c r="A86" s="20">
        <v>78</v>
      </c>
      <c r="B86" s="11" t="s">
        <v>195</v>
      </c>
      <c r="C86" s="276">
        <v>807</v>
      </c>
      <c r="D86" s="104" t="s">
        <v>171</v>
      </c>
      <c r="E86" s="104" t="s">
        <v>46</v>
      </c>
      <c r="F86" s="104"/>
      <c r="G86" s="277">
        <f>2122.74953-20.19306</f>
        <v>2102.55647</v>
      </c>
      <c r="H86" s="277">
        <f>720.777+2518.054</f>
        <v>3238.8310000000001</v>
      </c>
      <c r="I86" s="277">
        <f>443.408+2518.054</f>
        <v>2961.462</v>
      </c>
    </row>
    <row r="87" spans="1:9">
      <c r="A87" s="20">
        <v>79</v>
      </c>
      <c r="B87" s="13" t="s">
        <v>36</v>
      </c>
      <c r="C87" s="276">
        <v>807</v>
      </c>
      <c r="D87" s="104" t="s">
        <v>171</v>
      </c>
      <c r="E87" s="105" t="s">
        <v>46</v>
      </c>
      <c r="F87" s="105" t="s">
        <v>127</v>
      </c>
      <c r="G87" s="281">
        <f>G88</f>
        <v>2102.55647</v>
      </c>
      <c r="H87" s="281">
        <f>H86</f>
        <v>3238.8310000000001</v>
      </c>
      <c r="I87" s="281">
        <f>I86</f>
        <v>2961.462</v>
      </c>
    </row>
    <row r="88" spans="1:9" ht="38.25">
      <c r="A88" s="20">
        <v>80</v>
      </c>
      <c r="B88" s="13" t="s">
        <v>221</v>
      </c>
      <c r="C88" s="276">
        <v>807</v>
      </c>
      <c r="D88" s="104" t="s">
        <v>171</v>
      </c>
      <c r="E88" s="105" t="s">
        <v>46</v>
      </c>
      <c r="F88" s="105" t="s">
        <v>128</v>
      </c>
      <c r="G88" s="277">
        <f>G86</f>
        <v>2102.55647</v>
      </c>
      <c r="H88" s="277">
        <f t="shared" ref="H88:I88" si="41">H86</f>
        <v>3238.8310000000001</v>
      </c>
      <c r="I88" s="277">
        <f t="shared" si="41"/>
        <v>2961.462</v>
      </c>
    </row>
    <row r="89" spans="1:9" ht="25.5">
      <c r="A89" s="20">
        <v>81</v>
      </c>
      <c r="B89" s="11" t="s">
        <v>142</v>
      </c>
      <c r="C89" s="276">
        <v>807</v>
      </c>
      <c r="D89" s="104" t="s">
        <v>171</v>
      </c>
      <c r="E89" s="104" t="s">
        <v>50</v>
      </c>
      <c r="F89" s="104"/>
      <c r="G89" s="277">
        <f>G90</f>
        <v>3223.05872</v>
      </c>
      <c r="H89" s="277">
        <f>H90</f>
        <v>2274.375</v>
      </c>
      <c r="I89" s="277">
        <f>I90</f>
        <v>2274.375</v>
      </c>
    </row>
    <row r="90" spans="1:9" ht="25.5">
      <c r="A90" s="20">
        <v>82</v>
      </c>
      <c r="B90" s="11" t="s">
        <v>2</v>
      </c>
      <c r="C90" s="276">
        <v>807</v>
      </c>
      <c r="D90" s="104" t="s">
        <v>171</v>
      </c>
      <c r="E90" s="104" t="s">
        <v>43</v>
      </c>
      <c r="F90" s="104"/>
      <c r="G90" s="277">
        <v>3223.05872</v>
      </c>
      <c r="H90" s="277">
        <v>2274.375</v>
      </c>
      <c r="I90" s="277">
        <v>2274.375</v>
      </c>
    </row>
    <row r="91" spans="1:9">
      <c r="A91" s="20">
        <v>83</v>
      </c>
      <c r="B91" s="13" t="s">
        <v>36</v>
      </c>
      <c r="C91" s="276">
        <v>807</v>
      </c>
      <c r="D91" s="104" t="s">
        <v>171</v>
      </c>
      <c r="E91" s="104" t="s">
        <v>43</v>
      </c>
      <c r="F91" s="104" t="s">
        <v>127</v>
      </c>
      <c r="G91" s="277">
        <f>G90</f>
        <v>3223.05872</v>
      </c>
      <c r="H91" s="277">
        <f t="shared" ref="H91:I91" si="42">H90</f>
        <v>2274.375</v>
      </c>
      <c r="I91" s="277">
        <f t="shared" si="42"/>
        <v>2274.375</v>
      </c>
    </row>
    <row r="92" spans="1:9" ht="38.25">
      <c r="A92" s="20">
        <v>84</v>
      </c>
      <c r="B92" s="13" t="s">
        <v>221</v>
      </c>
      <c r="C92" s="276">
        <v>807</v>
      </c>
      <c r="D92" s="104" t="s">
        <v>171</v>
      </c>
      <c r="E92" s="104" t="s">
        <v>43</v>
      </c>
      <c r="F92" s="104" t="s">
        <v>128</v>
      </c>
      <c r="G92" s="277">
        <f>G91</f>
        <v>3223.05872</v>
      </c>
      <c r="H92" s="277">
        <f>H91</f>
        <v>2274.375</v>
      </c>
      <c r="I92" s="277">
        <f>I91</f>
        <v>2274.375</v>
      </c>
    </row>
    <row r="93" spans="1:9">
      <c r="A93" s="20">
        <v>85</v>
      </c>
      <c r="B93" s="11" t="s">
        <v>56</v>
      </c>
      <c r="C93" s="276">
        <v>807</v>
      </c>
      <c r="D93" s="104" t="s">
        <v>171</v>
      </c>
      <c r="E93" s="104" t="s">
        <v>368</v>
      </c>
      <c r="F93" s="104"/>
      <c r="G93" s="277">
        <f>G94</f>
        <v>359.50175999999999</v>
      </c>
      <c r="H93" s="277">
        <f t="shared" ref="H93:I93" si="43">H94</f>
        <v>0</v>
      </c>
      <c r="I93" s="277">
        <f t="shared" si="43"/>
        <v>0</v>
      </c>
    </row>
    <row r="94" spans="1:9">
      <c r="A94" s="20">
        <v>86</v>
      </c>
      <c r="B94" s="11" t="s">
        <v>58</v>
      </c>
      <c r="C94" s="276">
        <v>807</v>
      </c>
      <c r="D94" s="104" t="s">
        <v>171</v>
      </c>
      <c r="E94" s="104" t="s">
        <v>473</v>
      </c>
      <c r="F94" s="104"/>
      <c r="G94" s="277">
        <v>359.50175999999999</v>
      </c>
      <c r="H94" s="277">
        <v>0</v>
      </c>
      <c r="I94" s="277">
        <v>0</v>
      </c>
    </row>
    <row r="95" spans="1:9">
      <c r="A95" s="20">
        <v>87</v>
      </c>
      <c r="B95" s="13" t="s">
        <v>36</v>
      </c>
      <c r="C95" s="276">
        <v>807</v>
      </c>
      <c r="D95" s="104" t="s">
        <v>171</v>
      </c>
      <c r="E95" s="104" t="s">
        <v>473</v>
      </c>
      <c r="F95" s="104" t="s">
        <v>127</v>
      </c>
      <c r="G95" s="277">
        <f t="shared" ref="G95:I95" si="44">G94</f>
        <v>359.50175999999999</v>
      </c>
      <c r="H95" s="277">
        <f t="shared" si="44"/>
        <v>0</v>
      </c>
      <c r="I95" s="277">
        <f t="shared" si="44"/>
        <v>0</v>
      </c>
    </row>
    <row r="96" spans="1:9" ht="38.25">
      <c r="A96" s="20">
        <v>88</v>
      </c>
      <c r="B96" s="13" t="s">
        <v>221</v>
      </c>
      <c r="C96" s="276">
        <v>807</v>
      </c>
      <c r="D96" s="104" t="s">
        <v>171</v>
      </c>
      <c r="E96" s="104" t="s">
        <v>473</v>
      </c>
      <c r="F96" s="104" t="s">
        <v>128</v>
      </c>
      <c r="G96" s="277">
        <f t="shared" ref="G96:I96" si="45">G95</f>
        <v>359.50175999999999</v>
      </c>
      <c r="H96" s="277">
        <f t="shared" si="45"/>
        <v>0</v>
      </c>
      <c r="I96" s="277">
        <f t="shared" si="45"/>
        <v>0</v>
      </c>
    </row>
    <row r="97" spans="1:9">
      <c r="A97" s="20">
        <v>89</v>
      </c>
      <c r="B97" s="11" t="s">
        <v>56</v>
      </c>
      <c r="C97" s="276">
        <v>807</v>
      </c>
      <c r="D97" s="104" t="s">
        <v>171</v>
      </c>
      <c r="E97" s="104" t="s">
        <v>57</v>
      </c>
      <c r="F97" s="104"/>
      <c r="G97" s="277">
        <f>G98</f>
        <v>2.20716</v>
      </c>
      <c r="H97" s="277">
        <f t="shared" ref="H97:I97" si="46">H98</f>
        <v>11.901</v>
      </c>
      <c r="I97" s="277">
        <f t="shared" si="46"/>
        <v>11.901</v>
      </c>
    </row>
    <row r="98" spans="1:9">
      <c r="A98" s="20">
        <v>90</v>
      </c>
      <c r="B98" s="11" t="s">
        <v>58</v>
      </c>
      <c r="C98" s="276">
        <v>807</v>
      </c>
      <c r="D98" s="104" t="s">
        <v>171</v>
      </c>
      <c r="E98" s="104" t="s">
        <v>47</v>
      </c>
      <c r="F98" s="104"/>
      <c r="G98" s="277">
        <v>2.20716</v>
      </c>
      <c r="H98" s="277">
        <v>11.901</v>
      </c>
      <c r="I98" s="277">
        <v>11.901</v>
      </c>
    </row>
    <row r="99" spans="1:9">
      <c r="A99" s="20">
        <v>91</v>
      </c>
      <c r="B99" s="13" t="s">
        <v>36</v>
      </c>
      <c r="C99" s="276">
        <v>807</v>
      </c>
      <c r="D99" s="104" t="s">
        <v>171</v>
      </c>
      <c r="E99" s="104" t="s">
        <v>47</v>
      </c>
      <c r="F99" s="104" t="s">
        <v>127</v>
      </c>
      <c r="G99" s="277">
        <f t="shared" ref="G99:I100" si="47">G98</f>
        <v>2.20716</v>
      </c>
      <c r="H99" s="277">
        <f t="shared" si="47"/>
        <v>11.901</v>
      </c>
      <c r="I99" s="277">
        <f t="shared" si="47"/>
        <v>11.901</v>
      </c>
    </row>
    <row r="100" spans="1:9" ht="38.25">
      <c r="A100" s="20">
        <v>92</v>
      </c>
      <c r="B100" s="13" t="s">
        <v>221</v>
      </c>
      <c r="C100" s="276">
        <v>807</v>
      </c>
      <c r="D100" s="104" t="s">
        <v>171</v>
      </c>
      <c r="E100" s="104" t="s">
        <v>47</v>
      </c>
      <c r="F100" s="104" t="s">
        <v>128</v>
      </c>
      <c r="G100" s="277">
        <f t="shared" si="47"/>
        <v>2.20716</v>
      </c>
      <c r="H100" s="277">
        <f t="shared" si="47"/>
        <v>11.901</v>
      </c>
      <c r="I100" s="277">
        <f t="shared" si="47"/>
        <v>11.901</v>
      </c>
    </row>
    <row r="101" spans="1:9" ht="38.25">
      <c r="A101" s="20">
        <v>93</v>
      </c>
      <c r="B101" s="11" t="s">
        <v>315</v>
      </c>
      <c r="C101" s="276">
        <v>807</v>
      </c>
      <c r="D101" s="104" t="s">
        <v>434</v>
      </c>
      <c r="E101" s="104"/>
      <c r="F101" s="104"/>
      <c r="G101" s="277">
        <f>G102</f>
        <v>39.928559999999997</v>
      </c>
      <c r="H101" s="277">
        <f t="shared" ref="H101:I102" si="48">H102</f>
        <v>0</v>
      </c>
      <c r="I101" s="277">
        <f t="shared" si="48"/>
        <v>0</v>
      </c>
    </row>
    <row r="102" spans="1:9" ht="178.5">
      <c r="A102" s="20">
        <v>94</v>
      </c>
      <c r="B102" s="11" t="s">
        <v>435</v>
      </c>
      <c r="C102" s="276">
        <v>807</v>
      </c>
      <c r="D102" s="104" t="s">
        <v>434</v>
      </c>
      <c r="E102" s="104" t="s">
        <v>49</v>
      </c>
      <c r="F102" s="104"/>
      <c r="G102" s="277">
        <f>G103</f>
        <v>39.928559999999997</v>
      </c>
      <c r="H102" s="277">
        <f t="shared" si="48"/>
        <v>0</v>
      </c>
      <c r="I102" s="277">
        <f t="shared" si="48"/>
        <v>0</v>
      </c>
    </row>
    <row r="103" spans="1:9" ht="25.5">
      <c r="A103" s="20">
        <v>95</v>
      </c>
      <c r="B103" s="11" t="s">
        <v>195</v>
      </c>
      <c r="C103" s="276">
        <v>807</v>
      </c>
      <c r="D103" s="104" t="s">
        <v>434</v>
      </c>
      <c r="E103" s="104" t="s">
        <v>46</v>
      </c>
      <c r="F103" s="104"/>
      <c r="G103" s="277">
        <v>39.928559999999997</v>
      </c>
      <c r="H103" s="277">
        <v>0</v>
      </c>
      <c r="I103" s="277">
        <v>0</v>
      </c>
    </row>
    <row r="104" spans="1:9" s="19" customFormat="1">
      <c r="A104" s="20">
        <v>96</v>
      </c>
      <c r="B104" s="306" t="s">
        <v>36</v>
      </c>
      <c r="C104" s="274">
        <v>807</v>
      </c>
      <c r="D104" s="110" t="s">
        <v>434</v>
      </c>
      <c r="E104" s="307" t="s">
        <v>46</v>
      </c>
      <c r="F104" s="307" t="s">
        <v>127</v>
      </c>
      <c r="G104" s="341">
        <f>G105</f>
        <v>39.928559999999997</v>
      </c>
      <c r="H104" s="341">
        <f>H103</f>
        <v>0</v>
      </c>
      <c r="I104" s="341">
        <f>I103</f>
        <v>0</v>
      </c>
    </row>
    <row r="105" spans="1:9" ht="38.25">
      <c r="A105" s="20">
        <v>97</v>
      </c>
      <c r="B105" s="13" t="s">
        <v>221</v>
      </c>
      <c r="C105" s="276">
        <v>807</v>
      </c>
      <c r="D105" s="104" t="s">
        <v>434</v>
      </c>
      <c r="E105" s="105" t="s">
        <v>46</v>
      </c>
      <c r="F105" s="105" t="s">
        <v>128</v>
      </c>
      <c r="G105" s="277">
        <f>G103</f>
        <v>39.928559999999997</v>
      </c>
      <c r="H105" s="277">
        <f t="shared" ref="H105:I105" si="49">H103</f>
        <v>0</v>
      </c>
      <c r="I105" s="277">
        <f t="shared" si="49"/>
        <v>0</v>
      </c>
    </row>
    <row r="106" spans="1:9" ht="51">
      <c r="A106" s="20">
        <v>98</v>
      </c>
      <c r="B106" s="11" t="s">
        <v>320</v>
      </c>
      <c r="C106" s="276">
        <v>807</v>
      </c>
      <c r="D106" s="104" t="s">
        <v>321</v>
      </c>
      <c r="E106" s="104"/>
      <c r="F106" s="104"/>
      <c r="G106" s="277">
        <f>G108</f>
        <v>330.7</v>
      </c>
      <c r="H106" s="277">
        <f t="shared" ref="H106:I106" si="50">H108</f>
        <v>0</v>
      </c>
      <c r="I106" s="277">
        <f t="shared" si="50"/>
        <v>0</v>
      </c>
    </row>
    <row r="107" spans="1:9" ht="51">
      <c r="A107" s="20">
        <v>99</v>
      </c>
      <c r="B107" s="11" t="s">
        <v>55</v>
      </c>
      <c r="C107" s="276">
        <v>807</v>
      </c>
      <c r="D107" s="104" t="s">
        <v>321</v>
      </c>
      <c r="E107" s="104" t="s">
        <v>49</v>
      </c>
      <c r="F107" s="104"/>
      <c r="G107" s="277">
        <f>G108</f>
        <v>330.7</v>
      </c>
      <c r="H107" s="277">
        <f t="shared" ref="H107:I109" si="51">H108</f>
        <v>0</v>
      </c>
      <c r="I107" s="277">
        <f t="shared" si="51"/>
        <v>0</v>
      </c>
    </row>
    <row r="108" spans="1:9" ht="25.5">
      <c r="A108" s="20">
        <v>100</v>
      </c>
      <c r="B108" s="11" t="s">
        <v>195</v>
      </c>
      <c r="C108" s="276">
        <v>807</v>
      </c>
      <c r="D108" s="104" t="s">
        <v>321</v>
      </c>
      <c r="E108" s="104" t="s">
        <v>46</v>
      </c>
      <c r="F108" s="104"/>
      <c r="G108" s="282">
        <f>G109</f>
        <v>330.7</v>
      </c>
      <c r="H108" s="282">
        <f t="shared" si="51"/>
        <v>0</v>
      </c>
      <c r="I108" s="282">
        <f t="shared" si="51"/>
        <v>0</v>
      </c>
    </row>
    <row r="109" spans="1:9">
      <c r="A109" s="20">
        <v>101</v>
      </c>
      <c r="B109" s="13" t="s">
        <v>36</v>
      </c>
      <c r="C109" s="276">
        <v>807</v>
      </c>
      <c r="D109" s="104" t="s">
        <v>321</v>
      </c>
      <c r="E109" s="105" t="s">
        <v>46</v>
      </c>
      <c r="F109" s="105" t="s">
        <v>127</v>
      </c>
      <c r="G109" s="281">
        <f>G110</f>
        <v>330.7</v>
      </c>
      <c r="H109" s="281">
        <f t="shared" si="51"/>
        <v>0</v>
      </c>
      <c r="I109" s="281">
        <f t="shared" si="51"/>
        <v>0</v>
      </c>
    </row>
    <row r="110" spans="1:9" s="19" customFormat="1" ht="38.25">
      <c r="A110" s="20">
        <v>102</v>
      </c>
      <c r="B110" s="306" t="s">
        <v>19</v>
      </c>
      <c r="C110" s="274">
        <v>807</v>
      </c>
      <c r="D110" s="110" t="s">
        <v>321</v>
      </c>
      <c r="E110" s="307" t="s">
        <v>46</v>
      </c>
      <c r="F110" s="307" t="s">
        <v>128</v>
      </c>
      <c r="G110" s="340">
        <v>330.7</v>
      </c>
      <c r="H110" s="340">
        <v>0</v>
      </c>
      <c r="I110" s="340">
        <v>0</v>
      </c>
    </row>
    <row r="111" spans="1:9" ht="102.75" customHeight="1">
      <c r="A111" s="20">
        <v>103</v>
      </c>
      <c r="B111" s="11" t="s">
        <v>496</v>
      </c>
      <c r="C111" s="276">
        <v>807</v>
      </c>
      <c r="D111" s="104" t="s">
        <v>500</v>
      </c>
      <c r="E111" s="104"/>
      <c r="F111" s="104"/>
      <c r="G111" s="277">
        <f>G113</f>
        <v>19.399999999999999</v>
      </c>
      <c r="H111" s="277">
        <f t="shared" ref="H111:I111" si="52">H113</f>
        <v>0</v>
      </c>
      <c r="I111" s="277">
        <f t="shared" si="52"/>
        <v>0</v>
      </c>
    </row>
    <row r="112" spans="1:9" ht="61.5" customHeight="1">
      <c r="A112" s="20">
        <v>104</v>
      </c>
      <c r="B112" s="11" t="s">
        <v>55</v>
      </c>
      <c r="C112" s="276">
        <v>807</v>
      </c>
      <c r="D112" s="104" t="s">
        <v>500</v>
      </c>
      <c r="E112" s="104" t="s">
        <v>49</v>
      </c>
      <c r="F112" s="104"/>
      <c r="G112" s="277">
        <f>G113</f>
        <v>19.399999999999999</v>
      </c>
      <c r="H112" s="277">
        <f t="shared" ref="H112:I114" si="53">H113</f>
        <v>0</v>
      </c>
      <c r="I112" s="277">
        <f t="shared" si="53"/>
        <v>0</v>
      </c>
    </row>
    <row r="113" spans="1:9" ht="25.5">
      <c r="A113" s="20">
        <v>105</v>
      </c>
      <c r="B113" s="11" t="s">
        <v>195</v>
      </c>
      <c r="C113" s="276">
        <v>807</v>
      </c>
      <c r="D113" s="104" t="s">
        <v>500</v>
      </c>
      <c r="E113" s="104" t="s">
        <v>46</v>
      </c>
      <c r="F113" s="104"/>
      <c r="G113" s="282">
        <f>G114</f>
        <v>19.399999999999999</v>
      </c>
      <c r="H113" s="282">
        <f t="shared" si="53"/>
        <v>0</v>
      </c>
      <c r="I113" s="282">
        <f t="shared" si="53"/>
        <v>0</v>
      </c>
    </row>
    <row r="114" spans="1:9">
      <c r="A114" s="20">
        <v>106</v>
      </c>
      <c r="B114" s="13" t="s">
        <v>36</v>
      </c>
      <c r="C114" s="276">
        <v>807</v>
      </c>
      <c r="D114" s="104" t="s">
        <v>500</v>
      </c>
      <c r="E114" s="105" t="s">
        <v>46</v>
      </c>
      <c r="F114" s="105" t="s">
        <v>127</v>
      </c>
      <c r="G114" s="281">
        <f>G115</f>
        <v>19.399999999999999</v>
      </c>
      <c r="H114" s="281">
        <f t="shared" si="53"/>
        <v>0</v>
      </c>
      <c r="I114" s="281">
        <f t="shared" si="53"/>
        <v>0</v>
      </c>
    </row>
    <row r="115" spans="1:9" s="19" customFormat="1" ht="38.25">
      <c r="A115" s="20">
        <v>107</v>
      </c>
      <c r="B115" s="306" t="s">
        <v>19</v>
      </c>
      <c r="C115" s="274">
        <v>807</v>
      </c>
      <c r="D115" s="110" t="s">
        <v>500</v>
      </c>
      <c r="E115" s="307" t="s">
        <v>46</v>
      </c>
      <c r="F115" s="307" t="s">
        <v>128</v>
      </c>
      <c r="G115" s="340">
        <v>19.399999999999999</v>
      </c>
      <c r="H115" s="340">
        <v>0</v>
      </c>
      <c r="I115" s="340">
        <v>0</v>
      </c>
    </row>
    <row r="116" spans="1:9" ht="126.75" customHeight="1">
      <c r="A116" s="20">
        <v>108</v>
      </c>
      <c r="B116" s="11" t="s">
        <v>494</v>
      </c>
      <c r="C116" s="276">
        <v>807</v>
      </c>
      <c r="D116" s="104" t="s">
        <v>499</v>
      </c>
      <c r="E116" s="104"/>
      <c r="F116" s="104"/>
      <c r="G116" s="277">
        <f>G118</f>
        <v>18.053000000000001</v>
      </c>
      <c r="H116" s="277">
        <f t="shared" ref="H116:I116" si="54">H118</f>
        <v>0</v>
      </c>
      <c r="I116" s="277">
        <f t="shared" si="54"/>
        <v>0</v>
      </c>
    </row>
    <row r="117" spans="1:9" ht="61.5" customHeight="1">
      <c r="A117" s="20">
        <v>109</v>
      </c>
      <c r="B117" s="11" t="s">
        <v>55</v>
      </c>
      <c r="C117" s="276">
        <v>807</v>
      </c>
      <c r="D117" s="104" t="s">
        <v>499</v>
      </c>
      <c r="E117" s="104" t="s">
        <v>49</v>
      </c>
      <c r="F117" s="104"/>
      <c r="G117" s="277">
        <f>G118</f>
        <v>18.053000000000001</v>
      </c>
      <c r="H117" s="277">
        <f t="shared" ref="H117:I119" si="55">H118</f>
        <v>0</v>
      </c>
      <c r="I117" s="277">
        <f t="shared" si="55"/>
        <v>0</v>
      </c>
    </row>
    <row r="118" spans="1:9" ht="25.5">
      <c r="A118" s="20">
        <v>110</v>
      </c>
      <c r="B118" s="11" t="s">
        <v>195</v>
      </c>
      <c r="C118" s="276">
        <v>807</v>
      </c>
      <c r="D118" s="104" t="s">
        <v>499</v>
      </c>
      <c r="E118" s="104" t="s">
        <v>46</v>
      </c>
      <c r="F118" s="104"/>
      <c r="G118" s="282">
        <f>G119</f>
        <v>18.053000000000001</v>
      </c>
      <c r="H118" s="282">
        <f t="shared" si="55"/>
        <v>0</v>
      </c>
      <c r="I118" s="282">
        <f t="shared" si="55"/>
        <v>0</v>
      </c>
    </row>
    <row r="119" spans="1:9">
      <c r="A119" s="20">
        <v>111</v>
      </c>
      <c r="B119" s="13" t="s">
        <v>36</v>
      </c>
      <c r="C119" s="276">
        <v>807</v>
      </c>
      <c r="D119" s="104" t="s">
        <v>499</v>
      </c>
      <c r="E119" s="105" t="s">
        <v>46</v>
      </c>
      <c r="F119" s="105" t="s">
        <v>127</v>
      </c>
      <c r="G119" s="281">
        <f>G120</f>
        <v>18.053000000000001</v>
      </c>
      <c r="H119" s="281">
        <f t="shared" si="55"/>
        <v>0</v>
      </c>
      <c r="I119" s="281">
        <f t="shared" si="55"/>
        <v>0</v>
      </c>
    </row>
    <row r="120" spans="1:9" s="19" customFormat="1" ht="38.25">
      <c r="A120" s="20">
        <v>112</v>
      </c>
      <c r="B120" s="306" t="s">
        <v>19</v>
      </c>
      <c r="C120" s="274">
        <v>807</v>
      </c>
      <c r="D120" s="110" t="s">
        <v>499</v>
      </c>
      <c r="E120" s="307" t="s">
        <v>46</v>
      </c>
      <c r="F120" s="307" t="s">
        <v>128</v>
      </c>
      <c r="G120" s="340">
        <v>18.053000000000001</v>
      </c>
      <c r="H120" s="340">
        <v>0</v>
      </c>
      <c r="I120" s="340">
        <v>0</v>
      </c>
    </row>
    <row r="121" spans="1:9" ht="33" customHeight="1">
      <c r="A121" s="20">
        <v>113</v>
      </c>
      <c r="B121" s="339" t="s">
        <v>385</v>
      </c>
      <c r="C121" s="276">
        <v>807</v>
      </c>
      <c r="D121" s="104" t="s">
        <v>252</v>
      </c>
      <c r="E121" s="104"/>
      <c r="F121" s="104"/>
      <c r="G121" s="277">
        <f>G122</f>
        <v>444.86261000000002</v>
      </c>
      <c r="H121" s="277">
        <f t="shared" ref="H121:I121" si="56">H122</f>
        <v>0</v>
      </c>
      <c r="I121" s="277">
        <f t="shared" si="56"/>
        <v>0</v>
      </c>
    </row>
    <row r="122" spans="1:9" ht="51">
      <c r="A122" s="20">
        <v>114</v>
      </c>
      <c r="B122" s="191" t="s">
        <v>245</v>
      </c>
      <c r="C122" s="276">
        <v>807</v>
      </c>
      <c r="D122" s="104" t="s">
        <v>252</v>
      </c>
      <c r="E122" s="104" t="s">
        <v>49</v>
      </c>
      <c r="F122" s="104"/>
      <c r="G122" s="277">
        <f>G123</f>
        <v>444.86261000000002</v>
      </c>
      <c r="H122" s="277">
        <f t="shared" ref="H122:I122" si="57">H123</f>
        <v>0</v>
      </c>
      <c r="I122" s="277">
        <f t="shared" si="57"/>
        <v>0</v>
      </c>
    </row>
    <row r="123" spans="1:9" ht="25.5">
      <c r="A123" s="20">
        <v>115</v>
      </c>
      <c r="B123" s="11" t="s">
        <v>54</v>
      </c>
      <c r="C123" s="276">
        <v>807</v>
      </c>
      <c r="D123" s="104" t="s">
        <v>252</v>
      </c>
      <c r="E123" s="104" t="s">
        <v>46</v>
      </c>
      <c r="F123" s="104"/>
      <c r="G123" s="277">
        <v>444.86261000000002</v>
      </c>
      <c r="H123" s="277">
        <v>0</v>
      </c>
      <c r="I123" s="277">
        <v>0</v>
      </c>
    </row>
    <row r="124" spans="1:9">
      <c r="A124" s="20">
        <v>116</v>
      </c>
      <c r="B124" s="13" t="s">
        <v>36</v>
      </c>
      <c r="C124" s="276">
        <v>807</v>
      </c>
      <c r="D124" s="104" t="s">
        <v>252</v>
      </c>
      <c r="E124" s="105" t="s">
        <v>46</v>
      </c>
      <c r="F124" s="105" t="s">
        <v>127</v>
      </c>
      <c r="G124" s="281">
        <f>G125</f>
        <v>444.86261000000002</v>
      </c>
      <c r="H124" s="281">
        <f>H123</f>
        <v>0</v>
      </c>
      <c r="I124" s="281">
        <f>I123</f>
        <v>0</v>
      </c>
    </row>
    <row r="125" spans="1:9">
      <c r="A125" s="20">
        <v>117</v>
      </c>
      <c r="B125" s="323" t="s">
        <v>59</v>
      </c>
      <c r="C125" s="274">
        <v>807</v>
      </c>
      <c r="D125" s="110" t="s">
        <v>252</v>
      </c>
      <c r="E125" s="307" t="s">
        <v>46</v>
      </c>
      <c r="F125" s="307" t="s">
        <v>132</v>
      </c>
      <c r="G125" s="275">
        <f>G123</f>
        <v>444.86261000000002</v>
      </c>
      <c r="H125" s="275">
        <f t="shared" ref="H125:I125" si="58">H123</f>
        <v>0</v>
      </c>
      <c r="I125" s="275">
        <f t="shared" si="58"/>
        <v>0</v>
      </c>
    </row>
    <row r="126" spans="1:9" s="19" customFormat="1" ht="25.5" customHeight="1">
      <c r="A126" s="20">
        <v>118</v>
      </c>
      <c r="B126" s="335" t="s">
        <v>48</v>
      </c>
      <c r="C126" s="274">
        <v>807</v>
      </c>
      <c r="D126" s="324" t="s">
        <v>165</v>
      </c>
      <c r="E126" s="110"/>
      <c r="F126" s="110"/>
      <c r="G126" s="275">
        <f>G127</f>
        <v>58.740639999999999</v>
      </c>
      <c r="H126" s="275">
        <f t="shared" ref="H126:I128" si="59">H127</f>
        <v>0</v>
      </c>
      <c r="I126" s="275">
        <f t="shared" si="59"/>
        <v>0</v>
      </c>
    </row>
    <row r="127" spans="1:9">
      <c r="A127" s="20">
        <v>119</v>
      </c>
      <c r="B127" s="11" t="s">
        <v>193</v>
      </c>
      <c r="C127" s="276">
        <v>807</v>
      </c>
      <c r="D127" s="103" t="s">
        <v>173</v>
      </c>
      <c r="E127" s="103"/>
      <c r="F127" s="103"/>
      <c r="G127" s="277">
        <f>G132+G136</f>
        <v>58.740639999999999</v>
      </c>
      <c r="H127" s="277">
        <f t="shared" si="59"/>
        <v>0</v>
      </c>
      <c r="I127" s="277">
        <f t="shared" si="59"/>
        <v>0</v>
      </c>
    </row>
    <row r="128" spans="1:9" s="19" customFormat="1" ht="29.25" customHeight="1">
      <c r="A128" s="20">
        <v>120</v>
      </c>
      <c r="B128" s="139" t="s">
        <v>53</v>
      </c>
      <c r="C128" s="276">
        <v>807</v>
      </c>
      <c r="D128" s="103" t="s">
        <v>501</v>
      </c>
      <c r="E128" s="103"/>
      <c r="F128" s="103"/>
      <c r="G128" s="277">
        <f>G129</f>
        <v>53.077460000000002</v>
      </c>
      <c r="H128" s="277">
        <f t="shared" si="59"/>
        <v>0</v>
      </c>
      <c r="I128" s="277">
        <f t="shared" si="59"/>
        <v>0</v>
      </c>
    </row>
    <row r="129" spans="1:9" ht="25.5">
      <c r="A129" s="20">
        <v>121</v>
      </c>
      <c r="B129" s="13" t="s">
        <v>142</v>
      </c>
      <c r="C129" s="276">
        <v>807</v>
      </c>
      <c r="D129" s="103" t="s">
        <v>501</v>
      </c>
      <c r="E129" s="103" t="s">
        <v>50</v>
      </c>
      <c r="F129" s="103"/>
      <c r="G129" s="277">
        <v>53.077460000000002</v>
      </c>
      <c r="H129" s="277">
        <v>0</v>
      </c>
      <c r="I129" s="277">
        <v>0</v>
      </c>
    </row>
    <row r="130" spans="1:9" ht="25.5">
      <c r="A130" s="20">
        <v>122</v>
      </c>
      <c r="B130" s="13" t="s">
        <v>141</v>
      </c>
      <c r="C130" s="276">
        <v>807</v>
      </c>
      <c r="D130" s="103" t="s">
        <v>501</v>
      </c>
      <c r="E130" s="103" t="s">
        <v>43</v>
      </c>
      <c r="F130" s="103"/>
      <c r="G130" s="277">
        <f>G129</f>
        <v>53.077460000000002</v>
      </c>
      <c r="H130" s="277">
        <f t="shared" ref="H130:I130" si="60">H129</f>
        <v>0</v>
      </c>
      <c r="I130" s="277">
        <f t="shared" si="60"/>
        <v>0</v>
      </c>
    </row>
    <row r="131" spans="1:9">
      <c r="A131" s="20">
        <v>123</v>
      </c>
      <c r="B131" s="13" t="s">
        <v>36</v>
      </c>
      <c r="C131" s="276">
        <v>807</v>
      </c>
      <c r="D131" s="103" t="s">
        <v>501</v>
      </c>
      <c r="E131" s="103" t="s">
        <v>43</v>
      </c>
      <c r="F131" s="103" t="s">
        <v>127</v>
      </c>
      <c r="G131" s="277">
        <f>G130</f>
        <v>53.077460000000002</v>
      </c>
      <c r="H131" s="277">
        <f t="shared" ref="H131:I131" si="61">H130</f>
        <v>0</v>
      </c>
      <c r="I131" s="277">
        <f t="shared" si="61"/>
        <v>0</v>
      </c>
    </row>
    <row r="132" spans="1:9">
      <c r="A132" s="20">
        <v>124</v>
      </c>
      <c r="B132" s="323" t="s">
        <v>59</v>
      </c>
      <c r="C132" s="276">
        <v>807</v>
      </c>
      <c r="D132" s="103" t="s">
        <v>501</v>
      </c>
      <c r="E132" s="103" t="s">
        <v>43</v>
      </c>
      <c r="F132" s="103" t="s">
        <v>132</v>
      </c>
      <c r="G132" s="277">
        <f>G131</f>
        <v>53.077460000000002</v>
      </c>
      <c r="H132" s="277">
        <f t="shared" ref="H132:I132" si="62">H131</f>
        <v>0</v>
      </c>
      <c r="I132" s="277">
        <f t="shared" si="62"/>
        <v>0</v>
      </c>
    </row>
    <row r="133" spans="1:9">
      <c r="A133" s="20">
        <v>125</v>
      </c>
      <c r="B133" s="11" t="s">
        <v>56</v>
      </c>
      <c r="C133" s="13">
        <v>807</v>
      </c>
      <c r="D133" s="103" t="s">
        <v>501</v>
      </c>
      <c r="E133" s="104" t="s">
        <v>57</v>
      </c>
      <c r="F133" s="307"/>
      <c r="G133" s="277">
        <v>5.6631799999999997</v>
      </c>
      <c r="H133" s="277">
        <v>0</v>
      </c>
      <c r="I133" s="277">
        <v>0</v>
      </c>
    </row>
    <row r="134" spans="1:9">
      <c r="A134" s="20">
        <v>126</v>
      </c>
      <c r="B134" s="11" t="s">
        <v>503</v>
      </c>
      <c r="C134" s="13">
        <v>807</v>
      </c>
      <c r="D134" s="103" t="s">
        <v>501</v>
      </c>
      <c r="E134" s="104" t="s">
        <v>502</v>
      </c>
      <c r="F134" s="307"/>
      <c r="G134" s="277">
        <f>G133</f>
        <v>5.6631799999999997</v>
      </c>
      <c r="H134" s="277">
        <f t="shared" ref="H134:I134" si="63">H133</f>
        <v>0</v>
      </c>
      <c r="I134" s="277">
        <f t="shared" si="63"/>
        <v>0</v>
      </c>
    </row>
    <row r="135" spans="1:9">
      <c r="A135" s="20">
        <v>127</v>
      </c>
      <c r="B135" s="13" t="s">
        <v>36</v>
      </c>
      <c r="C135" s="13">
        <v>807</v>
      </c>
      <c r="D135" s="103" t="s">
        <v>501</v>
      </c>
      <c r="E135" s="104" t="s">
        <v>502</v>
      </c>
      <c r="F135" s="103" t="s">
        <v>127</v>
      </c>
      <c r="G135" s="277">
        <f>G134</f>
        <v>5.6631799999999997</v>
      </c>
      <c r="H135" s="277">
        <f t="shared" ref="H135:I135" si="64">H134</f>
        <v>0</v>
      </c>
      <c r="I135" s="277">
        <f t="shared" si="64"/>
        <v>0</v>
      </c>
    </row>
    <row r="136" spans="1:9">
      <c r="A136" s="20">
        <v>128</v>
      </c>
      <c r="B136" s="13" t="s">
        <v>59</v>
      </c>
      <c r="C136" s="13">
        <v>807</v>
      </c>
      <c r="D136" s="103" t="s">
        <v>501</v>
      </c>
      <c r="E136" s="104" t="s">
        <v>529</v>
      </c>
      <c r="F136" s="103" t="s">
        <v>132</v>
      </c>
      <c r="G136" s="277">
        <f>G135</f>
        <v>5.6631799999999997</v>
      </c>
      <c r="H136" s="277">
        <f t="shared" ref="H136:I136" si="65">H135</f>
        <v>0</v>
      </c>
      <c r="I136" s="277">
        <f t="shared" si="65"/>
        <v>0</v>
      </c>
    </row>
    <row r="137" spans="1:9" s="19" customFormat="1" ht="24" customHeight="1">
      <c r="A137" s="20">
        <v>129</v>
      </c>
      <c r="B137" s="335" t="s">
        <v>48</v>
      </c>
      <c r="C137" s="274">
        <v>807</v>
      </c>
      <c r="D137" s="324" t="s">
        <v>165</v>
      </c>
      <c r="E137" s="110"/>
      <c r="F137" s="110"/>
      <c r="G137" s="275">
        <f t="shared" ref="G137:I139" si="66">G138</f>
        <v>20.172999999999998</v>
      </c>
      <c r="H137" s="275">
        <f t="shared" si="66"/>
        <v>0</v>
      </c>
      <c r="I137" s="275">
        <f t="shared" si="66"/>
        <v>0</v>
      </c>
    </row>
    <row r="138" spans="1:9">
      <c r="A138" s="20">
        <v>130</v>
      </c>
      <c r="B138" s="11" t="s">
        <v>193</v>
      </c>
      <c r="C138" s="276">
        <v>807</v>
      </c>
      <c r="D138" s="103" t="s">
        <v>173</v>
      </c>
      <c r="E138" s="103"/>
      <c r="F138" s="103"/>
      <c r="G138" s="277">
        <f t="shared" si="66"/>
        <v>20.172999999999998</v>
      </c>
      <c r="H138" s="277">
        <f t="shared" si="66"/>
        <v>0</v>
      </c>
      <c r="I138" s="277">
        <f t="shared" si="66"/>
        <v>0</v>
      </c>
    </row>
    <row r="139" spans="1:9" s="19" customFormat="1" ht="30" customHeight="1">
      <c r="A139" s="20">
        <v>131</v>
      </c>
      <c r="B139" s="139" t="s">
        <v>456</v>
      </c>
      <c r="C139" s="276">
        <v>807</v>
      </c>
      <c r="D139" s="103" t="s">
        <v>436</v>
      </c>
      <c r="E139" s="103"/>
      <c r="F139" s="103"/>
      <c r="G139" s="277">
        <f t="shared" si="66"/>
        <v>20.172999999999998</v>
      </c>
      <c r="H139" s="277">
        <f t="shared" si="66"/>
        <v>0</v>
      </c>
      <c r="I139" s="277">
        <f t="shared" si="66"/>
        <v>0</v>
      </c>
    </row>
    <row r="140" spans="1:9" ht="25.5">
      <c r="A140" s="20">
        <v>132</v>
      </c>
      <c r="B140" s="13" t="s">
        <v>142</v>
      </c>
      <c r="C140" s="276">
        <v>807</v>
      </c>
      <c r="D140" s="103" t="s">
        <v>436</v>
      </c>
      <c r="E140" s="103" t="s">
        <v>50</v>
      </c>
      <c r="F140" s="103"/>
      <c r="G140" s="277">
        <f>G141</f>
        <v>20.172999999999998</v>
      </c>
      <c r="H140" s="277">
        <v>0</v>
      </c>
      <c r="I140" s="277">
        <v>0</v>
      </c>
    </row>
    <row r="141" spans="1:9" ht="25.5">
      <c r="A141" s="20">
        <v>133</v>
      </c>
      <c r="B141" s="13" t="s">
        <v>141</v>
      </c>
      <c r="C141" s="276">
        <v>807</v>
      </c>
      <c r="D141" s="103" t="s">
        <v>436</v>
      </c>
      <c r="E141" s="103" t="s">
        <v>43</v>
      </c>
      <c r="F141" s="103"/>
      <c r="G141" s="277">
        <f>G142</f>
        <v>20.172999999999998</v>
      </c>
      <c r="H141" s="277">
        <f t="shared" ref="H141:I141" si="67">H140</f>
        <v>0</v>
      </c>
      <c r="I141" s="277">
        <f t="shared" si="67"/>
        <v>0</v>
      </c>
    </row>
    <row r="142" spans="1:9">
      <c r="A142" s="20">
        <v>134</v>
      </c>
      <c r="B142" s="12" t="s">
        <v>40</v>
      </c>
      <c r="C142" s="276">
        <v>807</v>
      </c>
      <c r="D142" s="103" t="s">
        <v>436</v>
      </c>
      <c r="E142" s="103" t="s">
        <v>43</v>
      </c>
      <c r="F142" s="103" t="s">
        <v>121</v>
      </c>
      <c r="G142" s="277">
        <f>19.212+0.961</f>
        <v>20.172999999999998</v>
      </c>
      <c r="H142" s="277">
        <v>0</v>
      </c>
      <c r="I142" s="277">
        <v>0</v>
      </c>
    </row>
    <row r="143" spans="1:9" ht="25.5">
      <c r="A143" s="20">
        <v>135</v>
      </c>
      <c r="B143" s="13" t="s">
        <v>457</v>
      </c>
      <c r="C143" s="276">
        <v>807</v>
      </c>
      <c r="D143" s="103" t="s">
        <v>436</v>
      </c>
      <c r="E143" s="103" t="s">
        <v>43</v>
      </c>
      <c r="F143" s="103" t="s">
        <v>122</v>
      </c>
      <c r="G143" s="277">
        <f>G142</f>
        <v>20.172999999999998</v>
      </c>
      <c r="H143" s="277">
        <v>0</v>
      </c>
      <c r="I143" s="277">
        <v>0</v>
      </c>
    </row>
    <row r="144" spans="1:9" s="19" customFormat="1" ht="29.25" customHeight="1">
      <c r="A144" s="20">
        <v>136</v>
      </c>
      <c r="B144" s="335" t="s">
        <v>48</v>
      </c>
      <c r="C144" s="274">
        <v>807</v>
      </c>
      <c r="D144" s="324" t="s">
        <v>165</v>
      </c>
      <c r="E144" s="110"/>
      <c r="F144" s="110"/>
      <c r="G144" s="275">
        <f>G145</f>
        <v>24.789169999999999</v>
      </c>
      <c r="H144" s="275">
        <f t="shared" ref="H144:I148" si="68">H145</f>
        <v>0</v>
      </c>
      <c r="I144" s="275">
        <f t="shared" si="68"/>
        <v>0</v>
      </c>
    </row>
    <row r="145" spans="1:9">
      <c r="A145" s="20">
        <v>137</v>
      </c>
      <c r="B145" s="11" t="s">
        <v>193</v>
      </c>
      <c r="C145" s="276">
        <v>807</v>
      </c>
      <c r="D145" s="103" t="s">
        <v>173</v>
      </c>
      <c r="E145" s="103"/>
      <c r="F145" s="103"/>
      <c r="G145" s="277">
        <f>G146</f>
        <v>24.789169999999999</v>
      </c>
      <c r="H145" s="277">
        <f t="shared" si="68"/>
        <v>0</v>
      </c>
      <c r="I145" s="277">
        <f t="shared" si="68"/>
        <v>0</v>
      </c>
    </row>
    <row r="146" spans="1:9" s="19" customFormat="1" ht="30.75" customHeight="1">
      <c r="A146" s="20">
        <v>138</v>
      </c>
      <c r="B146" s="139" t="s">
        <v>384</v>
      </c>
      <c r="C146" s="276">
        <v>807</v>
      </c>
      <c r="D146" s="103" t="s">
        <v>386</v>
      </c>
      <c r="E146" s="103"/>
      <c r="F146" s="103"/>
      <c r="G146" s="277">
        <f>G147</f>
        <v>24.789169999999999</v>
      </c>
      <c r="H146" s="277">
        <f t="shared" si="68"/>
        <v>0</v>
      </c>
      <c r="I146" s="277">
        <f t="shared" si="68"/>
        <v>0</v>
      </c>
    </row>
    <row r="147" spans="1:9" ht="25.5">
      <c r="A147" s="20">
        <v>139</v>
      </c>
      <c r="B147" s="13" t="s">
        <v>142</v>
      </c>
      <c r="C147" s="276">
        <v>807</v>
      </c>
      <c r="D147" s="103" t="s">
        <v>386</v>
      </c>
      <c r="E147" s="103" t="s">
        <v>50</v>
      </c>
      <c r="F147" s="103"/>
      <c r="G147" s="277">
        <f>G148</f>
        <v>24.789169999999999</v>
      </c>
      <c r="H147" s="277">
        <f t="shared" si="68"/>
        <v>0</v>
      </c>
      <c r="I147" s="277">
        <f t="shared" si="68"/>
        <v>0</v>
      </c>
    </row>
    <row r="148" spans="1:9" ht="25.5">
      <c r="A148" s="20">
        <v>140</v>
      </c>
      <c r="B148" s="13" t="s">
        <v>141</v>
      </c>
      <c r="C148" s="276">
        <v>807</v>
      </c>
      <c r="D148" s="103" t="s">
        <v>386</v>
      </c>
      <c r="E148" s="103" t="s">
        <v>43</v>
      </c>
      <c r="F148" s="103"/>
      <c r="G148" s="277">
        <f>G149</f>
        <v>24.789169999999999</v>
      </c>
      <c r="H148" s="277">
        <f t="shared" si="68"/>
        <v>0</v>
      </c>
      <c r="I148" s="277">
        <f t="shared" si="68"/>
        <v>0</v>
      </c>
    </row>
    <row r="149" spans="1:9">
      <c r="A149" s="20">
        <v>141</v>
      </c>
      <c r="B149" s="12" t="s">
        <v>39</v>
      </c>
      <c r="C149" s="276">
        <v>807</v>
      </c>
      <c r="D149" s="103" t="s">
        <v>386</v>
      </c>
      <c r="E149" s="103" t="s">
        <v>43</v>
      </c>
      <c r="F149" s="103" t="s">
        <v>125</v>
      </c>
      <c r="G149" s="277">
        <v>24.789169999999999</v>
      </c>
      <c r="H149" s="277">
        <v>0</v>
      </c>
      <c r="I149" s="277">
        <v>0</v>
      </c>
    </row>
    <row r="150" spans="1:9">
      <c r="A150" s="20">
        <v>142</v>
      </c>
      <c r="B150" s="13" t="s">
        <v>382</v>
      </c>
      <c r="C150" s="276">
        <v>807</v>
      </c>
      <c r="D150" s="103" t="s">
        <v>386</v>
      </c>
      <c r="E150" s="103" t="s">
        <v>43</v>
      </c>
      <c r="F150" s="103" t="s">
        <v>381</v>
      </c>
      <c r="G150" s="277">
        <f>G149</f>
        <v>24.789169999999999</v>
      </c>
      <c r="H150" s="277">
        <f t="shared" ref="H150:I150" si="69">H149</f>
        <v>0</v>
      </c>
      <c r="I150" s="277">
        <f t="shared" si="69"/>
        <v>0</v>
      </c>
    </row>
    <row r="151" spans="1:9" s="19" customFormat="1" ht="25.5" customHeight="1">
      <c r="A151" s="20">
        <v>143</v>
      </c>
      <c r="B151" s="335" t="s">
        <v>48</v>
      </c>
      <c r="C151" s="274">
        <v>807</v>
      </c>
      <c r="D151" s="324" t="s">
        <v>165</v>
      </c>
      <c r="E151" s="110"/>
      <c r="F151" s="110"/>
      <c r="G151" s="275">
        <f>G152</f>
        <v>37.612319999999997</v>
      </c>
      <c r="H151" s="275">
        <f t="shared" ref="H151:I154" si="70">H152</f>
        <v>0</v>
      </c>
      <c r="I151" s="275">
        <f t="shared" si="70"/>
        <v>0</v>
      </c>
    </row>
    <row r="152" spans="1:9">
      <c r="A152" s="20">
        <v>144</v>
      </c>
      <c r="B152" s="11" t="s">
        <v>193</v>
      </c>
      <c r="C152" s="276">
        <v>807</v>
      </c>
      <c r="D152" s="103" t="s">
        <v>173</v>
      </c>
      <c r="E152" s="103"/>
      <c r="F152" s="103"/>
      <c r="G152" s="277">
        <f>G153</f>
        <v>37.612319999999997</v>
      </c>
      <c r="H152" s="277">
        <f t="shared" si="70"/>
        <v>0</v>
      </c>
      <c r="I152" s="277">
        <f t="shared" si="70"/>
        <v>0</v>
      </c>
    </row>
    <row r="153" spans="1:9" s="19" customFormat="1" ht="56.25" customHeight="1">
      <c r="A153" s="20">
        <v>145</v>
      </c>
      <c r="B153" s="139" t="s">
        <v>312</v>
      </c>
      <c r="C153" s="276">
        <v>807</v>
      </c>
      <c r="D153" s="103" t="s">
        <v>313</v>
      </c>
      <c r="E153" s="103"/>
      <c r="F153" s="103"/>
      <c r="G153" s="277">
        <f>G154</f>
        <v>37.612319999999997</v>
      </c>
      <c r="H153" s="277">
        <f t="shared" si="70"/>
        <v>0</v>
      </c>
      <c r="I153" s="277">
        <f t="shared" si="70"/>
        <v>0</v>
      </c>
    </row>
    <row r="154" spans="1:9" ht="25.5">
      <c r="A154" s="20">
        <v>146</v>
      </c>
      <c r="B154" s="13" t="s">
        <v>142</v>
      </c>
      <c r="C154" s="276">
        <v>807</v>
      </c>
      <c r="D154" s="103" t="s">
        <v>313</v>
      </c>
      <c r="E154" s="103" t="s">
        <v>60</v>
      </c>
      <c r="F154" s="103"/>
      <c r="G154" s="277">
        <f>G155</f>
        <v>37.612319999999997</v>
      </c>
      <c r="H154" s="277">
        <f t="shared" si="70"/>
        <v>0</v>
      </c>
      <c r="I154" s="277">
        <f t="shared" si="70"/>
        <v>0</v>
      </c>
    </row>
    <row r="155" spans="1:9" ht="25.5">
      <c r="A155" s="20">
        <v>147</v>
      </c>
      <c r="B155" s="13" t="s">
        <v>141</v>
      </c>
      <c r="C155" s="276">
        <v>807</v>
      </c>
      <c r="D155" s="103" t="s">
        <v>313</v>
      </c>
      <c r="E155" s="103" t="s">
        <v>44</v>
      </c>
      <c r="F155" s="103"/>
      <c r="G155" s="277">
        <f>G156</f>
        <v>37.612319999999997</v>
      </c>
      <c r="H155" s="277">
        <f>H156</f>
        <v>0</v>
      </c>
      <c r="I155" s="277">
        <f>I156</f>
        <v>0</v>
      </c>
    </row>
    <row r="156" spans="1:9">
      <c r="A156" s="20">
        <v>148</v>
      </c>
      <c r="B156" s="12" t="s">
        <v>39</v>
      </c>
      <c r="C156" s="276">
        <v>807</v>
      </c>
      <c r="D156" s="103" t="s">
        <v>313</v>
      </c>
      <c r="E156" s="103" t="s">
        <v>44</v>
      </c>
      <c r="F156" s="103" t="s">
        <v>125</v>
      </c>
      <c r="G156" s="277">
        <v>37.612319999999997</v>
      </c>
      <c r="H156" s="277">
        <v>0</v>
      </c>
      <c r="I156" s="277">
        <v>0</v>
      </c>
    </row>
    <row r="157" spans="1:9">
      <c r="A157" s="20">
        <v>149</v>
      </c>
      <c r="B157" s="13" t="s">
        <v>306</v>
      </c>
      <c r="C157" s="276">
        <v>807</v>
      </c>
      <c r="D157" s="103" t="s">
        <v>313</v>
      </c>
      <c r="E157" s="103" t="s">
        <v>44</v>
      </c>
      <c r="F157" s="103" t="s">
        <v>307</v>
      </c>
      <c r="G157" s="277">
        <f>G156</f>
        <v>37.612319999999997</v>
      </c>
      <c r="H157" s="277">
        <f t="shared" ref="H157:I157" si="71">H156</f>
        <v>0</v>
      </c>
      <c r="I157" s="277">
        <f t="shared" si="71"/>
        <v>0</v>
      </c>
    </row>
    <row r="158" spans="1:9" s="19" customFormat="1" ht="25.5" customHeight="1">
      <c r="A158" s="20">
        <v>150</v>
      </c>
      <c r="B158" s="335" t="s">
        <v>48</v>
      </c>
      <c r="C158" s="274">
        <v>807</v>
      </c>
      <c r="D158" s="324" t="s">
        <v>165</v>
      </c>
      <c r="E158" s="110"/>
      <c r="F158" s="110"/>
      <c r="G158" s="275">
        <f>G159</f>
        <v>43.631610000000002</v>
      </c>
      <c r="H158" s="275">
        <f t="shared" ref="H158:I160" si="72">H159</f>
        <v>0</v>
      </c>
      <c r="I158" s="275">
        <f t="shared" si="72"/>
        <v>0</v>
      </c>
    </row>
    <row r="159" spans="1:9">
      <c r="A159" s="20">
        <v>151</v>
      </c>
      <c r="B159" s="11" t="s">
        <v>193</v>
      </c>
      <c r="C159" s="276">
        <v>807</v>
      </c>
      <c r="D159" s="103" t="s">
        <v>173</v>
      </c>
      <c r="E159" s="103"/>
      <c r="F159" s="103"/>
      <c r="G159" s="277">
        <f>G160</f>
        <v>43.631610000000002</v>
      </c>
      <c r="H159" s="277">
        <f t="shared" si="72"/>
        <v>0</v>
      </c>
      <c r="I159" s="277">
        <f t="shared" si="72"/>
        <v>0</v>
      </c>
    </row>
    <row r="160" spans="1:9" s="19" customFormat="1" ht="69" customHeight="1">
      <c r="A160" s="20">
        <v>152</v>
      </c>
      <c r="B160" s="139" t="s">
        <v>495</v>
      </c>
      <c r="C160" s="276">
        <v>807</v>
      </c>
      <c r="D160" s="103" t="s">
        <v>497</v>
      </c>
      <c r="E160" s="103"/>
      <c r="F160" s="103"/>
      <c r="G160" s="277">
        <f>G161</f>
        <v>43.631610000000002</v>
      </c>
      <c r="H160" s="277">
        <f t="shared" si="72"/>
        <v>0</v>
      </c>
      <c r="I160" s="277">
        <f t="shared" si="72"/>
        <v>0</v>
      </c>
    </row>
    <row r="161" spans="1:9" ht="25.5">
      <c r="A161" s="20">
        <v>153</v>
      </c>
      <c r="B161" s="13" t="s">
        <v>142</v>
      </c>
      <c r="C161" s="276">
        <v>807</v>
      </c>
      <c r="D161" s="103" t="s">
        <v>497</v>
      </c>
      <c r="E161" s="103" t="s">
        <v>50</v>
      </c>
      <c r="F161" s="103"/>
      <c r="G161" s="277">
        <v>43.631610000000002</v>
      </c>
      <c r="H161" s="277">
        <v>0</v>
      </c>
      <c r="I161" s="277">
        <v>0</v>
      </c>
    </row>
    <row r="162" spans="1:9" ht="25.5">
      <c r="A162" s="20">
        <v>154</v>
      </c>
      <c r="B162" s="13" t="s">
        <v>141</v>
      </c>
      <c r="C162" s="276">
        <v>807</v>
      </c>
      <c r="D162" s="103" t="s">
        <v>497</v>
      </c>
      <c r="E162" s="103" t="s">
        <v>43</v>
      </c>
      <c r="F162" s="103"/>
      <c r="G162" s="277">
        <f>G161</f>
        <v>43.631610000000002</v>
      </c>
      <c r="H162" s="277">
        <f t="shared" ref="H162:I162" si="73">H161</f>
        <v>0</v>
      </c>
      <c r="I162" s="277">
        <f t="shared" si="73"/>
        <v>0</v>
      </c>
    </row>
    <row r="163" spans="1:9">
      <c r="A163" s="20">
        <v>155</v>
      </c>
      <c r="B163" s="12" t="s">
        <v>491</v>
      </c>
      <c r="C163" s="276">
        <v>807</v>
      </c>
      <c r="D163" s="103" t="s">
        <v>497</v>
      </c>
      <c r="E163" s="103" t="s">
        <v>43</v>
      </c>
      <c r="F163" s="103" t="s">
        <v>123</v>
      </c>
      <c r="G163" s="277">
        <f>G162</f>
        <v>43.631610000000002</v>
      </c>
      <c r="H163" s="277">
        <f t="shared" ref="H163:I163" si="74">H162</f>
        <v>0</v>
      </c>
      <c r="I163" s="277">
        <f t="shared" si="74"/>
        <v>0</v>
      </c>
    </row>
    <row r="164" spans="1:9">
      <c r="A164" s="20">
        <v>156</v>
      </c>
      <c r="B164" s="13" t="s">
        <v>3</v>
      </c>
      <c r="C164" s="276">
        <v>807</v>
      </c>
      <c r="D164" s="103" t="s">
        <v>497</v>
      </c>
      <c r="E164" s="103" t="s">
        <v>43</v>
      </c>
      <c r="F164" s="103" t="s">
        <v>490</v>
      </c>
      <c r="G164" s="277">
        <f>G163</f>
        <v>43.631610000000002</v>
      </c>
      <c r="H164" s="277">
        <f t="shared" ref="H164:I164" si="75">H163</f>
        <v>0</v>
      </c>
      <c r="I164" s="277">
        <f t="shared" si="75"/>
        <v>0</v>
      </c>
    </row>
    <row r="165" spans="1:9" s="19" customFormat="1" ht="29.25" customHeight="1">
      <c r="A165" s="20">
        <v>157</v>
      </c>
      <c r="B165" s="335" t="s">
        <v>48</v>
      </c>
      <c r="C165" s="274">
        <v>807</v>
      </c>
      <c r="D165" s="324" t="s">
        <v>165</v>
      </c>
      <c r="E165" s="110"/>
      <c r="F165" s="110"/>
      <c r="G165" s="275">
        <f>G166</f>
        <v>19.785920000000001</v>
      </c>
      <c r="H165" s="275">
        <f t="shared" ref="H165:I168" si="76">H166</f>
        <v>0</v>
      </c>
      <c r="I165" s="275">
        <f t="shared" si="76"/>
        <v>0</v>
      </c>
    </row>
    <row r="166" spans="1:9">
      <c r="A166" s="20">
        <v>158</v>
      </c>
      <c r="B166" s="11" t="s">
        <v>193</v>
      </c>
      <c r="C166" s="276">
        <v>807</v>
      </c>
      <c r="D166" s="103" t="s">
        <v>173</v>
      </c>
      <c r="E166" s="103"/>
      <c r="F166" s="103"/>
      <c r="G166" s="277">
        <f>G167</f>
        <v>19.785920000000001</v>
      </c>
      <c r="H166" s="277">
        <f t="shared" si="76"/>
        <v>0</v>
      </c>
      <c r="I166" s="277">
        <f t="shared" si="76"/>
        <v>0</v>
      </c>
    </row>
    <row r="167" spans="1:9" ht="33.75" customHeight="1">
      <c r="A167" s="20">
        <v>159</v>
      </c>
      <c r="B167" s="10" t="s">
        <v>459</v>
      </c>
      <c r="C167" s="276">
        <v>807</v>
      </c>
      <c r="D167" s="104" t="s">
        <v>458</v>
      </c>
      <c r="E167" s="104"/>
      <c r="F167" s="104"/>
      <c r="G167" s="277">
        <f>G168</f>
        <v>19.785920000000001</v>
      </c>
      <c r="H167" s="277">
        <f t="shared" si="76"/>
        <v>0</v>
      </c>
      <c r="I167" s="277">
        <f t="shared" si="76"/>
        <v>0</v>
      </c>
    </row>
    <row r="168" spans="1:9" ht="25.5">
      <c r="A168" s="20">
        <v>160</v>
      </c>
      <c r="B168" s="11" t="s">
        <v>142</v>
      </c>
      <c r="C168" s="276">
        <v>807</v>
      </c>
      <c r="D168" s="104" t="s">
        <v>458</v>
      </c>
      <c r="E168" s="104" t="s">
        <v>50</v>
      </c>
      <c r="F168" s="104"/>
      <c r="G168" s="277">
        <f>G169</f>
        <v>19.785920000000001</v>
      </c>
      <c r="H168" s="277">
        <f t="shared" si="76"/>
        <v>0</v>
      </c>
      <c r="I168" s="277">
        <f t="shared" si="76"/>
        <v>0</v>
      </c>
    </row>
    <row r="169" spans="1:9" ht="29.25" customHeight="1">
      <c r="A169" s="20">
        <v>161</v>
      </c>
      <c r="B169" s="11" t="s">
        <v>141</v>
      </c>
      <c r="C169" s="276">
        <v>807</v>
      </c>
      <c r="D169" s="104" t="s">
        <v>458</v>
      </c>
      <c r="E169" s="104" t="s">
        <v>43</v>
      </c>
      <c r="F169" s="104"/>
      <c r="G169" s="277">
        <v>19.785920000000001</v>
      </c>
      <c r="H169" s="277">
        <v>0</v>
      </c>
      <c r="I169" s="277">
        <v>0</v>
      </c>
    </row>
    <row r="170" spans="1:9" s="19" customFormat="1">
      <c r="A170" s="20">
        <v>162</v>
      </c>
      <c r="B170" s="11" t="s">
        <v>39</v>
      </c>
      <c r="C170" s="276">
        <v>807</v>
      </c>
      <c r="D170" s="104" t="s">
        <v>458</v>
      </c>
      <c r="E170" s="104" t="s">
        <v>43</v>
      </c>
      <c r="F170" s="104" t="s">
        <v>125</v>
      </c>
      <c r="G170" s="277">
        <f t="shared" ref="G170:I170" si="77">G169</f>
        <v>19.785920000000001</v>
      </c>
      <c r="H170" s="277">
        <f t="shared" si="77"/>
        <v>0</v>
      </c>
      <c r="I170" s="277">
        <f t="shared" si="77"/>
        <v>0</v>
      </c>
    </row>
    <row r="171" spans="1:9" s="19" customFormat="1">
      <c r="A171" s="20">
        <v>163</v>
      </c>
      <c r="B171" s="11" t="s">
        <v>41</v>
      </c>
      <c r="C171" s="276">
        <v>807</v>
      </c>
      <c r="D171" s="104" t="s">
        <v>458</v>
      </c>
      <c r="E171" s="104" t="s">
        <v>43</v>
      </c>
      <c r="F171" s="104" t="s">
        <v>126</v>
      </c>
      <c r="G171" s="277">
        <f t="shared" ref="G171:I171" si="78">G170</f>
        <v>19.785920000000001</v>
      </c>
      <c r="H171" s="277">
        <f t="shared" si="78"/>
        <v>0</v>
      </c>
      <c r="I171" s="277">
        <f t="shared" si="78"/>
        <v>0</v>
      </c>
    </row>
    <row r="172" spans="1:9" s="19" customFormat="1" ht="25.5" customHeight="1">
      <c r="A172" s="20">
        <v>164</v>
      </c>
      <c r="B172" s="335" t="s">
        <v>48</v>
      </c>
      <c r="C172" s="274">
        <v>807</v>
      </c>
      <c r="D172" s="324" t="s">
        <v>165</v>
      </c>
      <c r="E172" s="110"/>
      <c r="F172" s="110"/>
      <c r="G172" s="275">
        <f>G173</f>
        <v>898.54466000000002</v>
      </c>
      <c r="H172" s="275">
        <f t="shared" ref="H172:I176" si="79">H173</f>
        <v>0</v>
      </c>
      <c r="I172" s="275">
        <f t="shared" si="79"/>
        <v>0</v>
      </c>
    </row>
    <row r="173" spans="1:9">
      <c r="A173" s="20">
        <v>165</v>
      </c>
      <c r="B173" s="11" t="s">
        <v>193</v>
      </c>
      <c r="C173" s="276">
        <v>807</v>
      </c>
      <c r="D173" s="103" t="s">
        <v>173</v>
      </c>
      <c r="E173" s="103"/>
      <c r="F173" s="103"/>
      <c r="G173" s="277">
        <f>G174</f>
        <v>898.54466000000002</v>
      </c>
      <c r="H173" s="277">
        <f t="shared" si="79"/>
        <v>0</v>
      </c>
      <c r="I173" s="277">
        <f t="shared" si="79"/>
        <v>0</v>
      </c>
    </row>
    <row r="174" spans="1:9" s="19" customFormat="1" ht="28.5" customHeight="1">
      <c r="A174" s="20">
        <v>166</v>
      </c>
      <c r="B174" s="139" t="s">
        <v>388</v>
      </c>
      <c r="C174" s="276">
        <v>807</v>
      </c>
      <c r="D174" s="103" t="s">
        <v>387</v>
      </c>
      <c r="E174" s="103"/>
      <c r="F174" s="103"/>
      <c r="G174" s="277">
        <f>G175</f>
        <v>898.54466000000002</v>
      </c>
      <c r="H174" s="277">
        <f t="shared" si="79"/>
        <v>0</v>
      </c>
      <c r="I174" s="277">
        <f t="shared" si="79"/>
        <v>0</v>
      </c>
    </row>
    <row r="175" spans="1:9" ht="25.5">
      <c r="A175" s="20">
        <v>167</v>
      </c>
      <c r="B175" s="13" t="s">
        <v>142</v>
      </c>
      <c r="C175" s="276">
        <v>807</v>
      </c>
      <c r="D175" s="103" t="s">
        <v>387</v>
      </c>
      <c r="E175" s="103" t="s">
        <v>50</v>
      </c>
      <c r="F175" s="103"/>
      <c r="G175" s="277">
        <f>G176</f>
        <v>898.54466000000002</v>
      </c>
      <c r="H175" s="277">
        <f t="shared" si="79"/>
        <v>0</v>
      </c>
      <c r="I175" s="277">
        <f t="shared" si="79"/>
        <v>0</v>
      </c>
    </row>
    <row r="176" spans="1:9" ht="25.5">
      <c r="A176" s="20">
        <v>168</v>
      </c>
      <c r="B176" s="13" t="s">
        <v>141</v>
      </c>
      <c r="C176" s="276">
        <v>807</v>
      </c>
      <c r="D176" s="103" t="s">
        <v>387</v>
      </c>
      <c r="E176" s="103" t="s">
        <v>43</v>
      </c>
      <c r="F176" s="103"/>
      <c r="G176" s="277">
        <f>G177</f>
        <v>898.54466000000002</v>
      </c>
      <c r="H176" s="277">
        <f t="shared" si="79"/>
        <v>0</v>
      </c>
      <c r="I176" s="277">
        <f t="shared" si="79"/>
        <v>0</v>
      </c>
    </row>
    <row r="177" spans="1:9" ht="18.75" customHeight="1">
      <c r="A177" s="20">
        <v>169</v>
      </c>
      <c r="B177" s="12" t="s">
        <v>39</v>
      </c>
      <c r="C177" s="276">
        <v>807</v>
      </c>
      <c r="D177" s="103" t="s">
        <v>387</v>
      </c>
      <c r="E177" s="103" t="s">
        <v>43</v>
      </c>
      <c r="F177" s="103" t="s">
        <v>125</v>
      </c>
      <c r="G177" s="277">
        <v>898.54466000000002</v>
      </c>
      <c r="H177" s="277">
        <v>0</v>
      </c>
      <c r="I177" s="277">
        <v>0</v>
      </c>
    </row>
    <row r="178" spans="1:9" ht="18" customHeight="1">
      <c r="A178" s="20">
        <v>170</v>
      </c>
      <c r="B178" s="13" t="s">
        <v>382</v>
      </c>
      <c r="C178" s="276">
        <v>807</v>
      </c>
      <c r="D178" s="103" t="s">
        <v>387</v>
      </c>
      <c r="E178" s="103" t="s">
        <v>43</v>
      </c>
      <c r="F178" s="103" t="s">
        <v>381</v>
      </c>
      <c r="G178" s="277">
        <f>G177</f>
        <v>898.54466000000002</v>
      </c>
      <c r="H178" s="277">
        <f t="shared" ref="H178:I178" si="80">H177</f>
        <v>0</v>
      </c>
      <c r="I178" s="277">
        <f t="shared" si="80"/>
        <v>0</v>
      </c>
    </row>
    <row r="179" spans="1:9" s="19" customFormat="1" ht="21.75" customHeight="1">
      <c r="A179" s="20">
        <v>171</v>
      </c>
      <c r="B179" s="335" t="s">
        <v>48</v>
      </c>
      <c r="C179" s="274">
        <v>807</v>
      </c>
      <c r="D179" s="324" t="s">
        <v>165</v>
      </c>
      <c r="E179" s="110"/>
      <c r="F179" s="110"/>
      <c r="G179" s="275">
        <f>G180</f>
        <v>0</v>
      </c>
      <c r="H179" s="275">
        <f t="shared" ref="H179:I181" si="81">H180</f>
        <v>18.3</v>
      </c>
      <c r="I179" s="275">
        <f t="shared" si="81"/>
        <v>18.3</v>
      </c>
    </row>
    <row r="180" spans="1:9">
      <c r="A180" s="20">
        <v>172</v>
      </c>
      <c r="B180" s="11" t="s">
        <v>193</v>
      </c>
      <c r="C180" s="276">
        <v>807</v>
      </c>
      <c r="D180" s="103" t="s">
        <v>173</v>
      </c>
      <c r="E180" s="103"/>
      <c r="F180" s="103"/>
      <c r="G180" s="277">
        <f>G181</f>
        <v>0</v>
      </c>
      <c r="H180" s="277">
        <f t="shared" si="81"/>
        <v>18.3</v>
      </c>
      <c r="I180" s="277">
        <f t="shared" si="81"/>
        <v>18.3</v>
      </c>
    </row>
    <row r="181" spans="1:9" s="19" customFormat="1" ht="30" customHeight="1">
      <c r="A181" s="20">
        <v>173</v>
      </c>
      <c r="B181" s="139" t="s">
        <v>316</v>
      </c>
      <c r="C181" s="276">
        <v>807</v>
      </c>
      <c r="D181" s="103" t="s">
        <v>314</v>
      </c>
      <c r="E181" s="103"/>
      <c r="F181" s="103"/>
      <c r="G181" s="277">
        <f>G182</f>
        <v>0</v>
      </c>
      <c r="H181" s="277">
        <f t="shared" si="81"/>
        <v>18.3</v>
      </c>
      <c r="I181" s="277">
        <f t="shared" si="81"/>
        <v>18.3</v>
      </c>
    </row>
    <row r="182" spans="1:9" ht="25.5">
      <c r="A182" s="20">
        <v>174</v>
      </c>
      <c r="B182" s="13" t="s">
        <v>142</v>
      </c>
      <c r="C182" s="276">
        <v>807</v>
      </c>
      <c r="D182" s="103" t="s">
        <v>314</v>
      </c>
      <c r="E182" s="103" t="s">
        <v>50</v>
      </c>
      <c r="F182" s="103"/>
      <c r="G182" s="277">
        <v>0</v>
      </c>
      <c r="H182" s="277">
        <v>18.3</v>
      </c>
      <c r="I182" s="277">
        <v>18.3</v>
      </c>
    </row>
    <row r="183" spans="1:9" ht="25.5">
      <c r="A183" s="20">
        <v>175</v>
      </c>
      <c r="B183" s="13" t="s">
        <v>141</v>
      </c>
      <c r="C183" s="276">
        <v>807</v>
      </c>
      <c r="D183" s="103" t="s">
        <v>314</v>
      </c>
      <c r="E183" s="103" t="s">
        <v>43</v>
      </c>
      <c r="F183" s="103"/>
      <c r="G183" s="277">
        <f>G182</f>
        <v>0</v>
      </c>
      <c r="H183" s="277">
        <f t="shared" ref="H183:I185" si="82">H182</f>
        <v>18.3</v>
      </c>
      <c r="I183" s="277">
        <f t="shared" si="82"/>
        <v>18.3</v>
      </c>
    </row>
    <row r="184" spans="1:9">
      <c r="A184" s="20">
        <v>176</v>
      </c>
      <c r="B184" s="12" t="s">
        <v>308</v>
      </c>
      <c r="C184" s="276">
        <v>807</v>
      </c>
      <c r="D184" s="103" t="s">
        <v>314</v>
      </c>
      <c r="E184" s="103" t="s">
        <v>43</v>
      </c>
      <c r="F184" s="103" t="s">
        <v>309</v>
      </c>
      <c r="G184" s="277">
        <f>G183</f>
        <v>0</v>
      </c>
      <c r="H184" s="277">
        <f t="shared" si="82"/>
        <v>18.3</v>
      </c>
      <c r="I184" s="277">
        <f t="shared" si="82"/>
        <v>18.3</v>
      </c>
    </row>
    <row r="185" spans="1:9">
      <c r="A185" s="20">
        <v>177</v>
      </c>
      <c r="B185" s="13" t="s">
        <v>310</v>
      </c>
      <c r="C185" s="276">
        <v>807</v>
      </c>
      <c r="D185" s="103" t="s">
        <v>314</v>
      </c>
      <c r="E185" s="103" t="s">
        <v>43</v>
      </c>
      <c r="F185" s="103" t="s">
        <v>311</v>
      </c>
      <c r="G185" s="277">
        <f>G184</f>
        <v>0</v>
      </c>
      <c r="H185" s="277">
        <f t="shared" si="82"/>
        <v>18.3</v>
      </c>
      <c r="I185" s="277">
        <f t="shared" si="82"/>
        <v>18.3</v>
      </c>
    </row>
    <row r="186" spans="1:9">
      <c r="A186" s="20">
        <v>178</v>
      </c>
      <c r="B186" s="15" t="s">
        <v>0</v>
      </c>
      <c r="C186" s="276">
        <v>807</v>
      </c>
      <c r="D186" s="104" t="s">
        <v>174</v>
      </c>
      <c r="E186" s="130"/>
      <c r="F186" s="104"/>
      <c r="G186" s="277">
        <f>G187</f>
        <v>0</v>
      </c>
      <c r="H186" s="277">
        <f t="shared" ref="H186:I190" si="83">H187</f>
        <v>19.59</v>
      </c>
      <c r="I186" s="277">
        <f t="shared" si="83"/>
        <v>19.948</v>
      </c>
    </row>
    <row r="187" spans="1:9" ht="25.5">
      <c r="A187" s="20">
        <v>179</v>
      </c>
      <c r="B187" s="12" t="s">
        <v>9</v>
      </c>
      <c r="C187" s="276">
        <v>807</v>
      </c>
      <c r="D187" s="103" t="s">
        <v>175</v>
      </c>
      <c r="E187" s="130"/>
      <c r="F187" s="104"/>
      <c r="G187" s="277">
        <f>G188</f>
        <v>0</v>
      </c>
      <c r="H187" s="277">
        <f t="shared" si="83"/>
        <v>19.59</v>
      </c>
      <c r="I187" s="277">
        <f t="shared" si="83"/>
        <v>19.948</v>
      </c>
    </row>
    <row r="188" spans="1:9">
      <c r="A188" s="20">
        <v>180</v>
      </c>
      <c r="B188" s="11" t="s">
        <v>56</v>
      </c>
      <c r="C188" s="276">
        <v>807</v>
      </c>
      <c r="D188" s="103" t="s">
        <v>175</v>
      </c>
      <c r="E188" s="131">
        <v>800</v>
      </c>
      <c r="F188" s="103"/>
      <c r="G188" s="277">
        <f>G189</f>
        <v>0</v>
      </c>
      <c r="H188" s="277">
        <f t="shared" si="83"/>
        <v>19.59</v>
      </c>
      <c r="I188" s="277">
        <f t="shared" si="83"/>
        <v>19.948</v>
      </c>
    </row>
    <row r="189" spans="1:9">
      <c r="A189" s="20">
        <v>181</v>
      </c>
      <c r="B189" s="15" t="s">
        <v>74</v>
      </c>
      <c r="C189" s="276">
        <v>807</v>
      </c>
      <c r="D189" s="103" t="s">
        <v>175</v>
      </c>
      <c r="E189" s="130">
        <v>870</v>
      </c>
      <c r="F189" s="104"/>
      <c r="G189" s="277">
        <f>G190</f>
        <v>0</v>
      </c>
      <c r="H189" s="277">
        <f t="shared" si="83"/>
        <v>19.59</v>
      </c>
      <c r="I189" s="277">
        <f t="shared" si="83"/>
        <v>19.948</v>
      </c>
    </row>
    <row r="190" spans="1:9">
      <c r="A190" s="20">
        <v>182</v>
      </c>
      <c r="B190" s="13" t="s">
        <v>36</v>
      </c>
      <c r="C190" s="276">
        <v>807</v>
      </c>
      <c r="D190" s="103" t="s">
        <v>175</v>
      </c>
      <c r="E190" s="130">
        <v>870</v>
      </c>
      <c r="F190" s="104" t="s">
        <v>127</v>
      </c>
      <c r="G190" s="277">
        <f>G191</f>
        <v>0</v>
      </c>
      <c r="H190" s="277">
        <f t="shared" si="83"/>
        <v>19.59</v>
      </c>
      <c r="I190" s="277">
        <f t="shared" si="83"/>
        <v>19.948</v>
      </c>
    </row>
    <row r="191" spans="1:9" s="19" customFormat="1">
      <c r="A191" s="20">
        <v>183</v>
      </c>
      <c r="B191" s="151" t="s">
        <v>22</v>
      </c>
      <c r="C191" s="274">
        <v>807</v>
      </c>
      <c r="D191" s="324" t="s">
        <v>175</v>
      </c>
      <c r="E191" s="325">
        <v>870</v>
      </c>
      <c r="F191" s="110" t="s">
        <v>131</v>
      </c>
      <c r="G191" s="275">
        <v>0</v>
      </c>
      <c r="H191" s="275">
        <v>19.59</v>
      </c>
      <c r="I191" s="275">
        <v>19.948</v>
      </c>
    </row>
    <row r="192" spans="1:9" s="19" customFormat="1" ht="27" customHeight="1">
      <c r="A192" s="20">
        <v>184</v>
      </c>
      <c r="B192" s="338" t="s">
        <v>200</v>
      </c>
      <c r="C192" s="274">
        <v>807</v>
      </c>
      <c r="D192" s="327" t="s">
        <v>176</v>
      </c>
      <c r="E192" s="110"/>
      <c r="F192" s="327"/>
      <c r="G192" s="275">
        <f>G202+G193</f>
        <v>122.31400000000001</v>
      </c>
      <c r="H192" s="275">
        <f>H202+H193</f>
        <v>122.3</v>
      </c>
      <c r="I192" s="275">
        <f>I202+I193</f>
        <v>123.3</v>
      </c>
    </row>
    <row r="193" spans="1:9" ht="38.25">
      <c r="A193" s="20">
        <v>185</v>
      </c>
      <c r="B193" s="11" t="s">
        <v>224</v>
      </c>
      <c r="C193" s="276">
        <v>807</v>
      </c>
      <c r="D193" s="104" t="s">
        <v>178</v>
      </c>
      <c r="E193" s="104"/>
      <c r="F193" s="104"/>
      <c r="G193" s="277">
        <f>G198+G194</f>
        <v>120.7</v>
      </c>
      <c r="H193" s="277">
        <f t="shared" ref="H193:I193" si="84">H198+H194</f>
        <v>120.7</v>
      </c>
      <c r="I193" s="277">
        <f t="shared" si="84"/>
        <v>121.7</v>
      </c>
    </row>
    <row r="194" spans="1:9" ht="51">
      <c r="A194" s="20">
        <v>186</v>
      </c>
      <c r="B194" s="11" t="s">
        <v>220</v>
      </c>
      <c r="C194" s="276">
        <v>807</v>
      </c>
      <c r="D194" s="104" t="s">
        <v>178</v>
      </c>
      <c r="E194" s="104" t="s">
        <v>49</v>
      </c>
      <c r="F194" s="104"/>
      <c r="G194" s="277">
        <f>G195</f>
        <v>65.11618</v>
      </c>
      <c r="H194" s="277">
        <f t="shared" ref="H194:I194" si="85">H195</f>
        <v>94.468000000000004</v>
      </c>
      <c r="I194" s="277">
        <f t="shared" si="85"/>
        <v>95.468000000000004</v>
      </c>
    </row>
    <row r="195" spans="1:9" ht="25.5">
      <c r="A195" s="20">
        <v>187</v>
      </c>
      <c r="B195" s="11" t="s">
        <v>54</v>
      </c>
      <c r="C195" s="276">
        <v>807</v>
      </c>
      <c r="D195" s="104" t="s">
        <v>178</v>
      </c>
      <c r="E195" s="104" t="s">
        <v>46</v>
      </c>
      <c r="F195" s="104"/>
      <c r="G195" s="277">
        <f>G196</f>
        <v>65.11618</v>
      </c>
      <c r="H195" s="277">
        <f t="shared" ref="H195:I196" si="86">H196</f>
        <v>94.468000000000004</v>
      </c>
      <c r="I195" s="277">
        <f t="shared" si="86"/>
        <v>95.468000000000004</v>
      </c>
    </row>
    <row r="196" spans="1:9">
      <c r="A196" s="20">
        <v>188</v>
      </c>
      <c r="B196" s="11" t="s">
        <v>64</v>
      </c>
      <c r="C196" s="276">
        <v>807</v>
      </c>
      <c r="D196" s="104" t="s">
        <v>178</v>
      </c>
      <c r="E196" s="104" t="s">
        <v>46</v>
      </c>
      <c r="F196" s="104" t="s">
        <v>133</v>
      </c>
      <c r="G196" s="277">
        <f>G197</f>
        <v>65.11618</v>
      </c>
      <c r="H196" s="277">
        <f t="shared" si="86"/>
        <v>94.468000000000004</v>
      </c>
      <c r="I196" s="277">
        <f t="shared" si="86"/>
        <v>95.468000000000004</v>
      </c>
    </row>
    <row r="197" spans="1:9">
      <c r="A197" s="20">
        <v>189</v>
      </c>
      <c r="B197" s="11" t="s">
        <v>65</v>
      </c>
      <c r="C197" s="276">
        <v>807</v>
      </c>
      <c r="D197" s="104" t="s">
        <v>178</v>
      </c>
      <c r="E197" s="104" t="s">
        <v>46</v>
      </c>
      <c r="F197" s="104" t="s">
        <v>134</v>
      </c>
      <c r="G197" s="277">
        <v>65.11618</v>
      </c>
      <c r="H197" s="277">
        <f t="shared" ref="H197" si="87">84.668+9.8</f>
        <v>94.468000000000004</v>
      </c>
      <c r="I197" s="277">
        <f>84.668+10.8</f>
        <v>95.468000000000004</v>
      </c>
    </row>
    <row r="198" spans="1:9" ht="34.5" customHeight="1">
      <c r="A198" s="20">
        <v>190</v>
      </c>
      <c r="B198" s="205" t="s">
        <v>140</v>
      </c>
      <c r="C198" s="276">
        <v>807</v>
      </c>
      <c r="D198" s="104" t="s">
        <v>178</v>
      </c>
      <c r="E198" s="104" t="s">
        <v>50</v>
      </c>
      <c r="F198" s="104"/>
      <c r="G198" s="277">
        <f>G199</f>
        <v>55.583820000000003</v>
      </c>
      <c r="H198" s="277">
        <f t="shared" ref="H198:I200" si="88">H199</f>
        <v>26.231999999999999</v>
      </c>
      <c r="I198" s="277">
        <f t="shared" si="88"/>
        <v>26.231999999999999</v>
      </c>
    </row>
    <row r="199" spans="1:9" ht="25.5">
      <c r="A199" s="20">
        <v>191</v>
      </c>
      <c r="B199" s="11" t="s">
        <v>2</v>
      </c>
      <c r="C199" s="276">
        <v>807</v>
      </c>
      <c r="D199" s="104" t="s">
        <v>178</v>
      </c>
      <c r="E199" s="104" t="s">
        <v>43</v>
      </c>
      <c r="F199" s="104"/>
      <c r="G199" s="277">
        <f>G200</f>
        <v>55.583820000000003</v>
      </c>
      <c r="H199" s="277">
        <f t="shared" si="88"/>
        <v>26.231999999999999</v>
      </c>
      <c r="I199" s="277">
        <f t="shared" si="88"/>
        <v>26.231999999999999</v>
      </c>
    </row>
    <row r="200" spans="1:9">
      <c r="A200" s="20">
        <v>192</v>
      </c>
      <c r="B200" s="11" t="s">
        <v>64</v>
      </c>
      <c r="C200" s="276">
        <v>807</v>
      </c>
      <c r="D200" s="104" t="s">
        <v>178</v>
      </c>
      <c r="E200" s="104" t="s">
        <v>43</v>
      </c>
      <c r="F200" s="104" t="s">
        <v>133</v>
      </c>
      <c r="G200" s="277">
        <f>G201</f>
        <v>55.583820000000003</v>
      </c>
      <c r="H200" s="277">
        <f t="shared" si="88"/>
        <v>26.231999999999999</v>
      </c>
      <c r="I200" s="277">
        <f t="shared" si="88"/>
        <v>26.231999999999999</v>
      </c>
    </row>
    <row r="201" spans="1:9">
      <c r="A201" s="20">
        <v>193</v>
      </c>
      <c r="B201" s="11" t="s">
        <v>65</v>
      </c>
      <c r="C201" s="276">
        <v>807</v>
      </c>
      <c r="D201" s="104" t="s">
        <v>178</v>
      </c>
      <c r="E201" s="104" t="s">
        <v>43</v>
      </c>
      <c r="F201" s="104" t="s">
        <v>134</v>
      </c>
      <c r="G201" s="277">
        <v>55.583820000000003</v>
      </c>
      <c r="H201" s="277">
        <v>26.231999999999999</v>
      </c>
      <c r="I201" s="277">
        <v>26.231999999999999</v>
      </c>
    </row>
    <row r="202" spans="1:9" ht="45" customHeight="1">
      <c r="A202" s="20">
        <v>194</v>
      </c>
      <c r="B202" s="138" t="s">
        <v>223</v>
      </c>
      <c r="C202" s="276">
        <v>807</v>
      </c>
      <c r="D202" s="107" t="s">
        <v>177</v>
      </c>
      <c r="E202" s="107"/>
      <c r="F202" s="107"/>
      <c r="G202" s="277">
        <f>G203</f>
        <v>1.6140000000000001</v>
      </c>
      <c r="H202" s="277">
        <f t="shared" ref="H202:I204" si="89">H203</f>
        <v>1.6</v>
      </c>
      <c r="I202" s="277">
        <f t="shared" si="89"/>
        <v>1.6</v>
      </c>
    </row>
    <row r="203" spans="1:9" ht="25.5">
      <c r="A203" s="20">
        <v>195</v>
      </c>
      <c r="B203" s="11" t="s">
        <v>142</v>
      </c>
      <c r="C203" s="276">
        <v>807</v>
      </c>
      <c r="D203" s="107" t="s">
        <v>177</v>
      </c>
      <c r="E203" s="108" t="s">
        <v>50</v>
      </c>
      <c r="F203" s="107"/>
      <c r="G203" s="277">
        <f>G204</f>
        <v>1.6140000000000001</v>
      </c>
      <c r="H203" s="277">
        <f t="shared" si="89"/>
        <v>1.6</v>
      </c>
      <c r="I203" s="277">
        <f t="shared" si="89"/>
        <v>1.6</v>
      </c>
    </row>
    <row r="204" spans="1:9" ht="25.5">
      <c r="A204" s="20">
        <v>196</v>
      </c>
      <c r="B204" s="11" t="s">
        <v>2</v>
      </c>
      <c r="C204" s="276">
        <v>807</v>
      </c>
      <c r="D204" s="107" t="s">
        <v>177</v>
      </c>
      <c r="E204" s="109" t="s">
        <v>43</v>
      </c>
      <c r="F204" s="109"/>
      <c r="G204" s="277">
        <f>G205</f>
        <v>1.6140000000000001</v>
      </c>
      <c r="H204" s="277">
        <f t="shared" si="89"/>
        <v>1.6</v>
      </c>
      <c r="I204" s="277">
        <f t="shared" si="89"/>
        <v>1.6</v>
      </c>
    </row>
    <row r="205" spans="1:9">
      <c r="A205" s="20">
        <v>197</v>
      </c>
      <c r="B205" s="13" t="s">
        <v>36</v>
      </c>
      <c r="C205" s="276">
        <v>807</v>
      </c>
      <c r="D205" s="107" t="s">
        <v>177</v>
      </c>
      <c r="E205" s="109" t="s">
        <v>43</v>
      </c>
      <c r="F205" s="109" t="s">
        <v>127</v>
      </c>
      <c r="G205" s="277">
        <f>G206</f>
        <v>1.6140000000000001</v>
      </c>
      <c r="H205" s="277">
        <f>H206</f>
        <v>1.6</v>
      </c>
      <c r="I205" s="277">
        <f>I206</f>
        <v>1.6</v>
      </c>
    </row>
    <row r="206" spans="1:9">
      <c r="A206" s="20">
        <v>198</v>
      </c>
      <c r="B206" s="326" t="s">
        <v>59</v>
      </c>
      <c r="C206" s="274">
        <v>807</v>
      </c>
      <c r="D206" s="327" t="s">
        <v>177</v>
      </c>
      <c r="E206" s="328" t="s">
        <v>43</v>
      </c>
      <c r="F206" s="110" t="s">
        <v>132</v>
      </c>
      <c r="G206" s="275">
        <v>1.6140000000000001</v>
      </c>
      <c r="H206" s="275">
        <v>1.6</v>
      </c>
      <c r="I206" s="275">
        <v>1.6</v>
      </c>
    </row>
    <row r="207" spans="1:9" ht="34.5" customHeight="1">
      <c r="A207" s="20">
        <v>199</v>
      </c>
      <c r="B207" s="12" t="s">
        <v>20</v>
      </c>
      <c r="C207" s="276">
        <v>807</v>
      </c>
      <c r="D207" s="103" t="s">
        <v>172</v>
      </c>
      <c r="E207" s="104"/>
      <c r="F207" s="104"/>
      <c r="G207" s="277">
        <f>G208</f>
        <v>40</v>
      </c>
      <c r="H207" s="277">
        <f t="shared" ref="H207:I210" si="90">H208</f>
        <v>40</v>
      </c>
      <c r="I207" s="277">
        <f t="shared" si="90"/>
        <v>40</v>
      </c>
    </row>
    <row r="208" spans="1:9">
      <c r="A208" s="20">
        <v>200</v>
      </c>
      <c r="B208" s="11" t="s">
        <v>201</v>
      </c>
      <c r="C208" s="276">
        <v>807</v>
      </c>
      <c r="D208" s="103" t="s">
        <v>172</v>
      </c>
      <c r="E208" s="103"/>
      <c r="F208" s="103"/>
      <c r="G208" s="277">
        <f>G209</f>
        <v>40</v>
      </c>
      <c r="H208" s="277">
        <f t="shared" si="90"/>
        <v>40</v>
      </c>
      <c r="I208" s="277">
        <f t="shared" si="90"/>
        <v>40</v>
      </c>
    </row>
    <row r="209" spans="1:9" s="19" customFormat="1" ht="57" customHeight="1">
      <c r="A209" s="20">
        <v>201</v>
      </c>
      <c r="B209" s="12" t="s">
        <v>194</v>
      </c>
      <c r="C209" s="276">
        <v>807</v>
      </c>
      <c r="D209" s="103" t="s">
        <v>191</v>
      </c>
      <c r="E209" s="103"/>
      <c r="F209" s="103"/>
      <c r="G209" s="277">
        <f>G210</f>
        <v>40</v>
      </c>
      <c r="H209" s="277">
        <f t="shared" si="90"/>
        <v>40</v>
      </c>
      <c r="I209" s="277">
        <f t="shared" si="90"/>
        <v>40</v>
      </c>
    </row>
    <row r="210" spans="1:9">
      <c r="A210" s="20">
        <v>202</v>
      </c>
      <c r="B210" s="12" t="s">
        <v>37</v>
      </c>
      <c r="C210" s="276">
        <v>807</v>
      </c>
      <c r="D210" s="103" t="s">
        <v>191</v>
      </c>
      <c r="E210" s="103" t="s">
        <v>60</v>
      </c>
      <c r="F210" s="103"/>
      <c r="G210" s="277">
        <f>G211</f>
        <v>40</v>
      </c>
      <c r="H210" s="277">
        <f t="shared" si="90"/>
        <v>40</v>
      </c>
      <c r="I210" s="277">
        <f t="shared" si="90"/>
        <v>40</v>
      </c>
    </row>
    <row r="211" spans="1:9">
      <c r="A211" s="20">
        <v>203</v>
      </c>
      <c r="B211" s="12" t="s">
        <v>42</v>
      </c>
      <c r="C211" s="276">
        <v>807</v>
      </c>
      <c r="D211" s="103" t="s">
        <v>191</v>
      </c>
      <c r="E211" s="103" t="s">
        <v>44</v>
      </c>
      <c r="F211" s="103"/>
      <c r="G211" s="202">
        <f>40</f>
        <v>40</v>
      </c>
      <c r="H211" s="202">
        <f>40</f>
        <v>40</v>
      </c>
      <c r="I211" s="202">
        <f>40</f>
        <v>40</v>
      </c>
    </row>
    <row r="212" spans="1:9">
      <c r="A212" s="20">
        <v>204</v>
      </c>
      <c r="B212" s="13" t="s">
        <v>36</v>
      </c>
      <c r="C212" s="276">
        <v>807</v>
      </c>
      <c r="D212" s="103" t="s">
        <v>191</v>
      </c>
      <c r="E212" s="103" t="s">
        <v>44</v>
      </c>
      <c r="F212" s="103" t="s">
        <v>127</v>
      </c>
      <c r="G212" s="277">
        <f t="shared" ref="G212:I212" si="91">G211</f>
        <v>40</v>
      </c>
      <c r="H212" s="277">
        <f t="shared" si="91"/>
        <v>40</v>
      </c>
      <c r="I212" s="277">
        <f t="shared" si="91"/>
        <v>40</v>
      </c>
    </row>
    <row r="213" spans="1:9" ht="38.25">
      <c r="A213" s="20">
        <v>205</v>
      </c>
      <c r="B213" s="306" t="s">
        <v>20</v>
      </c>
      <c r="C213" s="274">
        <v>807</v>
      </c>
      <c r="D213" s="324" t="s">
        <v>191</v>
      </c>
      <c r="E213" s="324" t="s">
        <v>44</v>
      </c>
      <c r="F213" s="324" t="s">
        <v>130</v>
      </c>
      <c r="G213" s="275">
        <f>G212</f>
        <v>40</v>
      </c>
      <c r="H213" s="275">
        <f t="shared" ref="H213:I213" si="92">H212</f>
        <v>40</v>
      </c>
      <c r="I213" s="275">
        <f t="shared" si="92"/>
        <v>40</v>
      </c>
    </row>
    <row r="214" spans="1:9" ht="34.5" customHeight="1">
      <c r="A214" s="20">
        <v>206</v>
      </c>
      <c r="B214" s="12" t="s">
        <v>20</v>
      </c>
      <c r="C214" s="276">
        <v>807</v>
      </c>
      <c r="D214" s="103" t="s">
        <v>172</v>
      </c>
      <c r="E214" s="104"/>
      <c r="F214" s="104"/>
      <c r="G214" s="277">
        <f>G215</f>
        <v>18.466439999999999</v>
      </c>
      <c r="H214" s="277">
        <f t="shared" ref="H214:I217" si="93">H215</f>
        <v>0</v>
      </c>
      <c r="I214" s="277">
        <f t="shared" si="93"/>
        <v>0</v>
      </c>
    </row>
    <row r="215" spans="1:9">
      <c r="A215" s="20">
        <v>207</v>
      </c>
      <c r="B215" s="11" t="s">
        <v>201</v>
      </c>
      <c r="C215" s="276">
        <v>807</v>
      </c>
      <c r="D215" s="103" t="s">
        <v>172</v>
      </c>
      <c r="E215" s="103"/>
      <c r="F215" s="103"/>
      <c r="G215" s="277">
        <f>G216</f>
        <v>18.466439999999999</v>
      </c>
      <c r="H215" s="277">
        <f t="shared" si="93"/>
        <v>0</v>
      </c>
      <c r="I215" s="277">
        <f t="shared" si="93"/>
        <v>0</v>
      </c>
    </row>
    <row r="216" spans="1:9" s="19" customFormat="1" ht="57" customHeight="1">
      <c r="A216" s="20">
        <v>208</v>
      </c>
      <c r="B216" s="12" t="s">
        <v>355</v>
      </c>
      <c r="C216" s="276">
        <v>807</v>
      </c>
      <c r="D216" s="103" t="s">
        <v>390</v>
      </c>
      <c r="E216" s="103"/>
      <c r="F216" s="103"/>
      <c r="G216" s="277">
        <f>G217</f>
        <v>18.466439999999999</v>
      </c>
      <c r="H216" s="277">
        <f t="shared" si="93"/>
        <v>0</v>
      </c>
      <c r="I216" s="277">
        <f t="shared" si="93"/>
        <v>0</v>
      </c>
    </row>
    <row r="217" spans="1:9">
      <c r="A217" s="20">
        <v>209</v>
      </c>
      <c r="B217" s="12" t="s">
        <v>37</v>
      </c>
      <c r="C217" s="276">
        <v>807</v>
      </c>
      <c r="D217" s="103" t="s">
        <v>390</v>
      </c>
      <c r="E217" s="103" t="s">
        <v>60</v>
      </c>
      <c r="F217" s="103"/>
      <c r="G217" s="277">
        <f>G218</f>
        <v>18.466439999999999</v>
      </c>
      <c r="H217" s="277">
        <f t="shared" si="93"/>
        <v>0</v>
      </c>
      <c r="I217" s="277">
        <f t="shared" si="93"/>
        <v>0</v>
      </c>
    </row>
    <row r="218" spans="1:9">
      <c r="A218" s="20">
        <v>210</v>
      </c>
      <c r="B218" s="12" t="s">
        <v>42</v>
      </c>
      <c r="C218" s="276">
        <v>807</v>
      </c>
      <c r="D218" s="103" t="s">
        <v>390</v>
      </c>
      <c r="E218" s="103" t="s">
        <v>44</v>
      </c>
      <c r="F218" s="103"/>
      <c r="G218" s="202">
        <v>18.466439999999999</v>
      </c>
      <c r="H218" s="202">
        <v>0</v>
      </c>
      <c r="I218" s="202">
        <v>0</v>
      </c>
    </row>
    <row r="219" spans="1:9">
      <c r="A219" s="20">
        <v>211</v>
      </c>
      <c r="B219" s="13" t="s">
        <v>36</v>
      </c>
      <c r="C219" s="276">
        <v>807</v>
      </c>
      <c r="D219" s="103" t="s">
        <v>390</v>
      </c>
      <c r="E219" s="103" t="s">
        <v>44</v>
      </c>
      <c r="F219" s="103" t="s">
        <v>127</v>
      </c>
      <c r="G219" s="277">
        <f t="shared" ref="G219:I219" si="94">G218</f>
        <v>18.466439999999999</v>
      </c>
      <c r="H219" s="277">
        <f t="shared" si="94"/>
        <v>0</v>
      </c>
      <c r="I219" s="277">
        <f t="shared" si="94"/>
        <v>0</v>
      </c>
    </row>
    <row r="220" spans="1:9" ht="38.25">
      <c r="A220" s="20">
        <v>212</v>
      </c>
      <c r="B220" s="306" t="s">
        <v>20</v>
      </c>
      <c r="C220" s="274">
        <v>807</v>
      </c>
      <c r="D220" s="324" t="s">
        <v>390</v>
      </c>
      <c r="E220" s="324" t="s">
        <v>44</v>
      </c>
      <c r="F220" s="324" t="s">
        <v>132</v>
      </c>
      <c r="G220" s="275">
        <f>G219</f>
        <v>18.466439999999999</v>
      </c>
      <c r="H220" s="275">
        <f t="shared" ref="H220:I220" si="95">H219</f>
        <v>0</v>
      </c>
      <c r="I220" s="275">
        <f t="shared" si="95"/>
        <v>0</v>
      </c>
    </row>
    <row r="221" spans="1:9" ht="34.5" customHeight="1">
      <c r="A221" s="20">
        <v>213</v>
      </c>
      <c r="B221" s="12" t="s">
        <v>20</v>
      </c>
      <c r="C221" s="276">
        <v>807</v>
      </c>
      <c r="D221" s="103" t="s">
        <v>172</v>
      </c>
      <c r="E221" s="104"/>
      <c r="F221" s="104"/>
      <c r="G221" s="277">
        <f>G222</f>
        <v>812.92</v>
      </c>
      <c r="H221" s="277">
        <f t="shared" ref="H221:I224" si="96">H222</f>
        <v>812.92</v>
      </c>
      <c r="I221" s="277">
        <f t="shared" si="96"/>
        <v>812.92</v>
      </c>
    </row>
    <row r="222" spans="1:9">
      <c r="A222" s="20">
        <v>214</v>
      </c>
      <c r="B222" s="11" t="s">
        <v>201</v>
      </c>
      <c r="C222" s="276">
        <v>807</v>
      </c>
      <c r="D222" s="103" t="s">
        <v>172</v>
      </c>
      <c r="E222" s="103"/>
      <c r="F222" s="103"/>
      <c r="G222" s="277">
        <f>G223</f>
        <v>812.92</v>
      </c>
      <c r="H222" s="277">
        <f t="shared" si="96"/>
        <v>812.92</v>
      </c>
      <c r="I222" s="277">
        <f t="shared" si="96"/>
        <v>812.92</v>
      </c>
    </row>
    <row r="223" spans="1:9" s="19" customFormat="1" ht="45.75" customHeight="1">
      <c r="A223" s="20">
        <v>215</v>
      </c>
      <c r="B223" s="12" t="s">
        <v>460</v>
      </c>
      <c r="C223" s="276">
        <v>807</v>
      </c>
      <c r="D223" s="103" t="s">
        <v>389</v>
      </c>
      <c r="E223" s="103"/>
      <c r="F223" s="103"/>
      <c r="G223" s="277">
        <f>G224</f>
        <v>812.92</v>
      </c>
      <c r="H223" s="277">
        <f t="shared" si="96"/>
        <v>812.92</v>
      </c>
      <c r="I223" s="277">
        <f t="shared" si="96"/>
        <v>812.92</v>
      </c>
    </row>
    <row r="224" spans="1:9">
      <c r="A224" s="20">
        <v>216</v>
      </c>
      <c r="B224" s="12" t="s">
        <v>37</v>
      </c>
      <c r="C224" s="276">
        <v>807</v>
      </c>
      <c r="D224" s="103" t="s">
        <v>389</v>
      </c>
      <c r="E224" s="103" t="s">
        <v>60</v>
      </c>
      <c r="F224" s="103"/>
      <c r="G224" s="277">
        <f>G225</f>
        <v>812.92</v>
      </c>
      <c r="H224" s="277">
        <f t="shared" si="96"/>
        <v>812.92</v>
      </c>
      <c r="I224" s="277">
        <f t="shared" si="96"/>
        <v>812.92</v>
      </c>
    </row>
    <row r="225" spans="1:9">
      <c r="A225" s="20">
        <v>217</v>
      </c>
      <c r="B225" s="12" t="s">
        <v>42</v>
      </c>
      <c r="C225" s="276">
        <v>807</v>
      </c>
      <c r="D225" s="103" t="s">
        <v>389</v>
      </c>
      <c r="E225" s="103" t="s">
        <v>44</v>
      </c>
      <c r="F225" s="103"/>
      <c r="G225" s="202">
        <v>812.92</v>
      </c>
      <c r="H225" s="202">
        <v>812.92</v>
      </c>
      <c r="I225" s="202">
        <v>812.92</v>
      </c>
    </row>
    <row r="226" spans="1:9">
      <c r="A226" s="20">
        <v>218</v>
      </c>
      <c r="B226" s="13" t="s">
        <v>36</v>
      </c>
      <c r="C226" s="276">
        <v>807</v>
      </c>
      <c r="D226" s="103" t="s">
        <v>389</v>
      </c>
      <c r="E226" s="103" t="s">
        <v>44</v>
      </c>
      <c r="F226" s="103" t="s">
        <v>127</v>
      </c>
      <c r="G226" s="277">
        <f t="shared" ref="G226:I227" si="97">G225</f>
        <v>812.92</v>
      </c>
      <c r="H226" s="277">
        <f t="shared" si="97"/>
        <v>812.92</v>
      </c>
      <c r="I226" s="277">
        <f t="shared" si="97"/>
        <v>812.92</v>
      </c>
    </row>
    <row r="227" spans="1:9" ht="38.25">
      <c r="A227" s="20">
        <v>219</v>
      </c>
      <c r="B227" s="306" t="s">
        <v>20</v>
      </c>
      <c r="C227" s="274">
        <v>807</v>
      </c>
      <c r="D227" s="324" t="s">
        <v>389</v>
      </c>
      <c r="E227" s="324" t="s">
        <v>44</v>
      </c>
      <c r="F227" s="324" t="s">
        <v>130</v>
      </c>
      <c r="G227" s="275">
        <f>G226</f>
        <v>812.92</v>
      </c>
      <c r="H227" s="275">
        <f t="shared" si="97"/>
        <v>812.92</v>
      </c>
      <c r="I227" s="275">
        <f t="shared" si="97"/>
        <v>812.92</v>
      </c>
    </row>
    <row r="228" spans="1:9" s="19" customFormat="1" ht="29.25" customHeight="1">
      <c r="A228" s="20">
        <v>220</v>
      </c>
      <c r="B228" s="335" t="s">
        <v>48</v>
      </c>
      <c r="C228" s="274">
        <v>807</v>
      </c>
      <c r="D228" s="324" t="s">
        <v>165</v>
      </c>
      <c r="E228" s="110"/>
      <c r="F228" s="110"/>
      <c r="G228" s="275">
        <f>G229</f>
        <v>122.96581999999999</v>
      </c>
      <c r="H228" s="275">
        <f t="shared" ref="H228:I236" si="98">H229</f>
        <v>0</v>
      </c>
      <c r="I228" s="275">
        <f t="shared" si="98"/>
        <v>0</v>
      </c>
    </row>
    <row r="229" spans="1:9">
      <c r="A229" s="20">
        <v>221</v>
      </c>
      <c r="B229" s="11" t="s">
        <v>193</v>
      </c>
      <c r="C229" s="276">
        <v>807</v>
      </c>
      <c r="D229" s="103" t="s">
        <v>250</v>
      </c>
      <c r="E229" s="103"/>
      <c r="F229" s="103"/>
      <c r="G229" s="277">
        <f>G230</f>
        <v>122.96581999999999</v>
      </c>
      <c r="H229" s="277">
        <f t="shared" si="98"/>
        <v>0</v>
      </c>
      <c r="I229" s="277">
        <f t="shared" si="98"/>
        <v>0</v>
      </c>
    </row>
    <row r="230" spans="1:9" s="19" customFormat="1" ht="77.25" customHeight="1">
      <c r="A230" s="20">
        <v>222</v>
      </c>
      <c r="B230" s="9" t="s">
        <v>463</v>
      </c>
      <c r="C230" s="276">
        <v>807</v>
      </c>
      <c r="D230" s="103" t="s">
        <v>438</v>
      </c>
      <c r="E230" s="103"/>
      <c r="F230" s="103"/>
      <c r="G230" s="277">
        <f>G231</f>
        <v>122.96581999999999</v>
      </c>
      <c r="H230" s="277">
        <f t="shared" si="98"/>
        <v>0</v>
      </c>
      <c r="I230" s="277">
        <f t="shared" si="98"/>
        <v>0</v>
      </c>
    </row>
    <row r="231" spans="1:9">
      <c r="A231" s="20">
        <v>223</v>
      </c>
      <c r="B231" s="12" t="s">
        <v>37</v>
      </c>
      <c r="C231" s="276">
        <v>807</v>
      </c>
      <c r="D231" s="103" t="s">
        <v>438</v>
      </c>
      <c r="E231" s="103" t="s">
        <v>60</v>
      </c>
      <c r="F231" s="103" t="s">
        <v>117</v>
      </c>
      <c r="G231" s="277">
        <f>G232</f>
        <v>122.96581999999999</v>
      </c>
      <c r="H231" s="277">
        <f t="shared" si="98"/>
        <v>0</v>
      </c>
      <c r="I231" s="277">
        <f t="shared" si="98"/>
        <v>0</v>
      </c>
    </row>
    <row r="232" spans="1:9">
      <c r="A232" s="20">
        <v>224</v>
      </c>
      <c r="B232" s="12" t="s">
        <v>42</v>
      </c>
      <c r="C232" s="276">
        <v>807</v>
      </c>
      <c r="D232" s="103" t="s">
        <v>438</v>
      </c>
      <c r="E232" s="103" t="s">
        <v>44</v>
      </c>
      <c r="F232" s="103" t="s">
        <v>118</v>
      </c>
      <c r="G232" s="277">
        <v>122.96581999999999</v>
      </c>
      <c r="H232" s="277">
        <v>0</v>
      </c>
      <c r="I232" s="277">
        <v>0</v>
      </c>
    </row>
    <row r="233" spans="1:9" s="19" customFormat="1" ht="25.5" customHeight="1">
      <c r="A233" s="20">
        <v>225</v>
      </c>
      <c r="B233" s="335" t="s">
        <v>48</v>
      </c>
      <c r="C233" s="274">
        <v>807</v>
      </c>
      <c r="D233" s="324" t="s">
        <v>165</v>
      </c>
      <c r="E233" s="110"/>
      <c r="F233" s="110"/>
      <c r="G233" s="275">
        <f>G234</f>
        <v>934</v>
      </c>
      <c r="H233" s="275">
        <f t="shared" si="98"/>
        <v>0</v>
      </c>
      <c r="I233" s="275">
        <f t="shared" si="98"/>
        <v>0</v>
      </c>
    </row>
    <row r="234" spans="1:9" ht="16.5" customHeight="1">
      <c r="A234" s="20">
        <v>226</v>
      </c>
      <c r="B234" s="11" t="s">
        <v>193</v>
      </c>
      <c r="C234" s="276">
        <v>807</v>
      </c>
      <c r="D234" s="103" t="s">
        <v>250</v>
      </c>
      <c r="E234" s="103"/>
      <c r="F234" s="103"/>
      <c r="G234" s="277">
        <f>G235</f>
        <v>934</v>
      </c>
      <c r="H234" s="277">
        <f t="shared" si="98"/>
        <v>0</v>
      </c>
      <c r="I234" s="277">
        <f t="shared" si="98"/>
        <v>0</v>
      </c>
    </row>
    <row r="235" spans="1:9" s="19" customFormat="1" ht="63" customHeight="1">
      <c r="A235" s="20">
        <v>227</v>
      </c>
      <c r="B235" s="9" t="s">
        <v>462</v>
      </c>
      <c r="C235" s="276">
        <v>807</v>
      </c>
      <c r="D235" s="103" t="s">
        <v>439</v>
      </c>
      <c r="E235" s="103"/>
      <c r="F235" s="103"/>
      <c r="G235" s="277">
        <f>G236</f>
        <v>934</v>
      </c>
      <c r="H235" s="277">
        <f t="shared" si="98"/>
        <v>0</v>
      </c>
      <c r="I235" s="277">
        <f t="shared" si="98"/>
        <v>0</v>
      </c>
    </row>
    <row r="236" spans="1:9">
      <c r="A236" s="20">
        <v>228</v>
      </c>
      <c r="B236" s="12" t="s">
        <v>37</v>
      </c>
      <c r="C236" s="276">
        <v>807</v>
      </c>
      <c r="D236" s="103" t="s">
        <v>439</v>
      </c>
      <c r="E236" s="103" t="s">
        <v>60</v>
      </c>
      <c r="F236" s="103" t="s">
        <v>117</v>
      </c>
      <c r="G236" s="277">
        <f>G237</f>
        <v>934</v>
      </c>
      <c r="H236" s="277">
        <f t="shared" si="98"/>
        <v>0</v>
      </c>
      <c r="I236" s="277">
        <f t="shared" si="98"/>
        <v>0</v>
      </c>
    </row>
    <row r="237" spans="1:9">
      <c r="A237" s="20">
        <v>229</v>
      </c>
      <c r="B237" s="12" t="s">
        <v>42</v>
      </c>
      <c r="C237" s="276">
        <v>807</v>
      </c>
      <c r="D237" s="103" t="s">
        <v>439</v>
      </c>
      <c r="E237" s="103" t="s">
        <v>44</v>
      </c>
      <c r="F237" s="103" t="s">
        <v>118</v>
      </c>
      <c r="G237" s="277">
        <v>934</v>
      </c>
      <c r="H237" s="277">
        <v>0</v>
      </c>
      <c r="I237" s="277">
        <v>0</v>
      </c>
    </row>
    <row r="238" spans="1:9" s="19" customFormat="1" ht="29.25" customHeight="1">
      <c r="A238" s="20">
        <v>230</v>
      </c>
      <c r="B238" s="335" t="s">
        <v>48</v>
      </c>
      <c r="C238" s="274">
        <v>807</v>
      </c>
      <c r="D238" s="324" t="s">
        <v>165</v>
      </c>
      <c r="E238" s="110"/>
      <c r="F238" s="110"/>
      <c r="G238" s="275">
        <f t="shared" ref="G238:I241" si="99">G239</f>
        <v>1338.62</v>
      </c>
      <c r="H238" s="275">
        <f t="shared" si="99"/>
        <v>1278.6199999999999</v>
      </c>
      <c r="I238" s="275">
        <f t="shared" si="99"/>
        <v>1278.6199999999999</v>
      </c>
    </row>
    <row r="239" spans="1:9">
      <c r="A239" s="20">
        <v>231</v>
      </c>
      <c r="B239" s="11" t="s">
        <v>193</v>
      </c>
      <c r="C239" s="276">
        <v>807</v>
      </c>
      <c r="D239" s="103" t="s">
        <v>250</v>
      </c>
      <c r="E239" s="103"/>
      <c r="F239" s="103"/>
      <c r="G239" s="277">
        <f t="shared" si="99"/>
        <v>1338.62</v>
      </c>
      <c r="H239" s="277">
        <f t="shared" si="99"/>
        <v>1278.6199999999999</v>
      </c>
      <c r="I239" s="277">
        <f t="shared" si="99"/>
        <v>1278.6199999999999</v>
      </c>
    </row>
    <row r="240" spans="1:9" s="19" customFormat="1" ht="56.25" customHeight="1">
      <c r="A240" s="20">
        <v>232</v>
      </c>
      <c r="B240" s="9" t="s">
        <v>249</v>
      </c>
      <c r="C240" s="276">
        <v>807</v>
      </c>
      <c r="D240" s="103" t="s">
        <v>251</v>
      </c>
      <c r="E240" s="103"/>
      <c r="F240" s="103"/>
      <c r="G240" s="277">
        <f t="shared" si="99"/>
        <v>1338.62</v>
      </c>
      <c r="H240" s="277">
        <f t="shared" si="99"/>
        <v>1278.6199999999999</v>
      </c>
      <c r="I240" s="277">
        <f t="shared" si="99"/>
        <v>1278.6199999999999</v>
      </c>
    </row>
    <row r="241" spans="1:9">
      <c r="A241" s="20">
        <v>233</v>
      </c>
      <c r="B241" s="12" t="s">
        <v>37</v>
      </c>
      <c r="C241" s="276">
        <v>807</v>
      </c>
      <c r="D241" s="103" t="s">
        <v>251</v>
      </c>
      <c r="E241" s="103" t="s">
        <v>60</v>
      </c>
      <c r="F241" s="103" t="s">
        <v>117</v>
      </c>
      <c r="G241" s="277">
        <f t="shared" si="99"/>
        <v>1338.62</v>
      </c>
      <c r="H241" s="277">
        <f t="shared" si="99"/>
        <v>1278.6199999999999</v>
      </c>
      <c r="I241" s="277">
        <f t="shared" si="99"/>
        <v>1278.6199999999999</v>
      </c>
    </row>
    <row r="242" spans="1:9">
      <c r="A242" s="20">
        <v>234</v>
      </c>
      <c r="B242" s="12" t="s">
        <v>42</v>
      </c>
      <c r="C242" s="276">
        <v>807</v>
      </c>
      <c r="D242" s="103" t="s">
        <v>251</v>
      </c>
      <c r="E242" s="103" t="s">
        <v>44</v>
      </c>
      <c r="F242" s="103" t="s">
        <v>118</v>
      </c>
      <c r="G242" s="277">
        <v>1338.62</v>
      </c>
      <c r="H242" s="277">
        <v>1278.6199999999999</v>
      </c>
      <c r="I242" s="277">
        <v>1278.6199999999999</v>
      </c>
    </row>
    <row r="243" spans="1:9" s="19" customFormat="1">
      <c r="A243" s="20">
        <v>235</v>
      </c>
      <c r="B243" s="336" t="s">
        <v>359</v>
      </c>
      <c r="C243" s="274">
        <v>807</v>
      </c>
      <c r="D243" s="337" t="s">
        <v>165</v>
      </c>
      <c r="E243" s="324"/>
      <c r="F243" s="324"/>
      <c r="G243" s="275">
        <f>G244</f>
        <v>79.434209999999993</v>
      </c>
      <c r="H243" s="275">
        <f t="shared" ref="H243:I246" si="100">H244</f>
        <v>24</v>
      </c>
      <c r="I243" s="275">
        <f t="shared" si="100"/>
        <v>24</v>
      </c>
    </row>
    <row r="244" spans="1:9" s="19" customFormat="1" ht="22.5" customHeight="1">
      <c r="A244" s="20">
        <v>236</v>
      </c>
      <c r="B244" s="12" t="s">
        <v>48</v>
      </c>
      <c r="C244" s="276">
        <v>807</v>
      </c>
      <c r="D244" s="271" t="s">
        <v>165</v>
      </c>
      <c r="E244" s="103"/>
      <c r="F244" s="103"/>
      <c r="G244" s="277">
        <f>G245</f>
        <v>79.434209999999993</v>
      </c>
      <c r="H244" s="277">
        <f t="shared" si="100"/>
        <v>24</v>
      </c>
      <c r="I244" s="277">
        <f t="shared" si="100"/>
        <v>24</v>
      </c>
    </row>
    <row r="245" spans="1:9">
      <c r="A245" s="20">
        <v>237</v>
      </c>
      <c r="B245" s="10" t="s">
        <v>360</v>
      </c>
      <c r="C245" s="276">
        <v>807</v>
      </c>
      <c r="D245" s="104" t="s">
        <v>375</v>
      </c>
      <c r="E245" s="103" t="s">
        <v>368</v>
      </c>
      <c r="F245" s="103"/>
      <c r="G245" s="277">
        <f>G246</f>
        <v>79.434209999999993</v>
      </c>
      <c r="H245" s="277">
        <f t="shared" si="100"/>
        <v>24</v>
      </c>
      <c r="I245" s="277">
        <f t="shared" si="100"/>
        <v>24</v>
      </c>
    </row>
    <row r="246" spans="1:9" ht="25.5">
      <c r="A246" s="20">
        <v>238</v>
      </c>
      <c r="B246" s="10" t="s">
        <v>361</v>
      </c>
      <c r="C246" s="276">
        <v>807</v>
      </c>
      <c r="D246" s="104" t="s">
        <v>376</v>
      </c>
      <c r="E246" s="103" t="s">
        <v>368</v>
      </c>
      <c r="F246" s="103"/>
      <c r="G246" s="277">
        <f>G247</f>
        <v>79.434209999999993</v>
      </c>
      <c r="H246" s="277">
        <f t="shared" si="100"/>
        <v>24</v>
      </c>
      <c r="I246" s="277">
        <f t="shared" si="100"/>
        <v>24</v>
      </c>
    </row>
    <row r="247" spans="1:9">
      <c r="A247" s="20">
        <v>239</v>
      </c>
      <c r="B247" s="10" t="s">
        <v>362</v>
      </c>
      <c r="C247" s="276">
        <v>807</v>
      </c>
      <c r="D247" s="104" t="s">
        <v>376</v>
      </c>
      <c r="E247" s="103" t="s">
        <v>368</v>
      </c>
      <c r="F247" s="103" t="s">
        <v>365</v>
      </c>
      <c r="G247" s="277">
        <v>79.434209999999993</v>
      </c>
      <c r="H247" s="277">
        <v>24</v>
      </c>
      <c r="I247" s="277">
        <v>24</v>
      </c>
    </row>
    <row r="248" spans="1:9">
      <c r="A248" s="20">
        <v>240</v>
      </c>
      <c r="B248" s="10" t="s">
        <v>363</v>
      </c>
      <c r="C248" s="276">
        <v>807</v>
      </c>
      <c r="D248" s="104" t="s">
        <v>376</v>
      </c>
      <c r="E248" s="103" t="s">
        <v>369</v>
      </c>
      <c r="F248" s="103" t="s">
        <v>366</v>
      </c>
      <c r="G248" s="277">
        <f>G247</f>
        <v>79.434209999999993</v>
      </c>
      <c r="H248" s="277">
        <f t="shared" ref="H248:I248" si="101">H247</f>
        <v>24</v>
      </c>
      <c r="I248" s="277">
        <f t="shared" si="101"/>
        <v>24</v>
      </c>
    </row>
    <row r="249" spans="1:9">
      <c r="A249" s="20">
        <v>241</v>
      </c>
      <c r="B249" s="16" t="s">
        <v>5</v>
      </c>
      <c r="C249" s="283"/>
      <c r="D249" s="104"/>
      <c r="E249" s="104"/>
      <c r="F249" s="130"/>
      <c r="G249" s="39">
        <v>0</v>
      </c>
      <c r="H249" s="179">
        <v>245.49199999999999</v>
      </c>
      <c r="I249" s="179">
        <v>491.63799999999998</v>
      </c>
    </row>
    <row r="250" spans="1:9">
      <c r="A250" s="20"/>
      <c r="B250" s="16" t="s">
        <v>6</v>
      </c>
      <c r="C250" s="283"/>
      <c r="D250" s="104"/>
      <c r="E250" s="104"/>
      <c r="F250" s="104"/>
      <c r="G250" s="275">
        <f>G8+G67+G249</f>
        <v>13370.464199999999</v>
      </c>
      <c r="H250" s="275">
        <f>H8+H67+H249</f>
        <v>9941.9620000000014</v>
      </c>
      <c r="I250" s="275">
        <f>I8+I67+I249</f>
        <v>9956.0620000000017</v>
      </c>
    </row>
  </sheetData>
  <autoFilter ref="A7:I250"/>
  <mergeCells count="4">
    <mergeCell ref="A1:G1"/>
    <mergeCell ref="A3:H3"/>
    <mergeCell ref="A2:D2"/>
    <mergeCell ref="F2:I2"/>
  </mergeCells>
  <phoneticPr fontId="5" type="noConversion"/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workbookViewId="0">
      <selection activeCell="D6" sqref="D6"/>
    </sheetView>
  </sheetViews>
  <sheetFormatPr defaultRowHeight="15"/>
  <cols>
    <col min="1" max="1" width="1.5703125" customWidth="1"/>
    <col min="3" max="3" width="47.85546875" customWidth="1"/>
    <col min="4" max="4" width="11.28515625" customWidth="1"/>
    <col min="5" max="5" width="12" customWidth="1"/>
    <col min="6" max="6" width="12.140625" customWidth="1"/>
    <col min="7" max="7" width="0.140625" customWidth="1"/>
    <col min="257" max="257" width="1.5703125" customWidth="1"/>
    <col min="259" max="259" width="47.85546875" customWidth="1"/>
    <col min="260" max="260" width="11.28515625" customWidth="1"/>
    <col min="261" max="261" width="12" customWidth="1"/>
    <col min="262" max="262" width="12.140625" customWidth="1"/>
    <col min="263" max="263" width="0.140625" customWidth="1"/>
    <col min="513" max="513" width="1.5703125" customWidth="1"/>
    <col min="515" max="515" width="47.85546875" customWidth="1"/>
    <col min="516" max="516" width="11.28515625" customWidth="1"/>
    <col min="517" max="517" width="12" customWidth="1"/>
    <col min="518" max="518" width="12.140625" customWidth="1"/>
    <col min="519" max="519" width="0.140625" customWidth="1"/>
    <col min="769" max="769" width="1.5703125" customWidth="1"/>
    <col min="771" max="771" width="47.85546875" customWidth="1"/>
    <col min="772" max="772" width="11.28515625" customWidth="1"/>
    <col min="773" max="773" width="12" customWidth="1"/>
    <col min="774" max="774" width="12.140625" customWidth="1"/>
    <col min="775" max="775" width="0.140625" customWidth="1"/>
    <col min="1025" max="1025" width="1.5703125" customWidth="1"/>
    <col min="1027" max="1027" width="47.85546875" customWidth="1"/>
    <col min="1028" max="1028" width="11.28515625" customWidth="1"/>
    <col min="1029" max="1029" width="12" customWidth="1"/>
    <col min="1030" max="1030" width="12.140625" customWidth="1"/>
    <col min="1031" max="1031" width="0.140625" customWidth="1"/>
    <col min="1281" max="1281" width="1.5703125" customWidth="1"/>
    <col min="1283" max="1283" width="47.85546875" customWidth="1"/>
    <col min="1284" max="1284" width="11.28515625" customWidth="1"/>
    <col min="1285" max="1285" width="12" customWidth="1"/>
    <col min="1286" max="1286" width="12.140625" customWidth="1"/>
    <col min="1287" max="1287" width="0.140625" customWidth="1"/>
    <col min="1537" max="1537" width="1.5703125" customWidth="1"/>
    <col min="1539" max="1539" width="47.85546875" customWidth="1"/>
    <col min="1540" max="1540" width="11.28515625" customWidth="1"/>
    <col min="1541" max="1541" width="12" customWidth="1"/>
    <col min="1542" max="1542" width="12.140625" customWidth="1"/>
    <col min="1543" max="1543" width="0.140625" customWidth="1"/>
    <col min="1793" max="1793" width="1.5703125" customWidth="1"/>
    <col min="1795" max="1795" width="47.85546875" customWidth="1"/>
    <col min="1796" max="1796" width="11.28515625" customWidth="1"/>
    <col min="1797" max="1797" width="12" customWidth="1"/>
    <col min="1798" max="1798" width="12.140625" customWidth="1"/>
    <col min="1799" max="1799" width="0.140625" customWidth="1"/>
    <col min="2049" max="2049" width="1.5703125" customWidth="1"/>
    <col min="2051" max="2051" width="47.85546875" customWidth="1"/>
    <col min="2052" max="2052" width="11.28515625" customWidth="1"/>
    <col min="2053" max="2053" width="12" customWidth="1"/>
    <col min="2054" max="2054" width="12.140625" customWidth="1"/>
    <col min="2055" max="2055" width="0.140625" customWidth="1"/>
    <col min="2305" max="2305" width="1.5703125" customWidth="1"/>
    <col min="2307" max="2307" width="47.85546875" customWidth="1"/>
    <col min="2308" max="2308" width="11.28515625" customWidth="1"/>
    <col min="2309" max="2309" width="12" customWidth="1"/>
    <col min="2310" max="2310" width="12.140625" customWidth="1"/>
    <col min="2311" max="2311" width="0.140625" customWidth="1"/>
    <col min="2561" max="2561" width="1.5703125" customWidth="1"/>
    <col min="2563" max="2563" width="47.85546875" customWidth="1"/>
    <col min="2564" max="2564" width="11.28515625" customWidth="1"/>
    <col min="2565" max="2565" width="12" customWidth="1"/>
    <col min="2566" max="2566" width="12.140625" customWidth="1"/>
    <col min="2567" max="2567" width="0.140625" customWidth="1"/>
    <col min="2817" max="2817" width="1.5703125" customWidth="1"/>
    <col min="2819" max="2819" width="47.85546875" customWidth="1"/>
    <col min="2820" max="2820" width="11.28515625" customWidth="1"/>
    <col min="2821" max="2821" width="12" customWidth="1"/>
    <col min="2822" max="2822" width="12.140625" customWidth="1"/>
    <col min="2823" max="2823" width="0.140625" customWidth="1"/>
    <col min="3073" max="3073" width="1.5703125" customWidth="1"/>
    <col min="3075" max="3075" width="47.85546875" customWidth="1"/>
    <col min="3076" max="3076" width="11.28515625" customWidth="1"/>
    <col min="3077" max="3077" width="12" customWidth="1"/>
    <col min="3078" max="3078" width="12.140625" customWidth="1"/>
    <col min="3079" max="3079" width="0.140625" customWidth="1"/>
    <col min="3329" max="3329" width="1.5703125" customWidth="1"/>
    <col min="3331" max="3331" width="47.85546875" customWidth="1"/>
    <col min="3332" max="3332" width="11.28515625" customWidth="1"/>
    <col min="3333" max="3333" width="12" customWidth="1"/>
    <col min="3334" max="3334" width="12.140625" customWidth="1"/>
    <col min="3335" max="3335" width="0.140625" customWidth="1"/>
    <col min="3585" max="3585" width="1.5703125" customWidth="1"/>
    <col min="3587" max="3587" width="47.85546875" customWidth="1"/>
    <col min="3588" max="3588" width="11.28515625" customWidth="1"/>
    <col min="3589" max="3589" width="12" customWidth="1"/>
    <col min="3590" max="3590" width="12.140625" customWidth="1"/>
    <col min="3591" max="3591" width="0.140625" customWidth="1"/>
    <col min="3841" max="3841" width="1.5703125" customWidth="1"/>
    <col min="3843" max="3843" width="47.85546875" customWidth="1"/>
    <col min="3844" max="3844" width="11.28515625" customWidth="1"/>
    <col min="3845" max="3845" width="12" customWidth="1"/>
    <col min="3846" max="3846" width="12.140625" customWidth="1"/>
    <col min="3847" max="3847" width="0.140625" customWidth="1"/>
    <col min="4097" max="4097" width="1.5703125" customWidth="1"/>
    <col min="4099" max="4099" width="47.85546875" customWidth="1"/>
    <col min="4100" max="4100" width="11.28515625" customWidth="1"/>
    <col min="4101" max="4101" width="12" customWidth="1"/>
    <col min="4102" max="4102" width="12.140625" customWidth="1"/>
    <col min="4103" max="4103" width="0.140625" customWidth="1"/>
    <col min="4353" max="4353" width="1.5703125" customWidth="1"/>
    <col min="4355" max="4355" width="47.85546875" customWidth="1"/>
    <col min="4356" max="4356" width="11.28515625" customWidth="1"/>
    <col min="4357" max="4357" width="12" customWidth="1"/>
    <col min="4358" max="4358" width="12.140625" customWidth="1"/>
    <col min="4359" max="4359" width="0.140625" customWidth="1"/>
    <col min="4609" max="4609" width="1.5703125" customWidth="1"/>
    <col min="4611" max="4611" width="47.85546875" customWidth="1"/>
    <col min="4612" max="4612" width="11.28515625" customWidth="1"/>
    <col min="4613" max="4613" width="12" customWidth="1"/>
    <col min="4614" max="4614" width="12.140625" customWidth="1"/>
    <col min="4615" max="4615" width="0.140625" customWidth="1"/>
    <col min="4865" max="4865" width="1.5703125" customWidth="1"/>
    <col min="4867" max="4867" width="47.85546875" customWidth="1"/>
    <col min="4868" max="4868" width="11.28515625" customWidth="1"/>
    <col min="4869" max="4869" width="12" customWidth="1"/>
    <col min="4870" max="4870" width="12.140625" customWidth="1"/>
    <col min="4871" max="4871" width="0.140625" customWidth="1"/>
    <col min="5121" max="5121" width="1.5703125" customWidth="1"/>
    <col min="5123" max="5123" width="47.85546875" customWidth="1"/>
    <col min="5124" max="5124" width="11.28515625" customWidth="1"/>
    <col min="5125" max="5125" width="12" customWidth="1"/>
    <col min="5126" max="5126" width="12.140625" customWidth="1"/>
    <col min="5127" max="5127" width="0.140625" customWidth="1"/>
    <col min="5377" max="5377" width="1.5703125" customWidth="1"/>
    <col min="5379" max="5379" width="47.85546875" customWidth="1"/>
    <col min="5380" max="5380" width="11.28515625" customWidth="1"/>
    <col min="5381" max="5381" width="12" customWidth="1"/>
    <col min="5382" max="5382" width="12.140625" customWidth="1"/>
    <col min="5383" max="5383" width="0.140625" customWidth="1"/>
    <col min="5633" max="5633" width="1.5703125" customWidth="1"/>
    <col min="5635" max="5635" width="47.85546875" customWidth="1"/>
    <col min="5636" max="5636" width="11.28515625" customWidth="1"/>
    <col min="5637" max="5637" width="12" customWidth="1"/>
    <col min="5638" max="5638" width="12.140625" customWidth="1"/>
    <col min="5639" max="5639" width="0.140625" customWidth="1"/>
    <col min="5889" max="5889" width="1.5703125" customWidth="1"/>
    <col min="5891" max="5891" width="47.85546875" customWidth="1"/>
    <col min="5892" max="5892" width="11.28515625" customWidth="1"/>
    <col min="5893" max="5893" width="12" customWidth="1"/>
    <col min="5894" max="5894" width="12.140625" customWidth="1"/>
    <col min="5895" max="5895" width="0.140625" customWidth="1"/>
    <col min="6145" max="6145" width="1.5703125" customWidth="1"/>
    <col min="6147" max="6147" width="47.85546875" customWidth="1"/>
    <col min="6148" max="6148" width="11.28515625" customWidth="1"/>
    <col min="6149" max="6149" width="12" customWidth="1"/>
    <col min="6150" max="6150" width="12.140625" customWidth="1"/>
    <col min="6151" max="6151" width="0.140625" customWidth="1"/>
    <col min="6401" max="6401" width="1.5703125" customWidth="1"/>
    <col min="6403" max="6403" width="47.85546875" customWidth="1"/>
    <col min="6404" max="6404" width="11.28515625" customWidth="1"/>
    <col min="6405" max="6405" width="12" customWidth="1"/>
    <col min="6406" max="6406" width="12.140625" customWidth="1"/>
    <col min="6407" max="6407" width="0.140625" customWidth="1"/>
    <col min="6657" max="6657" width="1.5703125" customWidth="1"/>
    <col min="6659" max="6659" width="47.85546875" customWidth="1"/>
    <col min="6660" max="6660" width="11.28515625" customWidth="1"/>
    <col min="6661" max="6661" width="12" customWidth="1"/>
    <col min="6662" max="6662" width="12.140625" customWidth="1"/>
    <col min="6663" max="6663" width="0.140625" customWidth="1"/>
    <col min="6913" max="6913" width="1.5703125" customWidth="1"/>
    <col min="6915" max="6915" width="47.85546875" customWidth="1"/>
    <col min="6916" max="6916" width="11.28515625" customWidth="1"/>
    <col min="6917" max="6917" width="12" customWidth="1"/>
    <col min="6918" max="6918" width="12.140625" customWidth="1"/>
    <col min="6919" max="6919" width="0.140625" customWidth="1"/>
    <col min="7169" max="7169" width="1.5703125" customWidth="1"/>
    <col min="7171" max="7171" width="47.85546875" customWidth="1"/>
    <col min="7172" max="7172" width="11.28515625" customWidth="1"/>
    <col min="7173" max="7173" width="12" customWidth="1"/>
    <col min="7174" max="7174" width="12.140625" customWidth="1"/>
    <col min="7175" max="7175" width="0.140625" customWidth="1"/>
    <col min="7425" max="7425" width="1.5703125" customWidth="1"/>
    <col min="7427" max="7427" width="47.85546875" customWidth="1"/>
    <col min="7428" max="7428" width="11.28515625" customWidth="1"/>
    <col min="7429" max="7429" width="12" customWidth="1"/>
    <col min="7430" max="7430" width="12.140625" customWidth="1"/>
    <col min="7431" max="7431" width="0.140625" customWidth="1"/>
    <col min="7681" max="7681" width="1.5703125" customWidth="1"/>
    <col min="7683" max="7683" width="47.85546875" customWidth="1"/>
    <col min="7684" max="7684" width="11.28515625" customWidth="1"/>
    <col min="7685" max="7685" width="12" customWidth="1"/>
    <col min="7686" max="7686" width="12.140625" customWidth="1"/>
    <col min="7687" max="7687" width="0.140625" customWidth="1"/>
    <col min="7937" max="7937" width="1.5703125" customWidth="1"/>
    <col min="7939" max="7939" width="47.85546875" customWidth="1"/>
    <col min="7940" max="7940" width="11.28515625" customWidth="1"/>
    <col min="7941" max="7941" width="12" customWidth="1"/>
    <col min="7942" max="7942" width="12.140625" customWidth="1"/>
    <col min="7943" max="7943" width="0.140625" customWidth="1"/>
    <col min="8193" max="8193" width="1.5703125" customWidth="1"/>
    <col min="8195" max="8195" width="47.85546875" customWidth="1"/>
    <col min="8196" max="8196" width="11.28515625" customWidth="1"/>
    <col min="8197" max="8197" width="12" customWidth="1"/>
    <col min="8198" max="8198" width="12.140625" customWidth="1"/>
    <col min="8199" max="8199" width="0.140625" customWidth="1"/>
    <col min="8449" max="8449" width="1.5703125" customWidth="1"/>
    <col min="8451" max="8451" width="47.85546875" customWidth="1"/>
    <col min="8452" max="8452" width="11.28515625" customWidth="1"/>
    <col min="8453" max="8453" width="12" customWidth="1"/>
    <col min="8454" max="8454" width="12.140625" customWidth="1"/>
    <col min="8455" max="8455" width="0.140625" customWidth="1"/>
    <col min="8705" max="8705" width="1.5703125" customWidth="1"/>
    <col min="8707" max="8707" width="47.85546875" customWidth="1"/>
    <col min="8708" max="8708" width="11.28515625" customWidth="1"/>
    <col min="8709" max="8709" width="12" customWidth="1"/>
    <col min="8710" max="8710" width="12.140625" customWidth="1"/>
    <col min="8711" max="8711" width="0.140625" customWidth="1"/>
    <col min="8961" max="8961" width="1.5703125" customWidth="1"/>
    <col min="8963" max="8963" width="47.85546875" customWidth="1"/>
    <col min="8964" max="8964" width="11.28515625" customWidth="1"/>
    <col min="8965" max="8965" width="12" customWidth="1"/>
    <col min="8966" max="8966" width="12.140625" customWidth="1"/>
    <col min="8967" max="8967" width="0.140625" customWidth="1"/>
    <col min="9217" max="9217" width="1.5703125" customWidth="1"/>
    <col min="9219" max="9219" width="47.85546875" customWidth="1"/>
    <col min="9220" max="9220" width="11.28515625" customWidth="1"/>
    <col min="9221" max="9221" width="12" customWidth="1"/>
    <col min="9222" max="9222" width="12.140625" customWidth="1"/>
    <col min="9223" max="9223" width="0.140625" customWidth="1"/>
    <col min="9473" max="9473" width="1.5703125" customWidth="1"/>
    <col min="9475" max="9475" width="47.85546875" customWidth="1"/>
    <col min="9476" max="9476" width="11.28515625" customWidth="1"/>
    <col min="9477" max="9477" width="12" customWidth="1"/>
    <col min="9478" max="9478" width="12.140625" customWidth="1"/>
    <col min="9479" max="9479" width="0.140625" customWidth="1"/>
    <col min="9729" max="9729" width="1.5703125" customWidth="1"/>
    <col min="9731" max="9731" width="47.85546875" customWidth="1"/>
    <col min="9732" max="9732" width="11.28515625" customWidth="1"/>
    <col min="9733" max="9733" width="12" customWidth="1"/>
    <col min="9734" max="9734" width="12.140625" customWidth="1"/>
    <col min="9735" max="9735" width="0.140625" customWidth="1"/>
    <col min="9985" max="9985" width="1.5703125" customWidth="1"/>
    <col min="9987" max="9987" width="47.85546875" customWidth="1"/>
    <col min="9988" max="9988" width="11.28515625" customWidth="1"/>
    <col min="9989" max="9989" width="12" customWidth="1"/>
    <col min="9990" max="9990" width="12.140625" customWidth="1"/>
    <col min="9991" max="9991" width="0.140625" customWidth="1"/>
    <col min="10241" max="10241" width="1.5703125" customWidth="1"/>
    <col min="10243" max="10243" width="47.85546875" customWidth="1"/>
    <col min="10244" max="10244" width="11.28515625" customWidth="1"/>
    <col min="10245" max="10245" width="12" customWidth="1"/>
    <col min="10246" max="10246" width="12.140625" customWidth="1"/>
    <col min="10247" max="10247" width="0.140625" customWidth="1"/>
    <col min="10497" max="10497" width="1.5703125" customWidth="1"/>
    <col min="10499" max="10499" width="47.85546875" customWidth="1"/>
    <col min="10500" max="10500" width="11.28515625" customWidth="1"/>
    <col min="10501" max="10501" width="12" customWidth="1"/>
    <col min="10502" max="10502" width="12.140625" customWidth="1"/>
    <col min="10503" max="10503" width="0.140625" customWidth="1"/>
    <col min="10753" max="10753" width="1.5703125" customWidth="1"/>
    <col min="10755" max="10755" width="47.85546875" customWidth="1"/>
    <col min="10756" max="10756" width="11.28515625" customWidth="1"/>
    <col min="10757" max="10757" width="12" customWidth="1"/>
    <col min="10758" max="10758" width="12.140625" customWidth="1"/>
    <col min="10759" max="10759" width="0.140625" customWidth="1"/>
    <col min="11009" max="11009" width="1.5703125" customWidth="1"/>
    <col min="11011" max="11011" width="47.85546875" customWidth="1"/>
    <col min="11012" max="11012" width="11.28515625" customWidth="1"/>
    <col min="11013" max="11013" width="12" customWidth="1"/>
    <col min="11014" max="11014" width="12.140625" customWidth="1"/>
    <col min="11015" max="11015" width="0.140625" customWidth="1"/>
    <col min="11265" max="11265" width="1.5703125" customWidth="1"/>
    <col min="11267" max="11267" width="47.85546875" customWidth="1"/>
    <col min="11268" max="11268" width="11.28515625" customWidth="1"/>
    <col min="11269" max="11269" width="12" customWidth="1"/>
    <col min="11270" max="11270" width="12.140625" customWidth="1"/>
    <col min="11271" max="11271" width="0.140625" customWidth="1"/>
    <col min="11521" max="11521" width="1.5703125" customWidth="1"/>
    <col min="11523" max="11523" width="47.85546875" customWidth="1"/>
    <col min="11524" max="11524" width="11.28515625" customWidth="1"/>
    <col min="11525" max="11525" width="12" customWidth="1"/>
    <col min="11526" max="11526" width="12.140625" customWidth="1"/>
    <col min="11527" max="11527" width="0.140625" customWidth="1"/>
    <col min="11777" max="11777" width="1.5703125" customWidth="1"/>
    <col min="11779" max="11779" width="47.85546875" customWidth="1"/>
    <col min="11780" max="11780" width="11.28515625" customWidth="1"/>
    <col min="11781" max="11781" width="12" customWidth="1"/>
    <col min="11782" max="11782" width="12.140625" customWidth="1"/>
    <col min="11783" max="11783" width="0.140625" customWidth="1"/>
    <col min="12033" max="12033" width="1.5703125" customWidth="1"/>
    <col min="12035" max="12035" width="47.85546875" customWidth="1"/>
    <col min="12036" max="12036" width="11.28515625" customWidth="1"/>
    <col min="12037" max="12037" width="12" customWidth="1"/>
    <col min="12038" max="12038" width="12.140625" customWidth="1"/>
    <col min="12039" max="12039" width="0.140625" customWidth="1"/>
    <col min="12289" max="12289" width="1.5703125" customWidth="1"/>
    <col min="12291" max="12291" width="47.85546875" customWidth="1"/>
    <col min="12292" max="12292" width="11.28515625" customWidth="1"/>
    <col min="12293" max="12293" width="12" customWidth="1"/>
    <col min="12294" max="12294" width="12.140625" customWidth="1"/>
    <col min="12295" max="12295" width="0.140625" customWidth="1"/>
    <col min="12545" max="12545" width="1.5703125" customWidth="1"/>
    <col min="12547" max="12547" width="47.85546875" customWidth="1"/>
    <col min="12548" max="12548" width="11.28515625" customWidth="1"/>
    <col min="12549" max="12549" width="12" customWidth="1"/>
    <col min="12550" max="12550" width="12.140625" customWidth="1"/>
    <col min="12551" max="12551" width="0.140625" customWidth="1"/>
    <col min="12801" max="12801" width="1.5703125" customWidth="1"/>
    <col min="12803" max="12803" width="47.85546875" customWidth="1"/>
    <col min="12804" max="12804" width="11.28515625" customWidth="1"/>
    <col min="12805" max="12805" width="12" customWidth="1"/>
    <col min="12806" max="12806" width="12.140625" customWidth="1"/>
    <col min="12807" max="12807" width="0.140625" customWidth="1"/>
    <col min="13057" max="13057" width="1.5703125" customWidth="1"/>
    <col min="13059" max="13059" width="47.85546875" customWidth="1"/>
    <col min="13060" max="13060" width="11.28515625" customWidth="1"/>
    <col min="13061" max="13061" width="12" customWidth="1"/>
    <col min="13062" max="13062" width="12.140625" customWidth="1"/>
    <col min="13063" max="13063" width="0.140625" customWidth="1"/>
    <col min="13313" max="13313" width="1.5703125" customWidth="1"/>
    <col min="13315" max="13315" width="47.85546875" customWidth="1"/>
    <col min="13316" max="13316" width="11.28515625" customWidth="1"/>
    <col min="13317" max="13317" width="12" customWidth="1"/>
    <col min="13318" max="13318" width="12.140625" customWidth="1"/>
    <col min="13319" max="13319" width="0.140625" customWidth="1"/>
    <col min="13569" max="13569" width="1.5703125" customWidth="1"/>
    <col min="13571" max="13571" width="47.85546875" customWidth="1"/>
    <col min="13572" max="13572" width="11.28515625" customWidth="1"/>
    <col min="13573" max="13573" width="12" customWidth="1"/>
    <col min="13574" max="13574" width="12.140625" customWidth="1"/>
    <col min="13575" max="13575" width="0.140625" customWidth="1"/>
    <col min="13825" max="13825" width="1.5703125" customWidth="1"/>
    <col min="13827" max="13827" width="47.85546875" customWidth="1"/>
    <col min="13828" max="13828" width="11.28515625" customWidth="1"/>
    <col min="13829" max="13829" width="12" customWidth="1"/>
    <col min="13830" max="13830" width="12.140625" customWidth="1"/>
    <col min="13831" max="13831" width="0.140625" customWidth="1"/>
    <col min="14081" max="14081" width="1.5703125" customWidth="1"/>
    <col min="14083" max="14083" width="47.85546875" customWidth="1"/>
    <col min="14084" max="14084" width="11.28515625" customWidth="1"/>
    <col min="14085" max="14085" width="12" customWidth="1"/>
    <col min="14086" max="14086" width="12.140625" customWidth="1"/>
    <col min="14087" max="14087" width="0.140625" customWidth="1"/>
    <col min="14337" max="14337" width="1.5703125" customWidth="1"/>
    <col min="14339" max="14339" width="47.85546875" customWidth="1"/>
    <col min="14340" max="14340" width="11.28515625" customWidth="1"/>
    <col min="14341" max="14341" width="12" customWidth="1"/>
    <col min="14342" max="14342" width="12.140625" customWidth="1"/>
    <col min="14343" max="14343" width="0.140625" customWidth="1"/>
    <col min="14593" max="14593" width="1.5703125" customWidth="1"/>
    <col min="14595" max="14595" width="47.85546875" customWidth="1"/>
    <col min="14596" max="14596" width="11.28515625" customWidth="1"/>
    <col min="14597" max="14597" width="12" customWidth="1"/>
    <col min="14598" max="14598" width="12.140625" customWidth="1"/>
    <col min="14599" max="14599" width="0.140625" customWidth="1"/>
    <col min="14849" max="14849" width="1.5703125" customWidth="1"/>
    <col min="14851" max="14851" width="47.85546875" customWidth="1"/>
    <col min="14852" max="14852" width="11.28515625" customWidth="1"/>
    <col min="14853" max="14853" width="12" customWidth="1"/>
    <col min="14854" max="14854" width="12.140625" customWidth="1"/>
    <col min="14855" max="14855" width="0.140625" customWidth="1"/>
    <col min="15105" max="15105" width="1.5703125" customWidth="1"/>
    <col min="15107" max="15107" width="47.85546875" customWidth="1"/>
    <col min="15108" max="15108" width="11.28515625" customWidth="1"/>
    <col min="15109" max="15109" width="12" customWidth="1"/>
    <col min="15110" max="15110" width="12.140625" customWidth="1"/>
    <col min="15111" max="15111" width="0.140625" customWidth="1"/>
    <col min="15361" max="15361" width="1.5703125" customWidth="1"/>
    <col min="15363" max="15363" width="47.85546875" customWidth="1"/>
    <col min="15364" max="15364" width="11.28515625" customWidth="1"/>
    <col min="15365" max="15365" width="12" customWidth="1"/>
    <col min="15366" max="15366" width="12.140625" customWidth="1"/>
    <col min="15367" max="15367" width="0.140625" customWidth="1"/>
    <col min="15617" max="15617" width="1.5703125" customWidth="1"/>
    <col min="15619" max="15619" width="47.85546875" customWidth="1"/>
    <col min="15620" max="15620" width="11.28515625" customWidth="1"/>
    <col min="15621" max="15621" width="12" customWidth="1"/>
    <col min="15622" max="15622" width="12.140625" customWidth="1"/>
    <col min="15623" max="15623" width="0.140625" customWidth="1"/>
    <col min="15873" max="15873" width="1.5703125" customWidth="1"/>
    <col min="15875" max="15875" width="47.85546875" customWidth="1"/>
    <col min="15876" max="15876" width="11.28515625" customWidth="1"/>
    <col min="15877" max="15877" width="12" customWidth="1"/>
    <col min="15878" max="15878" width="12.140625" customWidth="1"/>
    <col min="15879" max="15879" width="0.140625" customWidth="1"/>
    <col min="16129" max="16129" width="1.5703125" customWidth="1"/>
    <col min="16131" max="16131" width="47.85546875" customWidth="1"/>
    <col min="16132" max="16132" width="11.28515625" customWidth="1"/>
    <col min="16133" max="16133" width="12" customWidth="1"/>
    <col min="16134" max="16134" width="12.140625" customWidth="1"/>
    <col min="16135" max="16135" width="0.140625" customWidth="1"/>
  </cols>
  <sheetData>
    <row r="1" spans="1:7" ht="19.5" customHeight="1">
      <c r="A1" s="396" t="s">
        <v>431</v>
      </c>
      <c r="B1" s="396"/>
      <c r="C1" s="396"/>
      <c r="D1" s="396"/>
      <c r="E1" s="396"/>
      <c r="F1" s="396"/>
      <c r="G1" s="396"/>
    </row>
    <row r="2" spans="1:7" ht="78" customHeight="1">
      <c r="A2" s="220"/>
      <c r="B2" s="220"/>
      <c r="C2" s="220"/>
      <c r="D2" s="397" t="s">
        <v>509</v>
      </c>
      <c r="E2" s="397"/>
      <c r="F2" s="397"/>
      <c r="G2" s="220"/>
    </row>
    <row r="3" spans="1:7">
      <c r="A3" s="372" t="s">
        <v>367</v>
      </c>
      <c r="B3" s="372"/>
      <c r="C3" s="372"/>
      <c r="D3" s="372"/>
      <c r="E3" s="372"/>
      <c r="F3" s="372"/>
      <c r="G3" s="372"/>
    </row>
    <row r="4" spans="1:7" ht="32.25" customHeight="1">
      <c r="A4" s="372"/>
      <c r="B4" s="372"/>
      <c r="C4" s="372"/>
      <c r="D4" s="372"/>
      <c r="E4" s="372"/>
      <c r="F4" s="372"/>
      <c r="G4" s="372"/>
    </row>
    <row r="5" spans="1:7" ht="15.75" thickBot="1">
      <c r="A5" s="209"/>
      <c r="B5" s="209"/>
      <c r="C5" s="209"/>
      <c r="D5" s="209"/>
      <c r="E5" s="209"/>
      <c r="F5" s="209"/>
      <c r="G5" s="209"/>
    </row>
    <row r="6" spans="1:7" ht="31.5">
      <c r="A6" s="209"/>
      <c r="B6" s="210" t="s">
        <v>357</v>
      </c>
      <c r="C6" s="294" t="s">
        <v>358</v>
      </c>
      <c r="D6" s="295" t="s">
        <v>202</v>
      </c>
      <c r="E6" s="295" t="s">
        <v>217</v>
      </c>
      <c r="F6" s="295" t="s">
        <v>327</v>
      </c>
      <c r="G6" s="209"/>
    </row>
    <row r="7" spans="1:7">
      <c r="A7" s="209"/>
      <c r="B7" s="298">
        <v>1</v>
      </c>
      <c r="C7" s="299">
        <v>2</v>
      </c>
      <c r="D7" s="298">
        <v>3</v>
      </c>
      <c r="E7" s="299">
        <v>4</v>
      </c>
      <c r="F7" s="298">
        <v>5</v>
      </c>
      <c r="G7" s="209"/>
    </row>
    <row r="8" spans="1:7" ht="15.75">
      <c r="A8" s="209"/>
      <c r="B8" s="296">
        <v>1</v>
      </c>
      <c r="C8" s="297" t="s">
        <v>359</v>
      </c>
      <c r="D8" s="288">
        <f t="shared" ref="D8:F9" si="0">D9</f>
        <v>79.434210000000007</v>
      </c>
      <c r="E8" s="289">
        <f t="shared" si="0"/>
        <v>24</v>
      </c>
      <c r="F8" s="289">
        <f t="shared" si="0"/>
        <v>24</v>
      </c>
      <c r="G8" s="209"/>
    </row>
    <row r="9" spans="1:7" ht="15.75">
      <c r="A9" s="209"/>
      <c r="B9" s="211">
        <f>B8+1</f>
        <v>2</v>
      </c>
      <c r="C9" s="212" t="s">
        <v>360</v>
      </c>
      <c r="D9" s="290">
        <f t="shared" si="0"/>
        <v>79.434210000000007</v>
      </c>
      <c r="E9" s="291">
        <f t="shared" si="0"/>
        <v>24</v>
      </c>
      <c r="F9" s="291">
        <f t="shared" si="0"/>
        <v>24</v>
      </c>
      <c r="G9" s="209"/>
    </row>
    <row r="10" spans="1:7" ht="39" customHeight="1">
      <c r="A10" s="209"/>
      <c r="B10" s="192">
        <v>3</v>
      </c>
      <c r="C10" s="212" t="s">
        <v>361</v>
      </c>
      <c r="D10" s="292">
        <f>D12</f>
        <v>79.434210000000007</v>
      </c>
      <c r="E10" s="292">
        <f>E12</f>
        <v>24</v>
      </c>
      <c r="F10" s="292">
        <f>F12</f>
        <v>24</v>
      </c>
      <c r="G10" s="209"/>
    </row>
    <row r="11" spans="1:7" ht="33.75" customHeight="1">
      <c r="A11" s="209"/>
      <c r="B11" s="192">
        <v>4</v>
      </c>
      <c r="C11" s="212" t="s">
        <v>362</v>
      </c>
      <c r="D11" s="290">
        <f>D12</f>
        <v>79.434210000000007</v>
      </c>
      <c r="E11" s="291">
        <f>E12</f>
        <v>24</v>
      </c>
      <c r="F11" s="291">
        <f>F12</f>
        <v>24</v>
      </c>
      <c r="G11" s="209"/>
    </row>
    <row r="12" spans="1:7" ht="48" customHeight="1" thickBot="1">
      <c r="A12" s="209"/>
      <c r="B12" s="213">
        <v>5</v>
      </c>
      <c r="C12" s="212" t="s">
        <v>363</v>
      </c>
      <c r="D12" s="290">
        <f>48.04142+24.11583+7.27696</f>
        <v>79.434210000000007</v>
      </c>
      <c r="E12" s="290">
        <v>24</v>
      </c>
      <c r="F12" s="290">
        <v>24</v>
      </c>
      <c r="G12" s="209"/>
    </row>
    <row r="13" spans="1:7" ht="16.5" thickBot="1">
      <c r="A13" s="209"/>
      <c r="B13" s="214"/>
      <c r="C13" s="215" t="s">
        <v>364</v>
      </c>
      <c r="D13" s="293">
        <f>D8</f>
        <v>79.434210000000007</v>
      </c>
      <c r="E13" s="293">
        <f>E8</f>
        <v>24</v>
      </c>
      <c r="F13" s="293">
        <f>F8</f>
        <v>24</v>
      </c>
      <c r="G13" s="209"/>
    </row>
    <row r="14" spans="1:7">
      <c r="G14" s="209"/>
    </row>
    <row r="15" spans="1:7">
      <c r="G15" s="209"/>
    </row>
    <row r="16" spans="1:7">
      <c r="G16" s="209"/>
    </row>
    <row r="17" spans="7:7">
      <c r="G17" s="209"/>
    </row>
    <row r="18" spans="7:7">
      <c r="G18" s="209"/>
    </row>
    <row r="19" spans="7:7">
      <c r="G19" s="209"/>
    </row>
  </sheetData>
  <mergeCells count="3">
    <mergeCell ref="A1:G1"/>
    <mergeCell ref="A3:G4"/>
    <mergeCell ref="D2:F2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view="pageBreakPreview" topLeftCell="A8" zoomScaleNormal="100" zoomScaleSheetLayoutView="100" workbookViewId="0">
      <selection activeCell="B22" sqref="B22"/>
    </sheetView>
  </sheetViews>
  <sheetFormatPr defaultRowHeight="12.75"/>
  <cols>
    <col min="1" max="1" width="49" style="162" customWidth="1"/>
    <col min="2" max="2" width="13.85546875" style="162" customWidth="1"/>
    <col min="3" max="3" width="12.42578125" style="162" customWidth="1"/>
    <col min="4" max="4" width="12.7109375" style="162" customWidth="1"/>
    <col min="5" max="16384" width="9.140625" style="162"/>
  </cols>
  <sheetData>
    <row r="1" spans="1:4">
      <c r="C1" s="162" t="s">
        <v>432</v>
      </c>
    </row>
    <row r="2" spans="1:4">
      <c r="A2" s="346" t="s">
        <v>380</v>
      </c>
      <c r="B2" s="346"/>
      <c r="C2" s="346"/>
      <c r="D2" s="346"/>
    </row>
    <row r="3" spans="1:4" ht="27" customHeight="1">
      <c r="B3" s="377" t="s">
        <v>324</v>
      </c>
      <c r="C3" s="377"/>
      <c r="D3" s="377"/>
    </row>
    <row r="4" spans="1:4">
      <c r="C4" s="162" t="s">
        <v>504</v>
      </c>
    </row>
    <row r="5" spans="1:4">
      <c r="A5" s="399" t="s">
        <v>418</v>
      </c>
      <c r="B5" s="399"/>
      <c r="C5" s="399"/>
      <c r="D5" s="399"/>
    </row>
    <row r="6" spans="1:4" ht="30" customHeight="1">
      <c r="A6" s="399"/>
      <c r="B6" s="399"/>
      <c r="C6" s="399"/>
      <c r="D6" s="399"/>
    </row>
    <row r="7" spans="1:4">
      <c r="A7" s="163"/>
      <c r="B7" s="143"/>
      <c r="C7" s="398" t="s">
        <v>69</v>
      </c>
      <c r="D7" s="398"/>
    </row>
    <row r="8" spans="1:4" s="156" customFormat="1" ht="30" customHeight="1">
      <c r="A8" s="300" t="s">
        <v>302</v>
      </c>
      <c r="B8" s="301" t="s">
        <v>202</v>
      </c>
      <c r="C8" s="301" t="s">
        <v>217</v>
      </c>
      <c r="D8" s="301" t="s">
        <v>327</v>
      </c>
    </row>
    <row r="9" spans="1:4" s="161" customFormat="1" ht="18.75" customHeight="1">
      <c r="A9" s="304">
        <v>1</v>
      </c>
      <c r="B9" s="236">
        <v>2</v>
      </c>
      <c r="C9" s="236">
        <v>3</v>
      </c>
      <c r="D9" s="236">
        <v>4</v>
      </c>
    </row>
    <row r="10" spans="1:4" s="156" customFormat="1" ht="36" customHeight="1">
      <c r="A10" s="302" t="s">
        <v>273</v>
      </c>
      <c r="B10" s="303">
        <v>4661.6000000000004</v>
      </c>
      <c r="C10" s="303">
        <v>4634.8999999999996</v>
      </c>
      <c r="D10" s="303">
        <v>4634.8999999999996</v>
      </c>
    </row>
    <row r="11" spans="1:4" s="156" customFormat="1" ht="106.5" customHeight="1">
      <c r="A11" s="72" t="s">
        <v>398</v>
      </c>
      <c r="B11" s="231">
        <f>4901.44044+118.8</f>
        <v>5020.2404400000005</v>
      </c>
      <c r="C11" s="231">
        <v>4463.8620000000001</v>
      </c>
      <c r="D11" s="231">
        <v>4443.9620000000004</v>
      </c>
    </row>
    <row r="12" spans="1:4" s="156" customFormat="1" ht="81" customHeight="1">
      <c r="A12" s="157" t="s">
        <v>412</v>
      </c>
      <c r="B12" s="227">
        <v>453.66582</v>
      </c>
      <c r="C12" s="227">
        <v>0</v>
      </c>
      <c r="D12" s="227">
        <v>0</v>
      </c>
    </row>
    <row r="13" spans="1:4" s="156" customFormat="1" ht="78" customHeight="1">
      <c r="A13" s="157" t="s">
        <v>413</v>
      </c>
      <c r="B13" s="227">
        <v>934</v>
      </c>
      <c r="C13" s="227">
        <v>0</v>
      </c>
      <c r="D13" s="227">
        <v>0</v>
      </c>
    </row>
    <row r="14" spans="1:4" s="156" customFormat="1" ht="88.5" customHeight="1">
      <c r="A14" s="157" t="s">
        <v>414</v>
      </c>
      <c r="B14" s="227">
        <v>251.55833999999999</v>
      </c>
      <c r="C14" s="227">
        <v>0</v>
      </c>
      <c r="D14" s="227">
        <v>0</v>
      </c>
    </row>
    <row r="15" spans="1:4" s="156" customFormat="1" ht="95.25" customHeight="1">
      <c r="A15" s="157" t="s">
        <v>402</v>
      </c>
      <c r="B15" s="227">
        <v>19.212</v>
      </c>
      <c r="C15" s="227">
        <v>0</v>
      </c>
      <c r="D15" s="227">
        <v>0</v>
      </c>
    </row>
    <row r="16" spans="1:4" s="156" customFormat="1" ht="43.5" customHeight="1">
      <c r="A16" s="157" t="s">
        <v>212</v>
      </c>
      <c r="B16" s="202">
        <v>120.7</v>
      </c>
      <c r="C16" s="202">
        <v>120.7</v>
      </c>
      <c r="D16" s="202">
        <v>121.7</v>
      </c>
    </row>
    <row r="17" spans="1:4" s="156" customFormat="1" ht="57" customHeight="1">
      <c r="A17" s="157" t="s">
        <v>208</v>
      </c>
      <c r="B17" s="227">
        <v>1.6140000000000001</v>
      </c>
      <c r="C17" s="227">
        <v>1.6</v>
      </c>
      <c r="D17" s="227">
        <v>1.6</v>
      </c>
    </row>
    <row r="18" spans="1:4" s="156" customFormat="1" ht="181.5" customHeight="1">
      <c r="A18" s="157" t="s">
        <v>478</v>
      </c>
      <c r="B18" s="227">
        <v>19.399999999999999</v>
      </c>
      <c r="C18" s="227">
        <v>0</v>
      </c>
      <c r="D18" s="227">
        <v>0</v>
      </c>
    </row>
    <row r="19" spans="1:4" s="156" customFormat="1" ht="228.75" customHeight="1">
      <c r="A19" s="157" t="s">
        <v>482</v>
      </c>
      <c r="B19" s="227">
        <v>28.34</v>
      </c>
      <c r="C19" s="227">
        <v>0</v>
      </c>
      <c r="D19" s="227">
        <v>0</v>
      </c>
    </row>
    <row r="20" spans="1:4" s="156" customFormat="1" ht="96" customHeight="1">
      <c r="A20" s="157" t="s">
        <v>498</v>
      </c>
      <c r="B20" s="227">
        <v>43.631610000000002</v>
      </c>
      <c r="C20" s="227">
        <v>0</v>
      </c>
      <c r="D20" s="227">
        <v>0</v>
      </c>
    </row>
    <row r="21" spans="1:4" s="156" customFormat="1" ht="57.75" customHeight="1">
      <c r="A21" s="157" t="s">
        <v>244</v>
      </c>
      <c r="B21" s="227">
        <v>18.287230000000001</v>
      </c>
      <c r="C21" s="227">
        <v>0</v>
      </c>
      <c r="D21" s="227">
        <v>0</v>
      </c>
    </row>
    <row r="22" spans="1:4" s="228" customFormat="1" ht="20.25" customHeight="1">
      <c r="A22" s="159" t="s">
        <v>6</v>
      </c>
      <c r="B22" s="160">
        <f>SUM(B10:B21)</f>
        <v>11572.24944</v>
      </c>
      <c r="C22" s="160">
        <f t="shared" ref="C22:D22" si="0">SUM(C10:C21)</f>
        <v>9221.0619999999999</v>
      </c>
      <c r="D22" s="160">
        <f t="shared" si="0"/>
        <v>9202.1620000000021</v>
      </c>
    </row>
  </sheetData>
  <mergeCells count="4">
    <mergeCell ref="A2:D2"/>
    <mergeCell ref="B3:D3"/>
    <mergeCell ref="C7:D7"/>
    <mergeCell ref="A5:D6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Imba</dc:creator>
  <cp:lastModifiedBy>Бухгалтерия</cp:lastModifiedBy>
  <cp:lastPrinted>2019-12-30T09:19:38Z</cp:lastPrinted>
  <dcterms:created xsi:type="dcterms:W3CDTF">2010-03-12T03:41:40Z</dcterms:created>
  <dcterms:modified xsi:type="dcterms:W3CDTF">2020-01-03T08:55:01Z</dcterms:modified>
</cp:coreProperties>
</file>