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95" windowWidth="10185" windowHeight="9315" firstSheet="5" activeTab="9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22" r:id="rId8"/>
    <sheet name="Приложение 9" sheetId="19" r:id="rId9"/>
    <sheet name="Приложение 10" sheetId="20" r:id="rId10"/>
    <sheet name="Лист1" sheetId="23" r:id="rId11"/>
  </sheets>
  <externalReferences>
    <externalReference r:id="rId12"/>
  </externalReferences>
  <definedNames>
    <definedName name="_xlnm._FilterDatabase" localSheetId="9" hidden="1">'Приложение 10'!$A$1:$D$17</definedName>
    <definedName name="_xlnm._FilterDatabase" localSheetId="3" hidden="1">'Приложение 4'!$A$10:$M$63</definedName>
    <definedName name="_xlnm._FilterDatabase" localSheetId="5" hidden="1">'Приложение 6'!$A$8:$I$182</definedName>
    <definedName name="_xlnm._FilterDatabase" localSheetId="6" hidden="1">'Приложение 7'!$A$9:$I$226</definedName>
    <definedName name="_xlnm.Print_Area" localSheetId="0">'Приложение 1'!$A$1:$F$22</definedName>
    <definedName name="_xlnm.Print_Area" localSheetId="1">'Приложение 2'!$A$1:$D$56</definedName>
    <definedName name="_xlnm.Print_Area" localSheetId="3">'Приложение 4'!$A$1:$M$63</definedName>
    <definedName name="_xlnm.Print_Area" localSheetId="4">'Приложение 5'!$A$1:$G$35</definedName>
    <definedName name="_xlnm.Print_Area" localSheetId="5">'Приложение 6'!$A$1:$I$182</definedName>
  </definedNames>
  <calcPr calcId="125725" calcOnSave="0"/>
</workbook>
</file>

<file path=xl/calcChain.xml><?xml version="1.0" encoding="utf-8"?>
<calcChain xmlns="http://schemas.openxmlformats.org/spreadsheetml/2006/main">
  <c r="F10" i="16"/>
  <c r="G226" i="10"/>
  <c r="G57"/>
  <c r="G58"/>
  <c r="G17"/>
  <c r="I16"/>
  <c r="I19"/>
  <c r="I25"/>
  <c r="I30"/>
  <c r="I43"/>
  <c r="I48"/>
  <c r="I52"/>
  <c r="I61"/>
  <c r="I66"/>
  <c r="I71"/>
  <c r="I80"/>
  <c r="I84"/>
  <c r="I88"/>
  <c r="I93"/>
  <c r="I100"/>
  <c r="I105"/>
  <c r="I110"/>
  <c r="I113"/>
  <c r="I119"/>
  <c r="I123"/>
  <c r="I139"/>
  <c r="I146"/>
  <c r="I151"/>
  <c r="I159"/>
  <c r="I167"/>
  <c r="I174"/>
  <c r="I178"/>
  <c r="I183"/>
  <c r="I195"/>
  <c r="I202"/>
  <c r="I209"/>
  <c r="I214"/>
  <c r="I219"/>
  <c r="I224"/>
  <c r="H225"/>
  <c r="H223"/>
  <c r="H218"/>
  <c r="H213"/>
  <c r="H208"/>
  <c r="H203"/>
  <c r="H204" s="1"/>
  <c r="H201"/>
  <c r="H200"/>
  <c r="H196"/>
  <c r="H197" s="1"/>
  <c r="H194"/>
  <c r="H188"/>
  <c r="H189" s="1"/>
  <c r="H190" s="1"/>
  <c r="H182"/>
  <c r="H181" s="1"/>
  <c r="H180" s="1"/>
  <c r="H179" s="1"/>
  <c r="H177"/>
  <c r="H176" s="1"/>
  <c r="H175" s="1"/>
  <c r="H173"/>
  <c r="H168"/>
  <c r="H166"/>
  <c r="H160"/>
  <c r="H161" s="1"/>
  <c r="H158"/>
  <c r="H157" s="1"/>
  <c r="H156" s="1"/>
  <c r="H155" s="1"/>
  <c r="H152"/>
  <c r="H153" s="1"/>
  <c r="H154" s="1"/>
  <c r="H150"/>
  <c r="H149" s="1"/>
  <c r="H148" s="1"/>
  <c r="H147"/>
  <c r="H145"/>
  <c r="H140"/>
  <c r="H138"/>
  <c r="H137" s="1"/>
  <c r="H136" s="1"/>
  <c r="H135" s="1"/>
  <c r="H134" s="1"/>
  <c r="H132"/>
  <c r="H133" s="1"/>
  <c r="H124"/>
  <c r="H125" s="1"/>
  <c r="H126" s="1"/>
  <c r="H120"/>
  <c r="H121" s="1"/>
  <c r="H122" s="1"/>
  <c r="H118"/>
  <c r="H115"/>
  <c r="H114" s="1"/>
  <c r="H112"/>
  <c r="H111" s="1"/>
  <c r="H109"/>
  <c r="H108" s="1"/>
  <c r="H107" s="1"/>
  <c r="H104"/>
  <c r="H99"/>
  <c r="H98" s="1"/>
  <c r="H95"/>
  <c r="H94" s="1"/>
  <c r="H92"/>
  <c r="H91" s="1"/>
  <c r="H89"/>
  <c r="H90" s="1"/>
  <c r="H87"/>
  <c r="H85"/>
  <c r="H86" s="1"/>
  <c r="H83"/>
  <c r="H81"/>
  <c r="H82" s="1"/>
  <c r="H79"/>
  <c r="H78"/>
  <c r="H77" s="1"/>
  <c r="H73"/>
  <c r="H72"/>
  <c r="H70"/>
  <c r="H69" s="1"/>
  <c r="H68"/>
  <c r="H67"/>
  <c r="H65"/>
  <c r="H64" s="1"/>
  <c r="H63"/>
  <c r="H62"/>
  <c r="H60"/>
  <c r="H59" s="1"/>
  <c r="H53"/>
  <c r="H54" s="1"/>
  <c r="H55" s="1"/>
  <c r="H56" s="1"/>
  <c r="H51"/>
  <c r="H49"/>
  <c r="H50" s="1"/>
  <c r="H47"/>
  <c r="H44"/>
  <c r="H45" s="1"/>
  <c r="H42"/>
  <c r="H41"/>
  <c r="H38"/>
  <c r="H39" s="1"/>
  <c r="H40" s="1"/>
  <c r="H37"/>
  <c r="H31"/>
  <c r="H32" s="1"/>
  <c r="H33" s="1"/>
  <c r="H34" s="1"/>
  <c r="H26"/>
  <c r="H27" s="1"/>
  <c r="H28" s="1"/>
  <c r="H29" s="1"/>
  <c r="H24"/>
  <c r="H17" s="1"/>
  <c r="H10" s="1"/>
  <c r="H20"/>
  <c r="H21" s="1"/>
  <c r="H22" s="1"/>
  <c r="H23" s="1"/>
  <c r="H18"/>
  <c r="H15"/>
  <c r="H14" s="1"/>
  <c r="H13" s="1"/>
  <c r="H12" s="1"/>
  <c r="H11" s="1"/>
  <c r="H182" i="8"/>
  <c r="G182"/>
  <c r="H9"/>
  <c r="G9"/>
  <c r="E10" i="16"/>
  <c r="D10"/>
  <c r="H180" i="8"/>
  <c r="H179" s="1"/>
  <c r="H175"/>
  <c r="H174" s="1"/>
  <c r="H172"/>
  <c r="H171" s="1"/>
  <c r="H168"/>
  <c r="H167" s="1"/>
  <c r="H165"/>
  <c r="H164" s="1"/>
  <c r="H162"/>
  <c r="H161" s="1"/>
  <c r="H155"/>
  <c r="H154" s="1"/>
  <c r="H149"/>
  <c r="H148" s="1"/>
  <c r="H147" s="1"/>
  <c r="H144"/>
  <c r="H143" s="1"/>
  <c r="H142" s="1"/>
  <c r="H139"/>
  <c r="H138" s="1"/>
  <c r="H136"/>
  <c r="H135"/>
  <c r="H134"/>
  <c r="H133" s="1"/>
  <c r="H132" s="1"/>
  <c r="H127"/>
  <c r="H126" s="1"/>
  <c r="H124" s="1"/>
  <c r="H125"/>
  <c r="H122"/>
  <c r="H121" s="1"/>
  <c r="H119" s="1"/>
  <c r="H118" s="1"/>
  <c r="H120"/>
  <c r="H116"/>
  <c r="H115" s="1"/>
  <c r="H114" s="1"/>
  <c r="H112"/>
  <c r="H111" s="1"/>
  <c r="H106"/>
  <c r="H105" s="1"/>
  <c r="H99"/>
  <c r="H98" s="1"/>
  <c r="H94"/>
  <c r="H93" s="1"/>
  <c r="H87"/>
  <c r="H85"/>
  <c r="H79"/>
  <c r="H78" s="1"/>
  <c r="H74"/>
  <c r="H73" s="1"/>
  <c r="H70"/>
  <c r="H68"/>
  <c r="H67"/>
  <c r="H66"/>
  <c r="H64"/>
  <c r="H63"/>
  <c r="H62" s="1"/>
  <c r="H59"/>
  <c r="H58"/>
  <c r="H57" s="1"/>
  <c r="H55"/>
  <c r="H54"/>
  <c r="H53" s="1"/>
  <c r="H49"/>
  <c r="H48" s="1"/>
  <c r="H46"/>
  <c r="H45" s="1"/>
  <c r="H43"/>
  <c r="H42" s="1"/>
  <c r="H40"/>
  <c r="H39" s="1"/>
  <c r="H37"/>
  <c r="H35"/>
  <c r="H33"/>
  <c r="H31"/>
  <c r="H25"/>
  <c r="H24" s="1"/>
  <c r="H17"/>
  <c r="H18" s="1"/>
  <c r="H14"/>
  <c r="H15" s="1"/>
  <c r="I181"/>
  <c r="I169"/>
  <c r="I166"/>
  <c r="I163"/>
  <c r="I156"/>
  <c r="I150"/>
  <c r="I145"/>
  <c r="I140"/>
  <c r="I137"/>
  <c r="I128"/>
  <c r="I123"/>
  <c r="I113"/>
  <c r="I107"/>
  <c r="I100"/>
  <c r="I95"/>
  <c r="I88"/>
  <c r="I86"/>
  <c r="I75"/>
  <c r="I71"/>
  <c r="I69"/>
  <c r="I65"/>
  <c r="I50"/>
  <c r="I47"/>
  <c r="I44"/>
  <c r="I41"/>
  <c r="I38"/>
  <c r="I36"/>
  <c r="I34"/>
  <c r="I26"/>
  <c r="I19"/>
  <c r="I16"/>
  <c r="D11" i="20"/>
  <c r="D12"/>
  <c r="D13"/>
  <c r="D14"/>
  <c r="D15"/>
  <c r="D16"/>
  <c r="D17"/>
  <c r="D10"/>
  <c r="C17"/>
  <c r="C16"/>
  <c r="D10" i="19"/>
  <c r="D11"/>
  <c r="D12"/>
  <c r="D13"/>
  <c r="D14"/>
  <c r="D15"/>
  <c r="D16"/>
  <c r="D17"/>
  <c r="D18"/>
  <c r="D19"/>
  <c r="D20"/>
  <c r="D21"/>
  <c r="D9"/>
  <c r="C10"/>
  <c r="F13" i="22"/>
  <c r="E13"/>
  <c r="E20" i="16"/>
  <c r="E32"/>
  <c r="E25"/>
  <c r="E23" s="1"/>
  <c r="E14"/>
  <c r="F11"/>
  <c r="F12"/>
  <c r="F17"/>
  <c r="F19"/>
  <c r="F21"/>
  <c r="F24"/>
  <c r="F26"/>
  <c r="F28"/>
  <c r="F34"/>
  <c r="L11" i="17"/>
  <c r="L13"/>
  <c r="L12" s="1"/>
  <c r="L42"/>
  <c r="L51"/>
  <c r="L58"/>
  <c r="L56"/>
  <c r="L54" s="1"/>
  <c r="H75" i="10" l="1"/>
  <c r="H74" s="1"/>
  <c r="H58" s="1"/>
  <c r="H57" s="1"/>
  <c r="H226" s="1"/>
  <c r="H131"/>
  <c r="H36"/>
  <c r="H46"/>
  <c r="H103"/>
  <c r="H106"/>
  <c r="H130"/>
  <c r="H144"/>
  <c r="H165"/>
  <c r="H172"/>
  <c r="H193"/>
  <c r="H199"/>
  <c r="H207"/>
  <c r="H212"/>
  <c r="H217"/>
  <c r="H222"/>
  <c r="H96"/>
  <c r="H97"/>
  <c r="H117"/>
  <c r="H187"/>
  <c r="H84" i="8"/>
  <c r="H104"/>
  <c r="H30"/>
  <c r="H170"/>
  <c r="H173"/>
  <c r="H23"/>
  <c r="H77"/>
  <c r="H97"/>
  <c r="H96" s="1"/>
  <c r="H103"/>
  <c r="H153"/>
  <c r="H178"/>
  <c r="H177" s="1"/>
  <c r="H72"/>
  <c r="H83"/>
  <c r="H82" s="1"/>
  <c r="H22"/>
  <c r="H29"/>
  <c r="H92"/>
  <c r="H131"/>
  <c r="H141"/>
  <c r="H146"/>
  <c r="H52"/>
  <c r="H56"/>
  <c r="H76"/>
  <c r="H81"/>
  <c r="H110"/>
  <c r="H160"/>
  <c r="H13"/>
  <c r="H186" i="10" l="1"/>
  <c r="H116"/>
  <c r="H221"/>
  <c r="H211"/>
  <c r="H198"/>
  <c r="H171"/>
  <c r="H164"/>
  <c r="H129"/>
  <c r="H102"/>
  <c r="H101"/>
  <c r="H35"/>
  <c r="H216"/>
  <c r="H206"/>
  <c r="H192"/>
  <c r="H143"/>
  <c r="H152" i="8"/>
  <c r="H102"/>
  <c r="H176"/>
  <c r="H159"/>
  <c r="H80"/>
  <c r="H51"/>
  <c r="H130"/>
  <c r="H28"/>
  <c r="H21"/>
  <c r="H61"/>
  <c r="H12"/>
  <c r="H109"/>
  <c r="H91"/>
  <c r="H90" s="1"/>
  <c r="H163" i="10" l="1"/>
  <c r="H170"/>
  <c r="H210"/>
  <c r="H220"/>
  <c r="H185"/>
  <c r="H142"/>
  <c r="H191"/>
  <c r="H205"/>
  <c r="H215"/>
  <c r="H128"/>
  <c r="H151" i="8"/>
  <c r="H108"/>
  <c r="H11"/>
  <c r="H27"/>
  <c r="H60"/>
  <c r="H20"/>
  <c r="H158"/>
  <c r="H129"/>
  <c r="H184" i="10" l="1"/>
  <c r="H162"/>
  <c r="H127"/>
  <c r="H141"/>
  <c r="H169"/>
  <c r="H10" i="8"/>
  <c r="H117"/>
  <c r="H157"/>
  <c r="H101"/>
  <c r="H89"/>
  <c r="L37" i="17" l="1"/>
  <c r="M37" s="1"/>
  <c r="K37"/>
  <c r="M14"/>
  <c r="M15"/>
  <c r="M16"/>
  <c r="M18"/>
  <c r="M19"/>
  <c r="M20"/>
  <c r="M21"/>
  <c r="M22"/>
  <c r="M23"/>
  <c r="M24"/>
  <c r="M25"/>
  <c r="M28"/>
  <c r="M31"/>
  <c r="M33"/>
  <c r="M36"/>
  <c r="M38"/>
  <c r="M40"/>
  <c r="M45"/>
  <c r="M48"/>
  <c r="M49"/>
  <c r="M50"/>
  <c r="M52"/>
  <c r="M54"/>
  <c r="M55"/>
  <c r="M56"/>
  <c r="M57"/>
  <c r="M58"/>
  <c r="M59"/>
  <c r="M60"/>
  <c r="M61"/>
  <c r="M62"/>
  <c r="E21" i="12"/>
  <c r="E17"/>
  <c r="G118" i="10"/>
  <c r="I118" s="1"/>
  <c r="G124"/>
  <c r="G125" l="1"/>
  <c r="I124"/>
  <c r="G120"/>
  <c r="G38"/>
  <c r="I38" s="1"/>
  <c r="G134" i="8"/>
  <c r="I134" s="1"/>
  <c r="G76" i="10"/>
  <c r="I76" s="1"/>
  <c r="G32" i="8"/>
  <c r="I32" s="1"/>
  <c r="G24" i="10"/>
  <c r="I24" s="1"/>
  <c r="G121" l="1"/>
  <c r="I120"/>
  <c r="G126"/>
  <c r="I126" s="1"/>
  <c r="I125"/>
  <c r="K11" i="17"/>
  <c r="K63"/>
  <c r="K54"/>
  <c r="G122" i="10" l="1"/>
  <c r="I121"/>
  <c r="D25" i="16"/>
  <c r="D13"/>
  <c r="G117" i="10" l="1"/>
  <c r="I122"/>
  <c r="G194"/>
  <c r="G196"/>
  <c r="G70" i="8"/>
  <c r="G197" i="10" l="1"/>
  <c r="I197" s="1"/>
  <c r="I196"/>
  <c r="G193"/>
  <c r="I194"/>
  <c r="G116"/>
  <c r="I116" s="1"/>
  <c r="I117"/>
  <c r="G67" i="8"/>
  <c r="I70"/>
  <c r="G68"/>
  <c r="I68" s="1"/>
  <c r="G74"/>
  <c r="G79"/>
  <c r="G192" i="10" l="1"/>
  <c r="I193"/>
  <c r="G78" i="8"/>
  <c r="I79"/>
  <c r="G66"/>
  <c r="I66" s="1"/>
  <c r="I67"/>
  <c r="G73"/>
  <c r="I74"/>
  <c r="B16" i="20"/>
  <c r="B10" i="19"/>
  <c r="G191" i="10" l="1"/>
  <c r="I191" s="1"/>
  <c r="I192"/>
  <c r="G72" i="8"/>
  <c r="I72" s="1"/>
  <c r="I73"/>
  <c r="G77"/>
  <c r="I78"/>
  <c r="K56" i="17"/>
  <c r="G152" i="10"/>
  <c r="G150"/>
  <c r="G109"/>
  <c r="I109" s="1"/>
  <c r="G99"/>
  <c r="G63"/>
  <c r="I63" s="1"/>
  <c r="G62"/>
  <c r="I62" s="1"/>
  <c r="G60"/>
  <c r="I60" s="1"/>
  <c r="G59"/>
  <c r="I59" s="1"/>
  <c r="C21" i="19"/>
  <c r="B21"/>
  <c r="D13" i="22"/>
  <c r="D32" i="16"/>
  <c r="F32" s="1"/>
  <c r="G144" i="8"/>
  <c r="G175"/>
  <c r="I175" s="1"/>
  <c r="G116"/>
  <c r="I116" s="1"/>
  <c r="G106"/>
  <c r="G46"/>
  <c r="G43"/>
  <c r="G14"/>
  <c r="D22" i="16"/>
  <c r="F22" s="1"/>
  <c r="G149" i="10" l="1"/>
  <c r="I150"/>
  <c r="G108"/>
  <c r="G98"/>
  <c r="I98" s="1"/>
  <c r="I99"/>
  <c r="G153"/>
  <c r="I152"/>
  <c r="G15" i="8"/>
  <c r="I15" s="1"/>
  <c r="I14"/>
  <c r="G45"/>
  <c r="I45" s="1"/>
  <c r="I46"/>
  <c r="G143"/>
  <c r="I144"/>
  <c r="G76"/>
  <c r="I76" s="1"/>
  <c r="I77"/>
  <c r="G42"/>
  <c r="I42" s="1"/>
  <c r="I43"/>
  <c r="G105"/>
  <c r="I106"/>
  <c r="D20" i="16"/>
  <c r="G97" i="10"/>
  <c r="I97" s="1"/>
  <c r="G96"/>
  <c r="I96" s="1"/>
  <c r="G104" i="8"/>
  <c r="I104" s="1"/>
  <c r="K16" i="17"/>
  <c r="K28"/>
  <c r="K14"/>
  <c r="K58"/>
  <c r="K40"/>
  <c r="K15"/>
  <c r="I108" i="10" l="1"/>
  <c r="G107"/>
  <c r="I107" s="1"/>
  <c r="G106"/>
  <c r="I106" s="1"/>
  <c r="G148"/>
  <c r="I148" s="1"/>
  <c r="I149"/>
  <c r="G154"/>
  <c r="I154" s="1"/>
  <c r="I153"/>
  <c r="G103" i="8"/>
  <c r="I105"/>
  <c r="G142"/>
  <c r="I143"/>
  <c r="K13" i="17"/>
  <c r="G141" i="8" l="1"/>
  <c r="I141" s="1"/>
  <c r="I142"/>
  <c r="I103"/>
  <c r="G102"/>
  <c r="I102" s="1"/>
  <c r="K38" i="17"/>
  <c r="G85" i="10" l="1"/>
  <c r="G83"/>
  <c r="I83" s="1"/>
  <c r="G20"/>
  <c r="G18"/>
  <c r="I18" s="1"/>
  <c r="G132"/>
  <c r="I132" s="1"/>
  <c r="G73"/>
  <c r="I73" s="1"/>
  <c r="G72"/>
  <c r="I72" s="1"/>
  <c r="G70"/>
  <c r="G21" l="1"/>
  <c r="I20"/>
  <c r="G86"/>
  <c r="I86" s="1"/>
  <c r="I85"/>
  <c r="G69"/>
  <c r="I69" s="1"/>
  <c r="I70"/>
  <c r="G35" i="8"/>
  <c r="I35" s="1"/>
  <c r="G25"/>
  <c r="I25" s="1"/>
  <c r="G22" i="10" l="1"/>
  <c r="I21"/>
  <c r="G24" i="8"/>
  <c r="G23" i="10" l="1"/>
  <c r="I23" s="1"/>
  <c r="I22"/>
  <c r="G23" i="8"/>
  <c r="I24"/>
  <c r="G160" i="10"/>
  <c r="G158"/>
  <c r="G157" l="1"/>
  <c r="I158"/>
  <c r="G161"/>
  <c r="I161" s="1"/>
  <c r="I160"/>
  <c r="G22" i="8"/>
  <c r="I23"/>
  <c r="G95" i="10"/>
  <c r="G92"/>
  <c r="G133"/>
  <c r="I133" s="1"/>
  <c r="G131"/>
  <c r="G208"/>
  <c r="G213"/>
  <c r="G31"/>
  <c r="G130" l="1"/>
  <c r="I131"/>
  <c r="G91"/>
  <c r="I91" s="1"/>
  <c r="I92"/>
  <c r="G32"/>
  <c r="I31"/>
  <c r="G207"/>
  <c r="I208"/>
  <c r="G94"/>
  <c r="I94" s="1"/>
  <c r="I95"/>
  <c r="G156"/>
  <c r="I157"/>
  <c r="G212"/>
  <c r="I213"/>
  <c r="G21" i="8"/>
  <c r="I22"/>
  <c r="G168"/>
  <c r="G165"/>
  <c r="G149"/>
  <c r="G115"/>
  <c r="G99"/>
  <c r="G40"/>
  <c r="G211" i="10" l="1"/>
  <c r="I212"/>
  <c r="G155"/>
  <c r="I155" s="1"/>
  <c r="I156"/>
  <c r="G206"/>
  <c r="I207"/>
  <c r="G33"/>
  <c r="I32"/>
  <c r="G129"/>
  <c r="I130"/>
  <c r="G39" i="8"/>
  <c r="I39" s="1"/>
  <c r="I40"/>
  <c r="G98"/>
  <c r="I99"/>
  <c r="G148"/>
  <c r="I149"/>
  <c r="G167"/>
  <c r="I167" s="1"/>
  <c r="I168"/>
  <c r="G20"/>
  <c r="I20" s="1"/>
  <c r="I21"/>
  <c r="G114"/>
  <c r="I114" s="1"/>
  <c r="I115"/>
  <c r="G164"/>
  <c r="I164" s="1"/>
  <c r="I165"/>
  <c r="B17" i="20"/>
  <c r="D14" i="16"/>
  <c r="G127" i="8"/>
  <c r="G128" i="10" l="1"/>
  <c r="I129"/>
  <c r="G34"/>
  <c r="I34" s="1"/>
  <c r="I33"/>
  <c r="G205"/>
  <c r="I205" s="1"/>
  <c r="I206"/>
  <c r="G210"/>
  <c r="I210" s="1"/>
  <c r="I211"/>
  <c r="G126" i="8"/>
  <c r="I126" s="1"/>
  <c r="I127"/>
  <c r="G147"/>
  <c r="I148"/>
  <c r="G97"/>
  <c r="I98"/>
  <c r="G168" i="10"/>
  <c r="I168" s="1"/>
  <c r="G166"/>
  <c r="G140"/>
  <c r="I140" s="1"/>
  <c r="G138"/>
  <c r="G137" l="1"/>
  <c r="I138"/>
  <c r="G165"/>
  <c r="I166"/>
  <c r="G127"/>
  <c r="I127" s="1"/>
  <c r="I128"/>
  <c r="I97" i="8"/>
  <c r="G96"/>
  <c r="G146"/>
  <c r="I146" s="1"/>
  <c r="I147"/>
  <c r="G124"/>
  <c r="I124" s="1"/>
  <c r="G122"/>
  <c r="G164" i="10" l="1"/>
  <c r="I165"/>
  <c r="G136"/>
  <c r="I137"/>
  <c r="G121" i="8"/>
  <c r="I122"/>
  <c r="G120"/>
  <c r="I120" s="1"/>
  <c r="G125"/>
  <c r="I125" s="1"/>
  <c r="F13" i="16"/>
  <c r="G135" i="10" l="1"/>
  <c r="I136"/>
  <c r="G163"/>
  <c r="I164"/>
  <c r="G119" i="8"/>
  <c r="I121"/>
  <c r="F15" i="16"/>
  <c r="G162" i="10" l="1"/>
  <c r="I162" s="1"/>
  <c r="I163"/>
  <c r="G134"/>
  <c r="I134" s="1"/>
  <c r="I135"/>
  <c r="I119" i="8"/>
  <c r="G118"/>
  <c r="I118" s="1"/>
  <c r="F14" i="16"/>
  <c r="G188" i="10" l="1"/>
  <c r="G53"/>
  <c r="G51"/>
  <c r="I51" s="1"/>
  <c r="G37" i="8"/>
  <c r="G189" i="10" l="1"/>
  <c r="I188"/>
  <c r="G54"/>
  <c r="I53"/>
  <c r="G30" i="8"/>
  <c r="I30" s="1"/>
  <c r="I37"/>
  <c r="G187" i="10"/>
  <c r="G59" i="8"/>
  <c r="I59" s="1"/>
  <c r="G55"/>
  <c r="G94"/>
  <c r="D23" i="16"/>
  <c r="G186" i="10" l="1"/>
  <c r="I187"/>
  <c r="G55"/>
  <c r="I54"/>
  <c r="G190"/>
  <c r="I190" s="1"/>
  <c r="I189"/>
  <c r="G93" i="8"/>
  <c r="I94"/>
  <c r="G54"/>
  <c r="I55"/>
  <c r="G170"/>
  <c r="I170" s="1"/>
  <c r="G174"/>
  <c r="I174" s="1"/>
  <c r="G173"/>
  <c r="I173" s="1"/>
  <c r="G172"/>
  <c r="G56" i="10" l="1"/>
  <c r="I56" s="1"/>
  <c r="I55"/>
  <c r="G185"/>
  <c r="I186"/>
  <c r="G53" i="8"/>
  <c r="I54"/>
  <c r="G92"/>
  <c r="I93"/>
  <c r="G171"/>
  <c r="I171" s="1"/>
  <c r="I172"/>
  <c r="E12" i="22"/>
  <c r="F12"/>
  <c r="D12"/>
  <c r="F11"/>
  <c r="D11"/>
  <c r="F10"/>
  <c r="D10"/>
  <c r="D9" s="1"/>
  <c r="D14" s="1"/>
  <c r="E31" i="16"/>
  <c r="D31"/>
  <c r="G32"/>
  <c r="G31" s="1"/>
  <c r="G184" i="10" l="1"/>
  <c r="I184" s="1"/>
  <c r="I185"/>
  <c r="G91" i="8"/>
  <c r="I92"/>
  <c r="G52"/>
  <c r="I52" s="1"/>
  <c r="I53"/>
  <c r="F31" i="16"/>
  <c r="F14" i="22"/>
  <c r="F9"/>
  <c r="E11"/>
  <c r="E10" s="1"/>
  <c r="E9" s="1"/>
  <c r="E14" s="1"/>
  <c r="I91" i="8" l="1"/>
  <c r="G90"/>
  <c r="M12" i="17"/>
  <c r="M13"/>
  <c r="G81" i="10"/>
  <c r="G78"/>
  <c r="G104"/>
  <c r="G77" l="1"/>
  <c r="I77" s="1"/>
  <c r="I78"/>
  <c r="G103"/>
  <c r="I104"/>
  <c r="G82"/>
  <c r="I82" s="1"/>
  <c r="I81"/>
  <c r="G101"/>
  <c r="I101" s="1"/>
  <c r="G102" l="1"/>
  <c r="I102" s="1"/>
  <c r="I103"/>
  <c r="G49"/>
  <c r="G47"/>
  <c r="G15"/>
  <c r="G180" i="8"/>
  <c r="G49"/>
  <c r="G46" i="10" l="1"/>
  <c r="I46" s="1"/>
  <c r="I47"/>
  <c r="G14"/>
  <c r="I15"/>
  <c r="G50"/>
  <c r="I50" s="1"/>
  <c r="I49"/>
  <c r="G179" i="8"/>
  <c r="I180"/>
  <c r="G48"/>
  <c r="I49"/>
  <c r="G147" i="10"/>
  <c r="I147" s="1"/>
  <c r="G145"/>
  <c r="G68"/>
  <c r="I68" s="1"/>
  <c r="G67"/>
  <c r="I67" s="1"/>
  <c r="G65"/>
  <c r="G144" l="1"/>
  <c r="I145"/>
  <c r="G64"/>
  <c r="I64" s="1"/>
  <c r="I65"/>
  <c r="G13"/>
  <c r="I14"/>
  <c r="G29" i="8"/>
  <c r="I29" s="1"/>
  <c r="I48"/>
  <c r="G178"/>
  <c r="I178" s="1"/>
  <c r="I179"/>
  <c r="G155"/>
  <c r="E29" i="16"/>
  <c r="D29"/>
  <c r="L53" i="17"/>
  <c r="K53"/>
  <c r="K51" s="1"/>
  <c r="G12" i="10" l="1"/>
  <c r="I13"/>
  <c r="G143"/>
  <c r="I144"/>
  <c r="G154" i="8"/>
  <c r="I155"/>
  <c r="M51" i="17"/>
  <c r="M53"/>
  <c r="G225" i="10"/>
  <c r="I225" s="1"/>
  <c r="G223"/>
  <c r="G222" l="1"/>
  <c r="I222" s="1"/>
  <c r="I223"/>
  <c r="G142"/>
  <c r="I143"/>
  <c r="G11"/>
  <c r="I11" s="1"/>
  <c r="I12"/>
  <c r="G153" i="8"/>
  <c r="I154"/>
  <c r="G221" i="10"/>
  <c r="L47" i="17"/>
  <c r="M47" s="1"/>
  <c r="K47"/>
  <c r="G115" i="10"/>
  <c r="G112"/>
  <c r="G42"/>
  <c r="G114" l="1"/>
  <c r="I114" s="1"/>
  <c r="I115"/>
  <c r="G111"/>
  <c r="I111" s="1"/>
  <c r="I112"/>
  <c r="G220"/>
  <c r="I220" s="1"/>
  <c r="I221"/>
  <c r="G141"/>
  <c r="I141" s="1"/>
  <c r="I142"/>
  <c r="G41"/>
  <c r="I41" s="1"/>
  <c r="I42"/>
  <c r="G152" i="8"/>
  <c r="I153"/>
  <c r="F23" i="16"/>
  <c r="F25"/>
  <c r="G151" i="8" l="1"/>
  <c r="I151" s="1"/>
  <c r="I152"/>
  <c r="G64"/>
  <c r="E27" i="16"/>
  <c r="D27"/>
  <c r="G63" i="8" l="1"/>
  <c r="I63" s="1"/>
  <c r="I64"/>
  <c r="F27" i="16"/>
  <c r="G62" i="8" l="1"/>
  <c r="G61" s="1"/>
  <c r="I61" s="1"/>
  <c r="G218" i="10"/>
  <c r="I218" s="1"/>
  <c r="G177"/>
  <c r="G173"/>
  <c r="G182"/>
  <c r="I182" s="1"/>
  <c r="G203"/>
  <c r="G89"/>
  <c r="G75"/>
  <c r="I75" s="1"/>
  <c r="G44"/>
  <c r="G39"/>
  <c r="G37"/>
  <c r="G26"/>
  <c r="G36" l="1"/>
  <c r="I37"/>
  <c r="G45"/>
  <c r="I45" s="1"/>
  <c r="I44"/>
  <c r="G90"/>
  <c r="I90" s="1"/>
  <c r="I89"/>
  <c r="G27"/>
  <c r="I26"/>
  <c r="G40"/>
  <c r="I40" s="1"/>
  <c r="I39"/>
  <c r="G204"/>
  <c r="I204" s="1"/>
  <c r="I203"/>
  <c r="G172"/>
  <c r="I173"/>
  <c r="G176"/>
  <c r="I177"/>
  <c r="I62" i="8"/>
  <c r="G181" i="10"/>
  <c r="G217"/>
  <c r="G201"/>
  <c r="G79"/>
  <c r="I79" s="1"/>
  <c r="G87"/>
  <c r="I87" s="1"/>
  <c r="G162" i="8"/>
  <c r="G139"/>
  <c r="G136"/>
  <c r="I136" s="1"/>
  <c r="G135"/>
  <c r="I135" s="1"/>
  <c r="G133"/>
  <c r="G112"/>
  <c r="G87"/>
  <c r="I87" s="1"/>
  <c r="G85"/>
  <c r="I85" s="1"/>
  <c r="G60"/>
  <c r="I60" s="1"/>
  <c r="G58"/>
  <c r="G33"/>
  <c r="I33" s="1"/>
  <c r="G31"/>
  <c r="I31" s="1"/>
  <c r="G17"/>
  <c r="G180" i="10" l="1"/>
  <c r="I181"/>
  <c r="G200"/>
  <c r="I201"/>
  <c r="G216"/>
  <c r="I217"/>
  <c r="G175"/>
  <c r="I176"/>
  <c r="G171"/>
  <c r="I171" s="1"/>
  <c r="I172"/>
  <c r="G28"/>
  <c r="I27"/>
  <c r="G35"/>
  <c r="I36"/>
  <c r="G13" i="8"/>
  <c r="I13" s="1"/>
  <c r="I17"/>
  <c r="G57"/>
  <c r="I58"/>
  <c r="G132"/>
  <c r="I132" s="1"/>
  <c r="I133"/>
  <c r="G161"/>
  <c r="I162"/>
  <c r="G111"/>
  <c r="I112"/>
  <c r="G138"/>
  <c r="I138" s="1"/>
  <c r="I139"/>
  <c r="G74" i="10"/>
  <c r="G177" i="8"/>
  <c r="G18"/>
  <c r="I18" s="1"/>
  <c r="G12"/>
  <c r="G84"/>
  <c r="I74" i="10" l="1"/>
  <c r="I35"/>
  <c r="G29"/>
  <c r="I29" s="1"/>
  <c r="I28"/>
  <c r="I175"/>
  <c r="G170"/>
  <c r="I170" s="1"/>
  <c r="G215"/>
  <c r="I215" s="1"/>
  <c r="I216"/>
  <c r="G199"/>
  <c r="I200"/>
  <c r="G179"/>
  <c r="I180"/>
  <c r="G131" i="8"/>
  <c r="G130" s="1"/>
  <c r="G11"/>
  <c r="I12"/>
  <c r="G176"/>
  <c r="I176" s="1"/>
  <c r="I177"/>
  <c r="G83"/>
  <c r="G82" s="1"/>
  <c r="I82" s="1"/>
  <c r="I84"/>
  <c r="G110"/>
  <c r="I111"/>
  <c r="G160"/>
  <c r="I161"/>
  <c r="G56"/>
  <c r="I57"/>
  <c r="G28"/>
  <c r="I28" s="1"/>
  <c r="I179" i="10" l="1"/>
  <c r="G169"/>
  <c r="I169" s="1"/>
  <c r="G198"/>
  <c r="I199"/>
  <c r="G10"/>
  <c r="I17"/>
  <c r="I131" i="8"/>
  <c r="I11"/>
  <c r="G51"/>
  <c r="I51" s="1"/>
  <c r="I56"/>
  <c r="G159"/>
  <c r="I160"/>
  <c r="I110"/>
  <c r="G109"/>
  <c r="G81"/>
  <c r="I83"/>
  <c r="G129"/>
  <c r="I130"/>
  <c r="G27"/>
  <c r="G10" s="1"/>
  <c r="I10" i="10" l="1"/>
  <c r="I198"/>
  <c r="I10" i="8"/>
  <c r="I27"/>
  <c r="I129"/>
  <c r="G117"/>
  <c r="I117" s="1"/>
  <c r="G80"/>
  <c r="I80" s="1"/>
  <c r="I81"/>
  <c r="I159"/>
  <c r="G158"/>
  <c r="G108"/>
  <c r="I109"/>
  <c r="I58" i="10" l="1"/>
  <c r="G101" i="8"/>
  <c r="I101" s="1"/>
  <c r="I108"/>
  <c r="I96"/>
  <c r="I158"/>
  <c r="G157"/>
  <c r="I157" s="1"/>
  <c r="L49" i="17"/>
  <c r="L46" s="1"/>
  <c r="M46" s="1"/>
  <c r="K49"/>
  <c r="K46" s="1"/>
  <c r="I57" i="10" l="1"/>
  <c r="I226"/>
  <c r="G89" i="8"/>
  <c r="I90"/>
  <c r="L44" i="17"/>
  <c r="K44"/>
  <c r="K43" s="1"/>
  <c r="I89" i="8" l="1"/>
  <c r="I182"/>
  <c r="I9"/>
  <c r="L43" i="17"/>
  <c r="M43" s="1"/>
  <c r="M44"/>
  <c r="M42" l="1"/>
  <c r="K12"/>
  <c r="E33" i="16" l="1"/>
  <c r="F33" s="1"/>
  <c r="D33"/>
  <c r="L41" i="17"/>
  <c r="K42"/>
  <c r="L35"/>
  <c r="K35"/>
  <c r="K34" s="1"/>
  <c r="L32"/>
  <c r="M32" s="1"/>
  <c r="K32"/>
  <c r="L30"/>
  <c r="M30" s="1"/>
  <c r="K30"/>
  <c r="L27"/>
  <c r="M27" s="1"/>
  <c r="K27"/>
  <c r="L17"/>
  <c r="M17" s="1"/>
  <c r="K17"/>
  <c r="D16" i="16"/>
  <c r="D35" s="1"/>
  <c r="E16"/>
  <c r="D18"/>
  <c r="E18"/>
  <c r="F20"/>
  <c r="C16" i="12"/>
  <c r="D16"/>
  <c r="D15" s="1"/>
  <c r="D14" s="1"/>
  <c r="C20"/>
  <c r="D20"/>
  <c r="D19" s="1"/>
  <c r="D18" s="1"/>
  <c r="F16" i="16" l="1"/>
  <c r="E35"/>
  <c r="F35" s="1"/>
  <c r="F18"/>
  <c r="M41" i="17"/>
  <c r="L63"/>
  <c r="L34"/>
  <c r="M34" s="1"/>
  <c r="M35"/>
  <c r="C19" i="12"/>
  <c r="E20"/>
  <c r="C15"/>
  <c r="E16"/>
  <c r="D13"/>
  <c r="D22" s="1"/>
  <c r="K41" i="17"/>
  <c r="K29"/>
  <c r="K26" s="1"/>
  <c r="L29"/>
  <c r="L26" l="1"/>
  <c r="M26" s="1"/>
  <c r="M29"/>
  <c r="C18" i="12"/>
  <c r="E18" s="1"/>
  <c r="E19"/>
  <c r="C14"/>
  <c r="E15"/>
  <c r="M11" i="17" l="1"/>
  <c r="E14" i="12"/>
  <c r="C13"/>
  <c r="M63" i="17" l="1"/>
  <c r="C22" i="12"/>
  <c r="E22" s="1"/>
  <c r="E13"/>
</calcChain>
</file>

<file path=xl/sharedStrings.xml><?xml version="1.0" encoding="utf-8"?>
<sst xmlns="http://schemas.openxmlformats.org/spreadsheetml/2006/main" count="2032" uniqueCount="511">
  <si>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</si>
  <si>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</si>
  <si>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</si>
  <si>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Предоставление субсидий бюджетным, автономным учреждениям и иным некомерческим организациям</t>
  </si>
  <si>
    <t>Всего</t>
  </si>
  <si>
    <t>00</t>
  </si>
  <si>
    <t xml:space="preserve">                                                                 </t>
  </si>
  <si>
    <t xml:space="preserve">            код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</si>
  <si>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</si>
  <si>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</si>
  <si>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</si>
  <si>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Муниципальная программа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</si>
  <si>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</si>
  <si>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</si>
  <si>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</si>
  <si>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</si>
  <si>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</si>
  <si>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</si>
  <si>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 xml:space="preserve">Культура, кинематография </t>
  </si>
  <si>
    <t>Дотации бюджетам субъектов Российской Федерации и муниципальных образований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</si>
  <si>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</si>
  <si>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</si>
  <si>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</si>
  <si>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</si>
  <si>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</si>
  <si>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</si>
  <si>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</si>
  <si>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</si>
  <si>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</si>
  <si>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</si>
  <si>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</si>
  <si>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</si>
  <si>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</si>
  <si>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</si>
  <si>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</si>
  <si>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</si>
  <si>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</si>
  <si>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</si>
  <si>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</si>
  <si>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</si>
  <si>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610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</si>
  <si>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</si>
  <si>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</si>
  <si>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</si>
  <si>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</si>
  <si>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</si>
  <si>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</si>
  <si>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</si>
  <si>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</si>
  <si>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</si>
  <si>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</si>
  <si>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</si>
  <si>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</si>
  <si>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</si>
  <si>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</si>
  <si>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</si>
  <si>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600</t>
  </si>
  <si>
    <t>Субсидии бюджетным учреждениям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</si>
  <si>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</si>
  <si>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</si>
  <si>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</si>
  <si>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</si>
  <si>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</si>
  <si>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</si>
  <si>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тыс. рублей</t>
  </si>
  <si>
    <t>3</t>
  </si>
  <si>
    <t>4</t>
  </si>
  <si>
    <t>5</t>
  </si>
  <si>
    <t>6</t>
  </si>
  <si>
    <t>Администрация Недокурского сельсовета</t>
  </si>
  <si>
    <t xml:space="preserve"> </t>
  </si>
  <si>
    <t>тыс.руб.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</si>
  <si>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</si>
  <si>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</si>
  <si>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</si>
  <si>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</si>
  <si>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</si>
  <si>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</si>
  <si>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</si>
  <si>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</si>
  <si>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</si>
  <si>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</si>
  <si>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</si>
  <si>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</si>
  <si>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</si>
  <si>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</si>
  <si>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</si>
  <si>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</si>
  <si>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</si>
  <si>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</si>
  <si>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</si>
  <si>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</si>
  <si>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</si>
  <si>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</si>
  <si>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</si>
  <si>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</si>
  <si>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</si>
  <si>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</si>
  <si>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</si>
  <si>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</si>
  <si>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</si>
  <si>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</si>
  <si>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</si>
  <si>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</si>
  <si>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</si>
  <si>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</si>
  <si>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</si>
  <si>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</si>
  <si>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</si>
  <si>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</si>
  <si>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</si>
  <si>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</si>
  <si>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</si>
  <si>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</si>
  <si>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</si>
  <si>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</si>
  <si>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</si>
  <si>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</si>
  <si>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</si>
  <si>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</si>
  <si>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</si>
  <si>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</si>
  <si>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</si>
  <si>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</si>
  <si>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0113</t>
  </si>
  <si>
    <t>0200</t>
  </si>
  <si>
    <t>0203</t>
  </si>
  <si>
    <t>7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</si>
  <si>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</si>
  <si>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</si>
  <si>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</si>
  <si>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</si>
  <si>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</si>
  <si>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</si>
  <si>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Главные администраторы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</si>
  <si>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</si>
  <si>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</si>
  <si>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</si>
  <si>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</si>
  <si>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</si>
  <si>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</si>
  <si>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</si>
  <si>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</si>
  <si>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</si>
  <si>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</si>
  <si>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 xml:space="preserve">Акцизы на автомобильный бензин, производимый на территории РФ 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</si>
  <si>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</si>
  <si>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</si>
  <si>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807 1 08 04020 01 1000 110</t>
  </si>
  <si>
    <t>807 1 08 04020 01 2000 110</t>
  </si>
  <si>
    <t>807 1 08 04020 01 3000 110</t>
  </si>
  <si>
    <t>807 1 08 04020 01 4000 110</t>
  </si>
  <si>
    <t>807 1 16 32000 10 0000 140</t>
  </si>
  <si>
    <t>807 1 16 51040 02 0000 140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</si>
  <si>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</si>
  <si>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</si>
  <si>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</si>
  <si>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</si>
  <si>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</si>
  <si>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</si>
  <si>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</si>
  <si>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</si>
  <si>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</si>
  <si>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</si>
  <si>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</si>
  <si>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</si>
  <si>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</si>
  <si>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</si>
  <si>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</si>
  <si>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</si>
  <si>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</si>
  <si>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</si>
  <si>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</si>
  <si>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</si>
  <si>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</si>
  <si>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</si>
  <si>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02 0 00 00000</t>
  </si>
  <si>
    <t>02 0 00 00610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</si>
  <si>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</si>
  <si>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</si>
  <si>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</si>
  <si>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</si>
  <si>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</si>
  <si>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</si>
  <si>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</si>
  <si>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Прочие межбюджетные трансферты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</si>
  <si>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</si>
  <si>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Муниципальные программы</t>
  </si>
  <si>
    <t>непрограммные расходы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</si>
  <si>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</si>
  <si>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</si>
  <si>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2019 год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</si>
  <si>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</si>
  <si>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</si>
  <si>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</si>
  <si>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</si>
  <si>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</si>
  <si>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</si>
  <si>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</si>
  <si>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</si>
  <si>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</si>
  <si>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</si>
  <si>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15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</si>
  <si>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</si>
  <si>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</si>
  <si>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</si>
  <si>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</si>
  <si>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</si>
  <si>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</si>
  <si>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</si>
  <si>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</si>
  <si>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(прочие поступления)</t>
  </si>
  <si>
    <t>807 1 11 09045 10 1100 120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</si>
  <si>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</si>
  <si>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</si>
  <si>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</si>
  <si>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</si>
  <si>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</si>
  <si>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</si>
  <si>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</si>
  <si>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</si>
  <si>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</si>
  <si>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</si>
  <si>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</si>
  <si>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</si>
  <si>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</si>
  <si>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</si>
  <si>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</si>
  <si>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</si>
  <si>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</si>
  <si>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</si>
  <si>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</si>
  <si>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Доходы бюджетов сельских поселений от возврата автономными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</si>
  <si>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</si>
  <si>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Дотации на выравнивание бюджетной обеспеченности поселений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</si>
  <si>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Иные межбюджетные трансферты выделяемые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в рамках непрограммных расходов</t>
  </si>
  <si>
    <t>04 7 00 00000</t>
  </si>
  <si>
    <t>04 7 00 48220</t>
  </si>
  <si>
    <t>04 1 00 44030</t>
  </si>
  <si>
    <t>Муниципальная программа «Развитие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</si>
  <si>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сельсовет».</t>
  </si>
  <si>
    <t>17</t>
  </si>
  <si>
    <t>14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</si>
  <si>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</si>
  <si>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</si>
  <si>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</si>
  <si>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</si>
  <si>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</si>
  <si>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</si>
  <si>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</si>
  <si>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</si>
  <si>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</si>
  <si>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</si>
  <si>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</si>
  <si>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</si>
  <si>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</si>
  <si>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Прочие межбюджетные трансферты на поддержку мер по обеспечению сбалансированности бюджетов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</si>
  <si>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</si>
  <si>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</si>
  <si>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</si>
  <si>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</si>
  <si>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</si>
  <si>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</si>
  <si>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 (пени и проценты по соответствующему платежу)</t>
  </si>
  <si>
    <t>807 1 11 05075 10 3000 120</t>
  </si>
  <si>
    <t>Доходы от сдачи в аренду имущества, составляющего казну сельских поселений (за исключением земельных участков)  (суммы денежных взысканий (штрафов) по соответствующему платежу согласно законодательству Российской Федерации)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</si>
  <si>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</si>
  <si>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</si>
  <si>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классификации доходов бюджета</t>
  </si>
  <si>
    <t>Наименование кода группы, подгруппы, статьи и вида источника финансирования дефицита бюджета</t>
  </si>
  <si>
    <t xml:space="preserve">Код классификации источников финансирования дефицита бюджета </t>
  </si>
  <si>
    <t>Код главного администратора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</si>
  <si>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</si>
  <si>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</si>
  <si>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</si>
  <si>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</si>
  <si>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</si>
  <si>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</si>
  <si>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</si>
  <si>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</si>
  <si>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</si>
  <si>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</si>
  <si>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</si>
  <si>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</si>
  <si>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807 1 13 01995 10 0000 130</t>
  </si>
  <si>
    <t>807 1 13 02065 10 0000 130</t>
  </si>
  <si>
    <t>807 1 13 02995 10 0000 130</t>
  </si>
  <si>
    <t>807 1 14 02053 10 0000 410</t>
  </si>
  <si>
    <t>Наименование</t>
  </si>
  <si>
    <t>807 1 14 06025 10 0000 430</t>
  </si>
  <si>
    <t>Доходы от сдачи в аренду имущества, составляющего казну сельских поселений (за исключением земельных участков)</t>
  </si>
  <si>
    <t>0053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</si>
  <si>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</si>
  <si>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</si>
  <si>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</si>
  <si>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</si>
  <si>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</si>
  <si>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</si>
  <si>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</si>
  <si>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</si>
  <si>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</si>
  <si>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04 1 00 10210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</si>
  <si>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непрограмных расходов</t>
  </si>
  <si>
    <t xml:space="preserve">Субсидирование учреждений бюджетной сферы, в том числе казенных, бюджетных, автономных и некоммерческих организаций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</si>
  <si>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</t>
  </si>
  <si>
    <t>04 1 00  10210</t>
  </si>
  <si>
    <t>11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</si>
  <si>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</si>
  <si>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денежных взысканий (штрафов) и иных сумм возмещении ущерба, зачисляемые в бюджеты сельских поселений</t>
  </si>
  <si>
    <t>807 1 16 90050 10 0000 140</t>
  </si>
  <si>
    <t>150</t>
  </si>
  <si>
    <t>807 2 02 15001 10 0000 150</t>
  </si>
  <si>
    <t>807 2 02 30024 10 7514 150</t>
  </si>
  <si>
    <t>807 2 02 35118 10 0000 150</t>
  </si>
  <si>
    <t>807 2 02 49999 10 0021 150</t>
  </si>
  <si>
    <t>807 2 02 49999 10 0023 150</t>
  </si>
  <si>
    <t>807 2 02 49999 10 0046 150</t>
  </si>
  <si>
    <t>807 2 02 49999 10 0053 150</t>
  </si>
  <si>
    <t>807 2 02 49999 10 0055 150</t>
  </si>
  <si>
    <t>807 2 02 49999 10 0057 150</t>
  </si>
  <si>
    <t>807 2 02 49999 10 0059 150</t>
  </si>
  <si>
    <t>807 2 02 49999 10 0063 150</t>
  </si>
  <si>
    <t>807 2 02 49999 10 0064 150</t>
  </si>
  <si>
    <t>807 2 02 49999 10 0068 150</t>
  </si>
  <si>
    <t>807 2 18 60010 10 0000 150</t>
  </si>
  <si>
    <t>807 2 18 60020 10 0000 150</t>
  </si>
  <si>
    <t>807 2 19 60010 10 0000 150</t>
  </si>
  <si>
    <t>900 1 17 01 050 10 0000 150</t>
  </si>
  <si>
    <t>900 2 08 05 000 10 0000 150</t>
  </si>
  <si>
    <t>807 2 07 05030 10 0000 150</t>
  </si>
  <si>
    <t>807 2 18 05010 10 0000 150</t>
  </si>
  <si>
    <t>807 2 18 05020 10 0000 150</t>
  </si>
  <si>
    <t>807 2 18 05030 10 0000 150</t>
  </si>
  <si>
    <t>807 1 17 14030 10 0000 150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</si>
  <si>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</si>
  <si>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№п/п</t>
  </si>
  <si>
    <t>Наименование нормативного правового акта, наименование нормативного  обязательства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</si>
  <si>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</si>
  <si>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</si>
  <si>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</si>
  <si>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</si>
  <si>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</si>
  <si>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Итого</t>
  </si>
  <si>
    <t>1000</t>
  </si>
  <si>
    <t>1001</t>
  </si>
  <si>
    <t>300</t>
  </si>
  <si>
    <t>310</t>
  </si>
  <si>
    <t>03 0 00  00000</t>
  </si>
  <si>
    <t>03 1 00 00000</t>
  </si>
  <si>
    <t>03 4 00 00000</t>
  </si>
  <si>
    <t>Обеспечение пожарной безопасности</t>
  </si>
  <si>
    <t>04 8 00 00000</t>
  </si>
  <si>
    <t>04 8 00 01110</t>
  </si>
  <si>
    <t>03 4 00 49320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</si>
  <si>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</si>
  <si>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03  400 00000</t>
  </si>
  <si>
    <t>0501</t>
  </si>
  <si>
    <t>Жилищное хозяйство</t>
  </si>
  <si>
    <t>Закупка товаров, работ и услуг для обеспечения государственных (муниципальных) нужд</t>
  </si>
  <si>
    <t>Расходы по взносам на капитальный ремонт муниципального жилищного фонда  в рамках непрограммных расходов</t>
  </si>
  <si>
    <t>Обеспечение деятельности по ведению бухгалтерского учета в рамках непрограммных расходов органов местного самоуправления</t>
  </si>
  <si>
    <t>04 2 00 43150</t>
  </si>
  <si>
    <t>04 2 00 49590</t>
  </si>
  <si>
    <t>Расходы на ремонт и содержание муниципальных жилых помещений в рамках непрограммных расходов</t>
  </si>
  <si>
    <t>04 5 00 42060</t>
  </si>
  <si>
    <t>04 5 00 48510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</si>
  <si>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</si>
  <si>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</si>
  <si>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</si>
  <si>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807 1 17 01050 10 0000 180</t>
  </si>
  <si>
    <t>807 1 17 05050 10 0000 180</t>
  </si>
  <si>
    <t xml:space="preserve">Прочие безвозмездные поступления в бюджеты сельских поселений </t>
  </si>
  <si>
    <t>Невыясненные поступления, зачисляемые в бюджеты сельских поселений</t>
  </si>
  <si>
    <t>Прочие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финансами"</t>
  </si>
  <si>
    <t>05</t>
  </si>
  <si>
    <t>075</t>
  </si>
  <si>
    <t>Доходы от сдачи в аренду имущества, составляющего казну сельских поселений (за исключением земельных участков)) (сумма платежа (перерасчеты, недоимка и задолженность по соответствующему платежу, в том числе по отмененному))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</si>
  <si>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</si>
  <si>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</si>
  <si>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</si>
  <si>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</si>
  <si>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</si>
  <si>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</si>
  <si>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</t>
  </si>
  <si>
    <t>Увеличение прочих остатков средств бюджетов</t>
  </si>
  <si>
    <t>Приложение 1</t>
  </si>
  <si>
    <t>807 1 11 05075 10 1000 120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</si>
  <si>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</si>
  <si>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</si>
  <si>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</si>
  <si>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807 2 02 49999 10 0077 150</t>
  </si>
  <si>
    <t>0059</t>
  </si>
  <si>
    <t>0063</t>
  </si>
  <si>
    <t>0021</t>
  </si>
  <si>
    <t>0077</t>
  </si>
  <si>
    <t xml:space="preserve">                                                    Приложение 5</t>
  </si>
  <si>
    <t>Приложение 2</t>
  </si>
  <si>
    <t>Приложение 3</t>
  </si>
  <si>
    <t>Приложение 4</t>
  </si>
  <si>
    <t xml:space="preserve">       Приложение 6</t>
  </si>
  <si>
    <t>Приложение  7</t>
  </si>
  <si>
    <t>Приложение 8</t>
  </si>
  <si>
    <t>Приложение 9</t>
  </si>
  <si>
    <t>Приложение 10</t>
  </si>
  <si>
    <t>04 1 00 00870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</si>
  <si>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Недокурский сельсовет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Недокурский сельсовет (за исключением судебных актов о взыскании денежных средств в порядке субсидиарной ответственности главных распорядителей средств бюджета поселения) в рамках непрограммных расходов органов местного самоуправления</t>
  </si>
  <si>
    <t>04 2 00 S4120</t>
  </si>
  <si>
    <t>03 2 00 S5080</t>
  </si>
  <si>
    <t>04 7 00 10210</t>
  </si>
  <si>
    <t>04 7 00 10490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</si>
  <si>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</si>
  <si>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</si>
  <si>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</si>
  <si>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</si>
  <si>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</si>
  <si>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</si>
  <si>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</si>
  <si>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</si>
  <si>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 .</t>
  </si>
  <si>
    <t>Подпрограмма: «Обеспечение безопасности жизнедеятельности муниципального образования Недокурский сельсовет»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</si>
  <si>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</si>
  <si>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</si>
  <si>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</si>
  <si>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</si>
  <si>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>Расходы на обеспечение первичных мер пожарной безопасности в рамках непрограммных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</si>
  <si>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</si>
  <si>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04 2 00 49190</t>
  </si>
  <si>
    <t>Расходы на выполнение кадастровых работ в рамках непрограммных расходов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</si>
  <si>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</si>
  <si>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в рамках непрограммных расходов</t>
  </si>
  <si>
    <t>Иные межбюджетные трансферты выделяемые из бюджета Недокурского сельсовета в районный бюджет на увеличение размеров оплаты труда работников учреждений культуры, подведомственных муниципальным органам управления в области культуры в рамках непрограммных расходов</t>
  </si>
  <si>
    <t>Иные межбюджетные трансферты выделяемые из бюджета Недокурского сельсовета в районный бюджет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</si>
  <si>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</si>
  <si>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</si>
  <si>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Недокурский сельский Совет депутатов Кежемского района Красноярского края</t>
  </si>
  <si>
    <t>Функционирование органов местного самоуправления, казенных учреждений</t>
  </si>
  <si>
    <t>Руководство и управление в сфере установленных функций органов местного самоуправления в рамках непрограммных расходов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</si>
  <si>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</si>
  <si>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</si>
  <si>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</si>
  <si>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Обеспечение первичных мер пожарной безопасности в рамках непрограммных расходов</t>
  </si>
  <si>
    <t>320</t>
  </si>
  <si>
    <t>Социальные выплаты гражданам, кроме публичных нормативных социальных выплат</t>
  </si>
  <si>
    <t xml:space="preserve">Расходы на содержание автомобильных дорог общего пользования местного значения за счет средств дорожного фонда в 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</si>
  <si>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</si>
  <si>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Прочие межбюджетные трансферты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 муниципальной программы "Управление муниципальными финансами"</t>
  </si>
  <si>
    <t>807 2 02 49999 10 0092 150</t>
  </si>
  <si>
    <t>807 2 02 40014 10 0002 150</t>
  </si>
  <si>
    <t xml:space="preserve">Межбюджетные трансферты, передаваемые бюджету Недокурского сельсовета из районного бюджета на осуществление полномочий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района, в соответствии с заключенным соглашением   </t>
  </si>
  <si>
    <t>Прочие межбюджетные трансферты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 муниципальной программы "Управление муниципальными финансами"</t>
  </si>
  <si>
    <t>807 2 02 49999 10 0087 150</t>
  </si>
  <si>
    <t>0087</t>
  </si>
  <si>
    <t>18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</si>
  <si>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согласно законодательству Российской Федерации)</t>
  </si>
  <si>
    <t>0092</t>
  </si>
  <si>
    <t>014</t>
  </si>
  <si>
    <t>0002</t>
  </si>
  <si>
    <t>0408</t>
  </si>
  <si>
    <t>Транспорт</t>
  </si>
  <si>
    <t>04 1 00 10380</t>
  </si>
  <si>
    <t>04 1 00 10230</t>
  </si>
  <si>
    <t xml:space="preserve"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осуществляются в соответствии с указами Президента РФ, предусматривающими мероприятия по повышению заработной платы , а также в связи с увеличением выплат и (или) выплат,обеспечивающих уровень заработной платы работников бюджетной сферы не ниже размера минимальной заработной платы(МРОТ) в рамках непрограммных расходов </t>
  </si>
  <si>
    <t>Иные межбюджетные трансферты выделяемые из бюджета Недокурского сельсовета в районный бюджет по созданию условий транспортных услуг населению и организация транспортного обслуживания населения между поселениями в границах муниципального района в рамках прочих непрограммных расходов</t>
  </si>
  <si>
    <t>Cредства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соотвествующей размерам заработной платы установленным для целей рачета региональной выплаты, в связи с повышением размеров их оплаты труда в рамках непрограммных расходов</t>
  </si>
  <si>
    <t>04 2 00 48490</t>
  </si>
  <si>
    <t xml:space="preserve">Прочие межбюджетные трансферты, передаваемые бюджету Недокурского сельсовета из районного бюджета на осуществление полномочий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района, в соответствии с заключенным соглашением   </t>
  </si>
  <si>
    <t>04 1 00  10380</t>
  </si>
  <si>
    <t>04 1 00  10230</t>
  </si>
  <si>
    <t>04 2 00 00870</t>
  </si>
  <si>
    <t>830</t>
  </si>
  <si>
    <t>Исполнение судебных актов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</si>
  <si>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</si>
  <si>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</si>
  <si>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</si>
  <si>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</si>
  <si>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</si>
  <si>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</si>
  <si>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</si>
  <si>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31</t>
  </si>
  <si>
    <t>41</t>
  </si>
  <si>
    <t>51</t>
  </si>
  <si>
    <t>61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</si>
  <si>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</si>
  <si>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</si>
  <si>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</si>
  <si>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</si>
  <si>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</si>
  <si>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</si>
  <si>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</si>
  <si>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</si>
  <si>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>831</t>
  </si>
  <si>
    <t xml:space="preserve">"Об исполнении бюджета Недокурского сельсовета  Кежемского района Красноярского края за 2019 год" </t>
  </si>
  <si>
    <t>№ 00-00   от 00.00.0000</t>
  </si>
  <si>
    <t xml:space="preserve">  бюджета   Недокурского сельсовета  за 2019 год </t>
  </si>
  <si>
    <t>исполнено</t>
  </si>
  <si>
    <t>% исполнения</t>
  </si>
  <si>
    <t xml:space="preserve">к  проекту решения Недокурского сельского Совета депутатов </t>
  </si>
  <si>
    <t xml:space="preserve"> источников внутреннего финансирования дефицита бюджета Недокурского сельсовета за 2019 год</t>
  </si>
  <si>
    <t xml:space="preserve">Доходы бюджета Недокурского сельсовета за 2019 год </t>
  </si>
  <si>
    <t>Всего доходы  бюджета сельсовета за 2019 год</t>
  </si>
  <si>
    <t xml:space="preserve">Ведомственная структура расходов бюджета Недокурского сельсовета за 2019 год  </t>
  </si>
  <si>
    <t>Распределение расходов бюджета Недокурского сельсовета за 2019  год по разделам и подразделам классификации расходов бюджетов Российской Федерации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</si>
  <si>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за  2019 год</t>
  </si>
  <si>
    <t xml:space="preserve">Публичные нормативные обязательства Недокурского сельсовета за 2019 г. </t>
  </si>
  <si>
    <t xml:space="preserve">к  проекту решения Недокурского сельского Совета депутатов "Об исполнении бюджета Недокурского сельсовета  Кежемского района Красноярского края за 2019 год" </t>
  </si>
  <si>
    <t xml:space="preserve">Объем межбюджетных трансфертов, получаемых из других бюджетов бюджетной системы Российской Федерации Недокурского сельсовета  за 2019 год 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</si>
  <si>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за 2019 год</t>
  </si>
  <si>
    <t>09</t>
  </si>
  <si>
    <t>045</t>
  </si>
  <si>
    <t xml:space="preserve">Прочие поступления от использования имущества, находящегося в  собтвенности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</t>
  </si>
  <si>
    <t>Исполнено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</si>
</sst>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0.0%"/>
    <numFmt numFmtId="170" formatCode="#,##0.0"/>
    <numFmt numFmtId="171" formatCode="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</cellStyleXfs>
  <cellXfs count="390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9" fillId="0" borderId="6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9" fillId="0" borderId="5" xfId="0" applyNumberFormat="1" applyFont="1" applyFill="1" applyBorder="1" applyAlignment="1">
      <alignment horizontal="justify"/>
    </xf>
    <xf numFmtId="0" fontId="10" fillId="0" borderId="0" xfId="0" applyFont="1" applyFill="1"/>
    <xf numFmtId="0" fontId="3" fillId="0" borderId="5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5" fillId="0" borderId="5" xfId="6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9" fillId="2" borderId="0" xfId="7" applyFont="1" applyFill="1" applyProtection="1">
      <protection locked="0"/>
    </xf>
    <xf numFmtId="165" fontId="19" fillId="2" borderId="0" xfId="7" applyNumberFormat="1" applyFont="1" applyFill="1" applyBorder="1" applyProtection="1">
      <protection locked="0"/>
    </xf>
    <xf numFmtId="0" fontId="19" fillId="2" borderId="0" xfId="7" applyFont="1" applyFill="1" applyBorder="1"/>
    <xf numFmtId="0" fontId="19" fillId="2" borderId="0" xfId="7" applyFont="1" applyFill="1"/>
    <xf numFmtId="0" fontId="1" fillId="2" borderId="0" xfId="7" applyFont="1" applyFill="1" applyProtection="1">
      <protection locked="0"/>
    </xf>
    <xf numFmtId="0" fontId="21" fillId="2" borderId="0" xfId="7" applyFont="1" applyFill="1" applyProtection="1">
      <protection locked="0"/>
    </xf>
    <xf numFmtId="0" fontId="22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2" borderId="5" xfId="3" applyFont="1" applyFill="1" applyBorder="1" applyAlignment="1">
      <alignment wrapText="1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2" fillId="2" borderId="0" xfId="7" applyFont="1" applyFill="1"/>
    <xf numFmtId="0" fontId="3" fillId="2" borderId="0" xfId="7" applyFont="1" applyFill="1"/>
    <xf numFmtId="0" fontId="22" fillId="2" borderId="0" xfId="7" applyFont="1" applyFill="1"/>
    <xf numFmtId="0" fontId="2" fillId="2" borderId="0" xfId="7" applyFont="1" applyFill="1"/>
    <xf numFmtId="0" fontId="3" fillId="2" borderId="5" xfId="7" applyNumberFormat="1" applyFont="1" applyFill="1" applyBorder="1" applyAlignment="1" applyProtection="1">
      <alignment vertical="top" wrapText="1"/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0" fontId="7" fillId="0" borderId="0" xfId="7" applyFont="1" applyFill="1"/>
    <xf numFmtId="49" fontId="3" fillId="0" borderId="3" xfId="6" applyNumberFormat="1" applyFont="1" applyFill="1" applyBorder="1" applyAlignment="1">
      <alignment horizontal="center" vertical="center" wrapText="1" shrinkToFit="1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2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4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25" fillId="0" borderId="0" xfId="0" applyFont="1" applyBorder="1"/>
    <xf numFmtId="0" fontId="24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wrapText="1" shrinkToFit="1"/>
    </xf>
    <xf numFmtId="0" fontId="17" fillId="0" borderId="0" xfId="0" applyFont="1" applyFill="1"/>
    <xf numFmtId="0" fontId="15" fillId="0" borderId="5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9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6" fillId="0" borderId="0" xfId="0" applyFont="1"/>
    <xf numFmtId="0" fontId="26" fillId="2" borderId="0" xfId="0" applyFont="1" applyFill="1"/>
    <xf numFmtId="0" fontId="3" fillId="0" borderId="0" xfId="0" applyFont="1"/>
    <xf numFmtId="166" fontId="26" fillId="0" borderId="0" xfId="0" applyNumberFormat="1" applyFont="1"/>
    <xf numFmtId="165" fontId="26" fillId="0" borderId="0" xfId="0" applyNumberFormat="1" applyFont="1"/>
    <xf numFmtId="0" fontId="2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/>
    </xf>
    <xf numFmtId="0" fontId="3" fillId="0" borderId="6" xfId="6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2" fillId="0" borderId="16" xfId="6" applyFont="1" applyFill="1" applyBorder="1" applyAlignment="1">
      <alignment horizontal="center" wrapText="1" shrinkToFit="1"/>
    </xf>
    <xf numFmtId="0" fontId="3" fillId="0" borderId="5" xfId="0" applyFont="1" applyBorder="1" applyAlignment="1">
      <alignment wrapText="1"/>
    </xf>
    <xf numFmtId="0" fontId="27" fillId="0" borderId="0" xfId="0" applyFont="1" applyAlignment="1"/>
    <xf numFmtId="0" fontId="27" fillId="0" borderId="5" xfId="0" applyFont="1" applyBorder="1" applyAlignment="1">
      <alignment wrapText="1"/>
    </xf>
    <xf numFmtId="167" fontId="27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/>
    <xf numFmtId="167" fontId="28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" fillId="0" borderId="0" xfId="0" applyFont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0" xfId="0" applyFont="1" applyFill="1"/>
    <xf numFmtId="0" fontId="16" fillId="0" borderId="5" xfId="0" applyFont="1" applyFill="1" applyBorder="1" applyAlignment="1">
      <alignment wrapText="1" shrinkToFit="1"/>
    </xf>
    <xf numFmtId="0" fontId="16" fillId="0" borderId="5" xfId="0" applyFont="1" applyFill="1" applyBorder="1" applyAlignment="1">
      <alignment horizontal="justify" wrapText="1"/>
    </xf>
    <xf numFmtId="0" fontId="13" fillId="0" borderId="5" xfId="0" applyFont="1" applyFill="1" applyBorder="1" applyAlignment="1"/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wrapText="1"/>
    </xf>
    <xf numFmtId="0" fontId="13" fillId="0" borderId="5" xfId="0" applyFont="1" applyFill="1" applyBorder="1" applyAlignment="1">
      <alignment horizontal="justify"/>
    </xf>
    <xf numFmtId="0" fontId="13" fillId="0" borderId="5" xfId="0" applyFont="1" applyFill="1" applyBorder="1" applyAlignment="1">
      <alignment horizontal="justify" wrapText="1"/>
    </xf>
    <xf numFmtId="0" fontId="16" fillId="0" borderId="6" xfId="0" applyFont="1" applyFill="1" applyBorder="1" applyAlignment="1">
      <alignment horizontal="justify"/>
    </xf>
    <xf numFmtId="0" fontId="6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/>
    <xf numFmtId="0" fontId="15" fillId="0" borderId="14" xfId="0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14" fillId="0" borderId="0" xfId="0" applyFont="1" applyFill="1"/>
    <xf numFmtId="0" fontId="26" fillId="0" borderId="0" xfId="0" applyFont="1" applyFill="1" applyAlignment="1">
      <alignment horizontal="center" vertical="center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67" fontId="6" fillId="0" borderId="5" xfId="0" applyNumberFormat="1" applyFont="1" applyBorder="1" applyAlignment="1">
      <alignment vertical="top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9" fillId="0" borderId="5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31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0" fillId="0" borderId="0" xfId="0" applyFill="1"/>
    <xf numFmtId="0" fontId="6" fillId="0" borderId="5" xfId="0" applyFont="1" applyFill="1" applyBorder="1" applyAlignment="1">
      <alignment horizontal="justify" wrapText="1"/>
    </xf>
    <xf numFmtId="0" fontId="7" fillId="0" borderId="5" xfId="0" applyFont="1" applyFill="1" applyBorder="1" applyAlignment="1">
      <alignment horizontal="justify" wrapText="1"/>
    </xf>
    <xf numFmtId="0" fontId="0" fillId="0" borderId="0" xfId="0" applyFont="1" applyFill="1"/>
    <xf numFmtId="0" fontId="7" fillId="0" borderId="5" xfId="0" applyFont="1" applyFill="1" applyBorder="1" applyAlignment="1">
      <alignment horizontal="justify"/>
    </xf>
    <xf numFmtId="167" fontId="3" fillId="0" borderId="5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168" fontId="9" fillId="2" borderId="5" xfId="7" applyNumberFormat="1" applyFont="1" applyFill="1" applyBorder="1" applyAlignment="1" applyProtection="1">
      <alignment horizontal="center" vertical="center"/>
      <protection locked="0"/>
    </xf>
    <xf numFmtId="168" fontId="10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1" applyFont="1" applyFill="1" applyBorder="1" applyAlignment="1">
      <alignment horizontal="left" vertical="center" wrapText="1"/>
    </xf>
    <xf numFmtId="2" fontId="15" fillId="4" borderId="5" xfId="0" applyNumberFormat="1" applyFont="1" applyFill="1" applyBorder="1" applyAlignment="1">
      <alignment vertical="top" wrapText="1"/>
    </xf>
    <xf numFmtId="49" fontId="3" fillId="4" borderId="5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 textRotation="90" wrapText="1" readingOrder="2"/>
    </xf>
    <xf numFmtId="0" fontId="16" fillId="0" borderId="8" xfId="0" applyFont="1" applyFill="1" applyBorder="1" applyAlignment="1">
      <alignment horizontal="center" vertical="center" wrapText="1" readingOrder="2"/>
    </xf>
    <xf numFmtId="0" fontId="13" fillId="0" borderId="5" xfId="0" applyFont="1" applyFill="1" applyBorder="1" applyAlignment="1">
      <alignment horizontal="center" vertical="center" wrapText="1" shrinkToFit="1"/>
    </xf>
    <xf numFmtId="167" fontId="13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49" fontId="13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167" fontId="15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167" fontId="18" fillId="0" borderId="5" xfId="0" applyNumberFormat="1" applyFont="1" applyFill="1" applyBorder="1" applyAlignment="1">
      <alignment horizontal="center" vertical="center" wrapText="1" shrinkToFit="1"/>
    </xf>
    <xf numFmtId="167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168" fontId="15" fillId="0" borderId="5" xfId="0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shrinkToFit="1"/>
    </xf>
    <xf numFmtId="167" fontId="1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167" fontId="3" fillId="2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67" fontId="8" fillId="0" borderId="18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center" vertical="center"/>
    </xf>
    <xf numFmtId="167" fontId="8" fillId="0" borderId="17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8" fillId="0" borderId="25" xfId="0" applyFont="1" applyFill="1" applyBorder="1" applyAlignment="1">
      <alignment horizontal="justify" wrapText="1"/>
    </xf>
    <xf numFmtId="0" fontId="33" fillId="0" borderId="5" xfId="0" applyFont="1" applyBorder="1" applyAlignment="1">
      <alignment horizontal="center"/>
    </xf>
    <xf numFmtId="0" fontId="33" fillId="0" borderId="5" xfId="0" applyFont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7" xfId="7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 shrinkToFit="1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0" fontId="2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justify"/>
    </xf>
    <xf numFmtId="49" fontId="18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top" wrapText="1"/>
    </xf>
    <xf numFmtId="167" fontId="3" fillId="2" borderId="5" xfId="0" applyNumberFormat="1" applyFont="1" applyFill="1" applyBorder="1" applyAlignment="1">
      <alignment horizontal="center" vertical="top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/>
    </xf>
    <xf numFmtId="0" fontId="3" fillId="0" borderId="5" xfId="7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6" fillId="0" borderId="5" xfId="0" applyFont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justify" wrapText="1"/>
    </xf>
    <xf numFmtId="0" fontId="3" fillId="0" borderId="14" xfId="0" applyFont="1" applyFill="1" applyBorder="1" applyAlignment="1">
      <alignment horizontal="left" vertical="top" wrapText="1"/>
    </xf>
    <xf numFmtId="167" fontId="2" fillId="2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right" wrapText="1"/>
    </xf>
    <xf numFmtId="0" fontId="6" fillId="0" borderId="5" xfId="0" applyFont="1" applyBorder="1" applyAlignment="1">
      <alignment vertical="top" wrapText="1"/>
    </xf>
    <xf numFmtId="0" fontId="19" fillId="2" borderId="0" xfId="7" applyFont="1" applyFill="1" applyAlignment="1" applyProtection="1">
      <alignment horizontal="center"/>
      <protection locked="0"/>
    </xf>
    <xf numFmtId="0" fontId="6" fillId="0" borderId="22" xfId="0" applyFont="1" applyBorder="1" applyAlignment="1">
      <alignment vertical="top" wrapText="1"/>
    </xf>
    <xf numFmtId="169" fontId="6" fillId="0" borderId="5" xfId="0" applyNumberFormat="1" applyFont="1" applyBorder="1" applyAlignment="1">
      <alignment vertical="top" wrapText="1"/>
    </xf>
    <xf numFmtId="0" fontId="27" fillId="0" borderId="0" xfId="0" applyFont="1" applyAlignment="1">
      <alignment horizontal="center"/>
    </xf>
    <xf numFmtId="10" fontId="2" fillId="2" borderId="5" xfId="7" applyNumberFormat="1" applyFont="1" applyFill="1" applyBorder="1" applyAlignment="1" applyProtection="1">
      <alignment horizontal="center" vertical="center"/>
      <protection locked="0"/>
    </xf>
    <xf numFmtId="10" fontId="3" fillId="2" borderId="5" xfId="7" applyNumberFormat="1" applyFont="1" applyFill="1" applyBorder="1" applyAlignment="1" applyProtection="1">
      <alignment horizontal="center" vertical="center"/>
      <protection locked="0"/>
    </xf>
    <xf numFmtId="2" fontId="3" fillId="2" borderId="5" xfId="7" applyNumberFormat="1" applyFont="1" applyFill="1" applyBorder="1" applyAlignment="1" applyProtection="1">
      <alignment horizontal="center" vertical="center" textRotation="90"/>
      <protection locked="0"/>
    </xf>
    <xf numFmtId="0" fontId="1" fillId="2" borderId="0" xfId="7" applyFont="1" applyFill="1" applyAlignment="1" applyProtection="1">
      <alignment horizontal="center"/>
      <protection locked="0"/>
    </xf>
    <xf numFmtId="9" fontId="8" fillId="0" borderId="10" xfId="0" applyNumberFormat="1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 wrapText="1"/>
    </xf>
    <xf numFmtId="170" fontId="3" fillId="2" borderId="7" xfId="7" applyNumberFormat="1" applyFont="1" applyFill="1" applyBorder="1" applyAlignment="1" applyProtection="1">
      <alignment horizontal="center" vertical="center"/>
      <protection locked="0"/>
    </xf>
    <xf numFmtId="170" fontId="2" fillId="2" borderId="7" xfId="7" applyNumberFormat="1" applyFont="1" applyFill="1" applyBorder="1" applyAlignment="1" applyProtection="1">
      <alignment horizontal="center" vertical="center"/>
      <protection locked="0"/>
    </xf>
    <xf numFmtId="171" fontId="3" fillId="0" borderId="5" xfId="0" applyNumberFormat="1" applyFont="1" applyBorder="1" applyAlignment="1">
      <alignment horizontal="center" vertical="center" wrapText="1"/>
    </xf>
    <xf numFmtId="171" fontId="2" fillId="0" borderId="5" xfId="0" applyNumberFormat="1" applyFont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vertical="center" wrapText="1" shrinkToFit="1"/>
    </xf>
    <xf numFmtId="10" fontId="13" fillId="0" borderId="5" xfId="0" applyNumberFormat="1" applyFont="1" applyFill="1" applyBorder="1" applyAlignment="1">
      <alignment vertical="center" wrapText="1" shrinkToFit="1"/>
    </xf>
    <xf numFmtId="10" fontId="2" fillId="0" borderId="5" xfId="6" applyNumberFormat="1" applyFont="1" applyFill="1" applyBorder="1" applyAlignment="1">
      <alignment horizontal="center" vertical="center" wrapText="1" shrinkToFit="1"/>
    </xf>
    <xf numFmtId="10" fontId="3" fillId="0" borderId="5" xfId="6" applyNumberFormat="1" applyFont="1" applyFill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5" xfId="0" applyFont="1" applyBorder="1" applyAlignment="1">
      <alignment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29" fillId="0" borderId="13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26" fillId="2" borderId="13" xfId="0" applyFont="1" applyFill="1" applyBorder="1" applyAlignment="1">
      <alignment horizontal="left" vertical="top" wrapText="1" shrinkToFit="1"/>
    </xf>
    <xf numFmtId="0" fontId="26" fillId="2" borderId="14" xfId="0" applyFont="1" applyFill="1" applyBorder="1" applyAlignment="1">
      <alignment horizontal="left" vertical="top" wrapText="1" shrinkToFi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justify" vertical="top" wrapText="1"/>
    </xf>
    <xf numFmtId="0" fontId="16" fillId="0" borderId="14" xfId="0" applyFont="1" applyFill="1" applyBorder="1" applyAlignment="1">
      <alignment horizontal="justify" vertical="top" wrapText="1"/>
    </xf>
    <xf numFmtId="0" fontId="16" fillId="0" borderId="13" xfId="0" applyFont="1" applyFill="1" applyBorder="1" applyAlignment="1">
      <alignment horizontal="justify" vertical="top"/>
    </xf>
    <xf numFmtId="0" fontId="16" fillId="0" borderId="14" xfId="0" applyFont="1" applyFill="1" applyBorder="1" applyAlignment="1">
      <alignment horizontal="justify" vertical="top"/>
    </xf>
    <xf numFmtId="0" fontId="1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9" fillId="2" borderId="0" xfId="7" applyFont="1" applyFill="1" applyAlignment="1" applyProtection="1">
      <alignment horizontal="center"/>
      <protection locked="0"/>
    </xf>
    <xf numFmtId="0" fontId="20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2" borderId="13" xfId="7" applyFont="1" applyFill="1" applyBorder="1" applyAlignment="1" applyProtection="1">
      <alignment horizontal="center" vertical="top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4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justify" wrapText="1" shrinkToFit="1"/>
    </xf>
    <xf numFmtId="0" fontId="1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1;&#1091;&#1093;&#1075;&#1072;&#1083;&#1090;&#1077;&#1088;&#1080;&#1103;/Desktop/2017-12-20-181626099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5"/>
      <sheetName val="6"/>
      <sheetName val="7"/>
      <sheetName val="4"/>
      <sheetName val="8"/>
      <sheetName val="1"/>
      <sheetName val="10"/>
      <sheetName val="9"/>
      <sheetName val="3"/>
    </sheetNames>
    <sheetDataSet>
      <sheetData sheetId="0" refreshError="1"/>
      <sheetData sheetId="1" refreshError="1"/>
      <sheetData sheetId="2" refreshError="1">
        <row r="106">
          <cell r="H106">
            <v>12</v>
          </cell>
          <cell r="J106">
            <v>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workbookViewId="0">
      <selection activeCell="D22" sqref="D22"/>
    </sheetView>
  </sheetViews>
  <sheetFormatPr defaultRowHeight="15.75"/>
  <cols>
    <col min="1" max="1" width="29.28515625" style="37" customWidth="1"/>
    <col min="2" max="2" width="48" style="37" customWidth="1"/>
    <col min="3" max="3" width="14.7109375" style="37" customWidth="1"/>
    <col min="4" max="4" width="13.140625" style="37" customWidth="1"/>
    <col min="5" max="5" width="12" style="37" customWidth="1"/>
    <col min="6" max="6" width="0.28515625" style="37" customWidth="1"/>
    <col min="7" max="16384" width="9.140625" style="37"/>
  </cols>
  <sheetData>
    <row r="1" spans="1:10" ht="29.25" customHeight="1">
      <c r="B1" s="38"/>
      <c r="C1" s="336" t="s">
        <v>385</v>
      </c>
      <c r="D1" s="336"/>
      <c r="E1" s="336"/>
      <c r="F1" s="40"/>
      <c r="G1" s="40"/>
      <c r="H1" s="40"/>
      <c r="I1" s="40"/>
      <c r="J1" s="40"/>
    </row>
    <row r="2" spans="1:10" s="147" customFormat="1" ht="12.75" customHeight="1">
      <c r="A2" s="334" t="s">
        <v>496</v>
      </c>
      <c r="B2" s="334"/>
      <c r="C2" s="334"/>
      <c r="D2" s="334"/>
      <c r="E2" s="334"/>
    </row>
    <row r="3" spans="1:10" s="147" customFormat="1" ht="15" customHeight="1">
      <c r="B3" s="334" t="s">
        <v>491</v>
      </c>
      <c r="C3" s="334"/>
      <c r="D3" s="334"/>
      <c r="E3" s="334"/>
    </row>
    <row r="4" spans="1:10" s="147" customFormat="1" ht="12.75">
      <c r="C4" s="335" t="s">
        <v>492</v>
      </c>
      <c r="D4" s="335"/>
      <c r="E4" s="335"/>
    </row>
    <row r="5" spans="1:10" ht="17.25" customHeight="1">
      <c r="B5" s="333"/>
      <c r="C5" s="333"/>
      <c r="D5" s="333"/>
      <c r="E5" s="333"/>
      <c r="F5" s="41"/>
      <c r="G5" s="41"/>
      <c r="H5" s="41"/>
      <c r="I5" s="41"/>
      <c r="J5" s="41"/>
    </row>
    <row r="6" spans="1:10" ht="17.25" customHeight="1">
      <c r="B6" s="42"/>
      <c r="C6" s="332"/>
      <c r="D6" s="332"/>
      <c r="E6" s="332"/>
      <c r="G6" s="42"/>
      <c r="H6" s="42"/>
      <c r="I6" s="42"/>
      <c r="J6" s="42"/>
    </row>
    <row r="7" spans="1:10">
      <c r="A7" s="6"/>
    </row>
    <row r="8" spans="1:10">
      <c r="A8" s="331" t="s">
        <v>22</v>
      </c>
      <c r="B8" s="331"/>
      <c r="C8" s="331"/>
      <c r="D8" s="331"/>
      <c r="E8" s="331"/>
      <c r="F8" s="40"/>
      <c r="G8" s="40"/>
      <c r="H8" s="40"/>
    </row>
    <row r="9" spans="1:10">
      <c r="A9" s="331" t="s">
        <v>493</v>
      </c>
      <c r="B9" s="331"/>
      <c r="C9" s="331"/>
      <c r="D9" s="331"/>
      <c r="E9" s="331"/>
      <c r="F9" s="40"/>
      <c r="G9" s="40"/>
      <c r="H9" s="40"/>
    </row>
    <row r="10" spans="1:10">
      <c r="A10" s="6" t="s">
        <v>6</v>
      </c>
      <c r="E10" s="39" t="s">
        <v>23</v>
      </c>
    </row>
    <row r="11" spans="1:10" ht="47.25" customHeight="1">
      <c r="A11" s="337" t="s">
        <v>7</v>
      </c>
      <c r="B11" s="337" t="s">
        <v>266</v>
      </c>
      <c r="C11" s="330" t="s">
        <v>8</v>
      </c>
      <c r="D11" s="330"/>
      <c r="E11" s="330"/>
    </row>
    <row r="12" spans="1:10" ht="36.75" customHeight="1">
      <c r="A12" s="337"/>
      <c r="B12" s="337"/>
      <c r="C12" s="185" t="s">
        <v>191</v>
      </c>
      <c r="D12" s="307" t="s">
        <v>494</v>
      </c>
      <c r="E12" s="309" t="s">
        <v>495</v>
      </c>
    </row>
    <row r="13" spans="1:10" ht="35.1" customHeight="1">
      <c r="A13" s="296" t="s">
        <v>471</v>
      </c>
      <c r="B13" s="253" t="s">
        <v>217</v>
      </c>
      <c r="C13" s="179">
        <f>C18-C14</f>
        <v>678.82976000000053</v>
      </c>
      <c r="D13" s="179">
        <f t="shared" ref="D13" si="0">D18-D14</f>
        <v>331.56406000000061</v>
      </c>
      <c r="E13" s="310">
        <f t="shared" ref="E13:E16" si="1">D13/C13</f>
        <v>0.48843477339591057</v>
      </c>
    </row>
    <row r="14" spans="1:10" ht="25.5" customHeight="1">
      <c r="A14" s="296" t="s">
        <v>472</v>
      </c>
      <c r="B14" s="253" t="s">
        <v>218</v>
      </c>
      <c r="C14" s="179">
        <f>C15</f>
        <v>12691.63444</v>
      </c>
      <c r="D14" s="179">
        <f t="shared" ref="D14:D16" si="2">D15</f>
        <v>12709.09333</v>
      </c>
      <c r="E14" s="310">
        <f t="shared" si="1"/>
        <v>1.0013756218777445</v>
      </c>
    </row>
    <row r="15" spans="1:10" ht="28.5" customHeight="1">
      <c r="A15" s="296" t="s">
        <v>473</v>
      </c>
      <c r="B15" s="253" t="s">
        <v>384</v>
      </c>
      <c r="C15" s="179">
        <f>C16</f>
        <v>12691.63444</v>
      </c>
      <c r="D15" s="179">
        <f t="shared" si="2"/>
        <v>12709.09333</v>
      </c>
      <c r="E15" s="310">
        <f t="shared" si="1"/>
        <v>1.0013756218777445</v>
      </c>
    </row>
    <row r="16" spans="1:10" ht="35.1" customHeight="1">
      <c r="A16" s="296" t="s">
        <v>474</v>
      </c>
      <c r="B16" s="253" t="s">
        <v>383</v>
      </c>
      <c r="C16" s="179">
        <f>C17</f>
        <v>12691.63444</v>
      </c>
      <c r="D16" s="179">
        <f t="shared" si="2"/>
        <v>12709.09333</v>
      </c>
      <c r="E16" s="310">
        <f t="shared" si="1"/>
        <v>1.0013756218777445</v>
      </c>
    </row>
    <row r="17" spans="1:5" ht="35.1" customHeight="1">
      <c r="A17" s="160" t="s">
        <v>222</v>
      </c>
      <c r="B17" s="253" t="s">
        <v>382</v>
      </c>
      <c r="C17" s="179">
        <v>12691.63444</v>
      </c>
      <c r="D17" s="179">
        <v>12709.09333</v>
      </c>
      <c r="E17" s="310">
        <f t="shared" ref="E17:E20" si="3">D17/C17</f>
        <v>1.0013756218777445</v>
      </c>
    </row>
    <row r="18" spans="1:5" ht="28.5" customHeight="1">
      <c r="A18" s="296" t="s">
        <v>475</v>
      </c>
      <c r="B18" s="253" t="s">
        <v>378</v>
      </c>
      <c r="C18" s="179">
        <f>C19</f>
        <v>13370.4642</v>
      </c>
      <c r="D18" s="179">
        <f t="shared" ref="D18:D20" si="4">D19</f>
        <v>13040.65739</v>
      </c>
      <c r="E18" s="310">
        <f t="shared" si="3"/>
        <v>0.97533318177539419</v>
      </c>
    </row>
    <row r="19" spans="1:5" ht="35.1" customHeight="1">
      <c r="A19" s="296" t="s">
        <v>476</v>
      </c>
      <c r="B19" s="253" t="s">
        <v>379</v>
      </c>
      <c r="C19" s="179">
        <f>C20</f>
        <v>13370.4642</v>
      </c>
      <c r="D19" s="179">
        <f t="shared" si="4"/>
        <v>13040.65739</v>
      </c>
      <c r="E19" s="310">
        <f t="shared" si="3"/>
        <v>0.97533318177539419</v>
      </c>
    </row>
    <row r="20" spans="1:5" ht="35.1" customHeight="1">
      <c r="A20" s="296" t="s">
        <v>477</v>
      </c>
      <c r="B20" s="253" t="s">
        <v>380</v>
      </c>
      <c r="C20" s="179">
        <f>C21</f>
        <v>13370.4642</v>
      </c>
      <c r="D20" s="179">
        <f t="shared" si="4"/>
        <v>13040.65739</v>
      </c>
      <c r="E20" s="310">
        <f t="shared" si="3"/>
        <v>0.97533318177539419</v>
      </c>
    </row>
    <row r="21" spans="1:5" ht="35.1" customHeight="1">
      <c r="A21" s="160" t="s">
        <v>226</v>
      </c>
      <c r="B21" s="253" t="s">
        <v>381</v>
      </c>
      <c r="C21" s="179">
        <v>13370.4642</v>
      </c>
      <c r="D21" s="179">
        <v>13040.65739</v>
      </c>
      <c r="E21" s="310">
        <f t="shared" ref="E21:E22" si="5">D21/C21</f>
        <v>0.97533318177539419</v>
      </c>
    </row>
    <row r="22" spans="1:5" ht="35.1" customHeight="1">
      <c r="A22" s="330" t="s">
        <v>9</v>
      </c>
      <c r="B22" s="330"/>
      <c r="C22" s="179">
        <f>C13</f>
        <v>678.82976000000053</v>
      </c>
      <c r="D22" s="179">
        <f t="shared" ref="D22" si="6">D13</f>
        <v>331.56406000000061</v>
      </c>
      <c r="E22" s="310">
        <f t="shared" si="5"/>
        <v>0.48843477339591057</v>
      </c>
    </row>
    <row r="23" spans="1:5">
      <c r="A23" s="5"/>
    </row>
    <row r="24" spans="1:5">
      <c r="A24" s="5"/>
    </row>
    <row r="25" spans="1:5">
      <c r="A25" s="5"/>
    </row>
    <row r="26" spans="1:5">
      <c r="A26" s="5"/>
    </row>
    <row r="27" spans="1:5">
      <c r="A27" s="5"/>
    </row>
    <row r="28" spans="1:5">
      <c r="A28" s="5"/>
    </row>
    <row r="29" spans="1:5">
      <c r="A29" s="5"/>
    </row>
    <row r="30" spans="1:5">
      <c r="A30" s="5"/>
    </row>
    <row r="31" spans="1:5">
      <c r="A31" s="5"/>
    </row>
    <row r="32" spans="1:5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</sheetData>
  <mergeCells count="12">
    <mergeCell ref="C1:E1"/>
    <mergeCell ref="A8:E8"/>
    <mergeCell ref="A11:A12"/>
    <mergeCell ref="B11:B12"/>
    <mergeCell ref="C11:E11"/>
    <mergeCell ref="A22:B22"/>
    <mergeCell ref="A9:E9"/>
    <mergeCell ref="C6:E6"/>
    <mergeCell ref="B5:E5"/>
    <mergeCell ref="A2:E2"/>
    <mergeCell ref="B3:E3"/>
    <mergeCell ref="C4:E4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zoomScaleSheetLayoutView="100" workbookViewId="0">
      <selection activeCell="C23" sqref="C23"/>
    </sheetView>
  </sheetViews>
  <sheetFormatPr defaultRowHeight="12.75"/>
  <cols>
    <col min="1" max="1" width="43.5703125" style="147" customWidth="1"/>
    <col min="2" max="2" width="13.85546875" style="147" customWidth="1"/>
    <col min="3" max="3" width="12.42578125" style="147" customWidth="1"/>
    <col min="4" max="4" width="12.7109375" style="147" customWidth="1"/>
    <col min="5" max="16384" width="9.140625" style="147"/>
  </cols>
  <sheetData>
    <row r="1" spans="1:4">
      <c r="C1" s="147" t="s">
        <v>403</v>
      </c>
    </row>
    <row r="2" spans="1:4" ht="57.75" customHeight="1">
      <c r="B2" s="387" t="s">
        <v>504</v>
      </c>
      <c r="C2" s="387"/>
      <c r="D2" s="387"/>
    </row>
    <row r="3" spans="1:4">
      <c r="C3" s="147" t="s">
        <v>492</v>
      </c>
    </row>
    <row r="4" spans="1:4">
      <c r="A4" s="389" t="s">
        <v>506</v>
      </c>
      <c r="B4" s="389"/>
      <c r="C4" s="389"/>
      <c r="D4" s="389"/>
    </row>
    <row r="5" spans="1:4" ht="52.5" customHeight="1">
      <c r="A5" s="389"/>
      <c r="B5" s="389"/>
      <c r="C5" s="389"/>
      <c r="D5" s="389"/>
    </row>
    <row r="7" spans="1:4">
      <c r="A7" s="148"/>
      <c r="B7" s="128"/>
      <c r="C7" s="388" t="s">
        <v>64</v>
      </c>
      <c r="D7" s="388"/>
    </row>
    <row r="8" spans="1:4" s="141" customFormat="1" ht="30" customHeight="1">
      <c r="A8" s="177" t="s">
        <v>288</v>
      </c>
      <c r="B8" s="22" t="s">
        <v>191</v>
      </c>
      <c r="C8" s="307" t="s">
        <v>494</v>
      </c>
      <c r="D8" s="309" t="s">
        <v>495</v>
      </c>
    </row>
    <row r="9" spans="1:4" s="141" customFormat="1" ht="19.5" customHeight="1">
      <c r="A9" s="273">
        <v>1</v>
      </c>
      <c r="B9" s="273">
        <v>2</v>
      </c>
      <c r="C9" s="273">
        <v>3</v>
      </c>
      <c r="D9" s="273">
        <v>4</v>
      </c>
    </row>
    <row r="10" spans="1:4" s="141" customFormat="1" ht="72.75" customHeight="1">
      <c r="A10" s="140" t="s">
        <v>183</v>
      </c>
      <c r="B10" s="202">
        <v>40</v>
      </c>
      <c r="C10" s="202">
        <v>40</v>
      </c>
      <c r="D10" s="323">
        <f>C10/B10*100</f>
        <v>100</v>
      </c>
    </row>
    <row r="11" spans="1:4" s="141" customFormat="1" ht="57.75" customHeight="1">
      <c r="A11" s="142" t="s">
        <v>298</v>
      </c>
      <c r="B11" s="143">
        <v>37.612319999999997</v>
      </c>
      <c r="C11" s="143">
        <v>37.612319999999997</v>
      </c>
      <c r="D11" s="323">
        <f t="shared" ref="D11:D17" si="0">C11/B11*100</f>
        <v>100</v>
      </c>
    </row>
    <row r="12" spans="1:4" s="141" customFormat="1" ht="54.75" customHeight="1">
      <c r="A12" s="142" t="s">
        <v>429</v>
      </c>
      <c r="B12" s="143">
        <v>812.92</v>
      </c>
      <c r="C12" s="143">
        <v>812.92</v>
      </c>
      <c r="D12" s="323">
        <f t="shared" si="0"/>
        <v>100</v>
      </c>
    </row>
    <row r="13" spans="1:4" s="141" customFormat="1" ht="70.5" customHeight="1">
      <c r="A13" s="142" t="s">
        <v>334</v>
      </c>
      <c r="B13" s="202">
        <v>18.466439999999999</v>
      </c>
      <c r="C13" s="202">
        <v>18.466439999999999</v>
      </c>
      <c r="D13" s="323">
        <f t="shared" si="0"/>
        <v>100</v>
      </c>
    </row>
    <row r="14" spans="1:4" s="141" customFormat="1" ht="100.5" customHeight="1">
      <c r="A14" s="142" t="s">
        <v>431</v>
      </c>
      <c r="B14" s="202">
        <v>122.96581999999999</v>
      </c>
      <c r="C14" s="202">
        <v>122.96581999999999</v>
      </c>
      <c r="D14" s="323">
        <f t="shared" si="0"/>
        <v>100</v>
      </c>
    </row>
    <row r="15" spans="1:4" s="141" customFormat="1" ht="96" customHeight="1">
      <c r="A15" s="9" t="s">
        <v>430</v>
      </c>
      <c r="B15" s="202">
        <v>934</v>
      </c>
      <c r="C15" s="202">
        <v>934</v>
      </c>
      <c r="D15" s="323">
        <f t="shared" si="0"/>
        <v>100</v>
      </c>
    </row>
    <row r="16" spans="1:4" s="141" customFormat="1" ht="81.75" customHeight="1">
      <c r="A16" s="142" t="s">
        <v>235</v>
      </c>
      <c r="B16" s="143">
        <f>1377.02-98.4+60</f>
        <v>1338.62</v>
      </c>
      <c r="C16" s="143">
        <f>1377.02-98.4+60</f>
        <v>1338.62</v>
      </c>
      <c r="D16" s="323">
        <f t="shared" si="0"/>
        <v>100</v>
      </c>
    </row>
    <row r="17" spans="1:4" s="203" customFormat="1" ht="20.25" customHeight="1">
      <c r="A17" s="144" t="s">
        <v>4</v>
      </c>
      <c r="B17" s="145">
        <f>SUM(B10:B16)</f>
        <v>3304.5845799999997</v>
      </c>
      <c r="C17" s="145">
        <f>SUM(C10:C16)</f>
        <v>3304.5845799999997</v>
      </c>
      <c r="D17" s="324">
        <f t="shared" si="0"/>
        <v>100</v>
      </c>
    </row>
  </sheetData>
  <mergeCells count="3">
    <mergeCell ref="B2:D2"/>
    <mergeCell ref="A4:D5"/>
    <mergeCell ref="C7:D7"/>
  </mergeCells>
  <pageMargins left="0.7" right="0.7" top="0.75" bottom="0.75" header="0.3" footer="0.3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zoomScaleSheetLayoutView="100" workbookViewId="0">
      <selection activeCell="B3" sqref="B3:E3"/>
    </sheetView>
  </sheetViews>
  <sheetFormatPr defaultRowHeight="15"/>
  <cols>
    <col min="1" max="1" width="24.7109375" style="131" customWidth="1"/>
    <col min="2" max="2" width="9.140625" style="126"/>
    <col min="3" max="3" width="68.7109375" style="126" customWidth="1"/>
    <col min="4" max="4" width="9.140625" style="168" hidden="1" customWidth="1"/>
    <col min="5" max="10" width="9.140625" style="126" hidden="1" customWidth="1"/>
    <col min="11" max="16384" width="9.140625" style="126"/>
  </cols>
  <sheetData>
    <row r="1" spans="1:5" s="37" customFormat="1" ht="15.75">
      <c r="B1" s="38"/>
      <c r="C1" s="255" t="s">
        <v>396</v>
      </c>
      <c r="D1" s="169"/>
    </row>
    <row r="2" spans="1:5" s="147" customFormat="1" ht="12.75" customHeight="1">
      <c r="A2" s="334" t="s">
        <v>496</v>
      </c>
      <c r="B2" s="334"/>
      <c r="C2" s="334"/>
      <c r="D2" s="334"/>
      <c r="E2" s="334"/>
    </row>
    <row r="3" spans="1:5" s="147" customFormat="1" ht="27.75" customHeight="1">
      <c r="B3" s="334" t="s">
        <v>491</v>
      </c>
      <c r="C3" s="334"/>
      <c r="D3" s="334"/>
      <c r="E3" s="334"/>
    </row>
    <row r="4" spans="1:5" s="147" customFormat="1" ht="12.75">
      <c r="C4" s="335" t="s">
        <v>492</v>
      </c>
      <c r="D4" s="335"/>
      <c r="E4" s="335"/>
    </row>
    <row r="5" spans="1:5">
      <c r="A5" s="132"/>
      <c r="C5" s="178"/>
    </row>
    <row r="6" spans="1:5" ht="31.5" customHeight="1">
      <c r="A6" s="348" t="s">
        <v>136</v>
      </c>
      <c r="B6" s="348"/>
      <c r="C6" s="348"/>
    </row>
    <row r="7" spans="1:5">
      <c r="A7" s="113"/>
    </row>
    <row r="8" spans="1:5" ht="31.5" customHeight="1">
      <c r="A8" s="133" t="s">
        <v>268</v>
      </c>
      <c r="B8" s="338" t="s">
        <v>267</v>
      </c>
      <c r="C8" s="339"/>
    </row>
    <row r="9" spans="1:5">
      <c r="A9" s="133">
        <v>1</v>
      </c>
      <c r="B9" s="350">
        <v>2</v>
      </c>
      <c r="C9" s="351"/>
    </row>
    <row r="10" spans="1:5" ht="16.5" customHeight="1">
      <c r="A10" s="349" t="s">
        <v>137</v>
      </c>
      <c r="B10" s="349"/>
      <c r="C10" s="349"/>
    </row>
    <row r="11" spans="1:5" ht="78.75" customHeight="1">
      <c r="A11" s="133" t="s">
        <v>148</v>
      </c>
      <c r="B11" s="340" t="s">
        <v>214</v>
      </c>
      <c r="C11" s="341"/>
    </row>
    <row r="12" spans="1:5" ht="61.5" customHeight="1">
      <c r="A12" s="133" t="s">
        <v>149</v>
      </c>
      <c r="B12" s="340" t="s">
        <v>215</v>
      </c>
      <c r="C12" s="341"/>
    </row>
    <row r="13" spans="1:5" ht="77.25" customHeight="1">
      <c r="A13" s="133" t="s">
        <v>150</v>
      </c>
      <c r="B13" s="340" t="s">
        <v>216</v>
      </c>
      <c r="C13" s="341"/>
    </row>
    <row r="14" spans="1:5" ht="68.25" customHeight="1">
      <c r="A14" s="133" t="s">
        <v>151</v>
      </c>
      <c r="B14" s="340" t="s">
        <v>211</v>
      </c>
      <c r="C14" s="341"/>
    </row>
    <row r="15" spans="1:5" s="168" customFormat="1" ht="55.5" customHeight="1">
      <c r="A15" s="167" t="s">
        <v>386</v>
      </c>
      <c r="B15" s="354" t="s">
        <v>376</v>
      </c>
      <c r="C15" s="355"/>
    </row>
    <row r="16" spans="1:5" ht="49.5" customHeight="1">
      <c r="A16" s="133" t="s">
        <v>262</v>
      </c>
      <c r="B16" s="344" t="s">
        <v>263</v>
      </c>
      <c r="C16" s="345"/>
    </row>
    <row r="17" spans="1:4" ht="51.75" customHeight="1">
      <c r="A17" s="133" t="s">
        <v>264</v>
      </c>
      <c r="B17" s="344" t="s">
        <v>265</v>
      </c>
      <c r="C17" s="345"/>
    </row>
    <row r="18" spans="1:4" s="161" customFormat="1" ht="63.75" customHeight="1">
      <c r="A18" s="133" t="s">
        <v>212</v>
      </c>
      <c r="B18" s="344" t="s">
        <v>307</v>
      </c>
      <c r="C18" s="345"/>
      <c r="D18" s="170"/>
    </row>
    <row r="19" spans="1:4" s="161" customFormat="1" ht="39.75" customHeight="1">
      <c r="A19" s="133" t="s">
        <v>284</v>
      </c>
      <c r="B19" s="346" t="s">
        <v>279</v>
      </c>
      <c r="C19" s="347"/>
      <c r="D19" s="170"/>
    </row>
    <row r="20" spans="1:4" s="161" customFormat="1" ht="43.5" customHeight="1">
      <c r="A20" s="133" t="s">
        <v>285</v>
      </c>
      <c r="B20" s="346" t="s">
        <v>280</v>
      </c>
      <c r="C20" s="347"/>
      <c r="D20" s="170"/>
    </row>
    <row r="21" spans="1:4" s="161" customFormat="1" ht="35.25" customHeight="1">
      <c r="A21" s="133" t="s">
        <v>286</v>
      </c>
      <c r="B21" s="346" t="s">
        <v>281</v>
      </c>
      <c r="C21" s="347"/>
      <c r="D21" s="170"/>
    </row>
    <row r="22" spans="1:4" s="161" customFormat="1" ht="67.5" customHeight="1">
      <c r="A22" s="133" t="s">
        <v>287</v>
      </c>
      <c r="B22" s="346" t="s">
        <v>282</v>
      </c>
      <c r="C22" s="347"/>
      <c r="D22" s="170"/>
    </row>
    <row r="23" spans="1:4" s="161" customFormat="1" ht="48.75" customHeight="1">
      <c r="A23" s="133" t="s">
        <v>289</v>
      </c>
      <c r="B23" s="346" t="s">
        <v>283</v>
      </c>
      <c r="C23" s="347"/>
      <c r="D23" s="170"/>
    </row>
    <row r="24" spans="1:4" ht="45" customHeight="1">
      <c r="A24" s="133" t="s">
        <v>152</v>
      </c>
      <c r="B24" s="340" t="s">
        <v>139</v>
      </c>
      <c r="C24" s="341"/>
    </row>
    <row r="25" spans="1:4" ht="48" customHeight="1">
      <c r="A25" s="133" t="s">
        <v>153</v>
      </c>
      <c r="B25" s="340" t="s">
        <v>140</v>
      </c>
      <c r="C25" s="341"/>
    </row>
    <row r="26" spans="1:4" s="168" customFormat="1" ht="38.25" customHeight="1">
      <c r="A26" s="167" t="s">
        <v>309</v>
      </c>
      <c r="B26" s="354" t="s">
        <v>308</v>
      </c>
      <c r="C26" s="355"/>
    </row>
    <row r="27" spans="1:4" ht="23.25" customHeight="1">
      <c r="A27" s="133" t="s">
        <v>369</v>
      </c>
      <c r="B27" s="340" t="s">
        <v>141</v>
      </c>
      <c r="C27" s="341"/>
    </row>
    <row r="28" spans="1:4" ht="24.75" customHeight="1">
      <c r="A28" s="133" t="s">
        <v>370</v>
      </c>
      <c r="B28" s="340" t="s">
        <v>138</v>
      </c>
      <c r="C28" s="341"/>
    </row>
    <row r="29" spans="1:4" ht="28.5" customHeight="1">
      <c r="A29" s="133" t="s">
        <v>333</v>
      </c>
      <c r="B29" s="340" t="s">
        <v>142</v>
      </c>
      <c r="C29" s="341"/>
    </row>
    <row r="30" spans="1:4" ht="80.25" customHeight="1">
      <c r="A30" s="133" t="s">
        <v>311</v>
      </c>
      <c r="B30" s="340" t="s">
        <v>234</v>
      </c>
      <c r="C30" s="341"/>
    </row>
    <row r="31" spans="1:4" ht="54" customHeight="1">
      <c r="A31" s="133" t="s">
        <v>312</v>
      </c>
      <c r="B31" s="344" t="s">
        <v>196</v>
      </c>
      <c r="C31" s="345"/>
    </row>
    <row r="32" spans="1:4" ht="36.75" customHeight="1">
      <c r="A32" s="133" t="s">
        <v>313</v>
      </c>
      <c r="B32" s="344" t="s">
        <v>200</v>
      </c>
      <c r="C32" s="345"/>
    </row>
    <row r="33" spans="1:4" ht="78" customHeight="1">
      <c r="A33" s="133" t="s">
        <v>314</v>
      </c>
      <c r="B33" s="340" t="s">
        <v>143</v>
      </c>
      <c r="C33" s="341"/>
    </row>
    <row r="34" spans="1:4" ht="45" customHeight="1">
      <c r="A34" s="133" t="s">
        <v>315</v>
      </c>
      <c r="B34" s="340" t="s">
        <v>144</v>
      </c>
      <c r="C34" s="341"/>
    </row>
    <row r="35" spans="1:4" ht="76.5" customHeight="1">
      <c r="A35" s="133" t="s">
        <v>316</v>
      </c>
      <c r="B35" s="340" t="s">
        <v>366</v>
      </c>
      <c r="C35" s="341"/>
    </row>
    <row r="36" spans="1:4" ht="91.5" customHeight="1">
      <c r="A36" s="133" t="s">
        <v>317</v>
      </c>
      <c r="B36" s="344" t="s">
        <v>256</v>
      </c>
      <c r="C36" s="345"/>
    </row>
    <row r="37" spans="1:4" ht="80.25" customHeight="1">
      <c r="A37" s="133" t="s">
        <v>318</v>
      </c>
      <c r="B37" s="340" t="s">
        <v>185</v>
      </c>
      <c r="C37" s="341"/>
    </row>
    <row r="38" spans="1:4" ht="80.25" customHeight="1">
      <c r="A38" s="133" t="s">
        <v>319</v>
      </c>
      <c r="B38" s="344" t="s">
        <v>186</v>
      </c>
      <c r="C38" s="345"/>
    </row>
    <row r="39" spans="1:4" ht="78.75" customHeight="1">
      <c r="A39" s="133" t="s">
        <v>320</v>
      </c>
      <c r="B39" s="344" t="s">
        <v>377</v>
      </c>
      <c r="C39" s="345"/>
    </row>
    <row r="40" spans="1:4" ht="64.5" customHeight="1">
      <c r="A40" s="133" t="s">
        <v>321</v>
      </c>
      <c r="B40" s="344" t="s">
        <v>367</v>
      </c>
      <c r="C40" s="345"/>
    </row>
    <row r="41" spans="1:4" ht="80.25" customHeight="1">
      <c r="A41" s="133" t="s">
        <v>322</v>
      </c>
      <c r="B41" s="344" t="s">
        <v>368</v>
      </c>
      <c r="C41" s="345"/>
    </row>
    <row r="42" spans="1:4" ht="65.25" customHeight="1">
      <c r="A42" s="133" t="s">
        <v>323</v>
      </c>
      <c r="B42" s="342" t="s">
        <v>213</v>
      </c>
      <c r="C42" s="343"/>
    </row>
    <row r="43" spans="1:4" ht="24.75" customHeight="1">
      <c r="A43" s="133" t="s">
        <v>329</v>
      </c>
      <c r="B43" s="340" t="s">
        <v>371</v>
      </c>
      <c r="C43" s="341"/>
    </row>
    <row r="44" spans="1:4" s="168" customFormat="1" ht="32.25" customHeight="1">
      <c r="A44" s="167" t="s">
        <v>330</v>
      </c>
      <c r="B44" s="352" t="s">
        <v>146</v>
      </c>
      <c r="C44" s="353"/>
    </row>
    <row r="45" spans="1:4" s="162" customFormat="1" ht="33" customHeight="1">
      <c r="A45" s="167" t="s">
        <v>331</v>
      </c>
      <c r="B45" s="352" t="s">
        <v>232</v>
      </c>
      <c r="C45" s="353"/>
      <c r="D45" s="168"/>
    </row>
    <row r="46" spans="1:4" s="162" customFormat="1" ht="34.5" customHeight="1">
      <c r="A46" s="167" t="s">
        <v>332</v>
      </c>
      <c r="B46" s="352" t="s">
        <v>233</v>
      </c>
      <c r="C46" s="353"/>
      <c r="D46" s="168"/>
    </row>
    <row r="47" spans="1:4" s="168" customFormat="1" ht="45" customHeight="1">
      <c r="A47" s="167" t="s">
        <v>324</v>
      </c>
      <c r="B47" s="352" t="s">
        <v>230</v>
      </c>
      <c r="C47" s="353"/>
    </row>
    <row r="48" spans="1:4" s="168" customFormat="1" ht="48" customHeight="1">
      <c r="A48" s="167" t="s">
        <v>325</v>
      </c>
      <c r="B48" s="356" t="s">
        <v>147</v>
      </c>
      <c r="C48" s="357"/>
    </row>
    <row r="49" spans="1:3" s="168" customFormat="1" ht="39" customHeight="1">
      <c r="A49" s="167" t="s">
        <v>326</v>
      </c>
      <c r="B49" s="354" t="s">
        <v>229</v>
      </c>
      <c r="C49" s="355"/>
    </row>
    <row r="50" spans="1:3" s="168" customFormat="1" ht="66.75" customHeight="1">
      <c r="A50" s="133" t="s">
        <v>390</v>
      </c>
      <c r="B50" s="354" t="s">
        <v>388</v>
      </c>
      <c r="C50" s="355"/>
    </row>
    <row r="51" spans="1:3" s="168" customFormat="1" ht="191.25" customHeight="1">
      <c r="A51" s="133" t="s">
        <v>450</v>
      </c>
      <c r="B51" s="352" t="s">
        <v>449</v>
      </c>
      <c r="C51" s="353"/>
    </row>
    <row r="52" spans="1:3" s="168" customFormat="1" ht="160.5" customHeight="1">
      <c r="A52" s="133" t="s">
        <v>446</v>
      </c>
      <c r="B52" s="352" t="s">
        <v>445</v>
      </c>
      <c r="C52" s="353"/>
    </row>
    <row r="53" spans="1:3" s="168" customFormat="1" ht="83.25" customHeight="1">
      <c r="A53" s="133" t="s">
        <v>447</v>
      </c>
      <c r="B53" s="352" t="s">
        <v>448</v>
      </c>
      <c r="C53" s="353"/>
    </row>
    <row r="54" spans="1:3" ht="15.75" customHeight="1">
      <c r="A54" s="358" t="s">
        <v>12</v>
      </c>
      <c r="B54" s="358"/>
      <c r="C54" s="358"/>
    </row>
    <row r="55" spans="1:3" ht="15" customHeight="1">
      <c r="A55" s="133" t="s">
        <v>327</v>
      </c>
      <c r="B55" s="340" t="s">
        <v>372</v>
      </c>
      <c r="C55" s="341"/>
    </row>
    <row r="56" spans="1:3" ht="78.75" customHeight="1">
      <c r="A56" s="133" t="s">
        <v>328</v>
      </c>
      <c r="B56" s="340" t="s">
        <v>13</v>
      </c>
      <c r="C56" s="341"/>
    </row>
  </sheetData>
  <mergeCells count="53">
    <mergeCell ref="B55:C55"/>
    <mergeCell ref="B46:C46"/>
    <mergeCell ref="B48:C48"/>
    <mergeCell ref="B50:C50"/>
    <mergeCell ref="B56:C56"/>
    <mergeCell ref="A54:C54"/>
    <mergeCell ref="B49:C49"/>
    <mergeCell ref="B52:C52"/>
    <mergeCell ref="B53:C53"/>
    <mergeCell ref="B51:C51"/>
    <mergeCell ref="B44:C44"/>
    <mergeCell ref="B47:C47"/>
    <mergeCell ref="B15:C15"/>
    <mergeCell ref="B26:C26"/>
    <mergeCell ref="B43:C43"/>
    <mergeCell ref="B45:C45"/>
    <mergeCell ref="B37:C37"/>
    <mergeCell ref="B35:C35"/>
    <mergeCell ref="B36:C36"/>
    <mergeCell ref="B27:C27"/>
    <mergeCell ref="B31:C31"/>
    <mergeCell ref="B32:C32"/>
    <mergeCell ref="B38:C38"/>
    <mergeCell ref="B39:C39"/>
    <mergeCell ref="B40:C40"/>
    <mergeCell ref="B41:C41"/>
    <mergeCell ref="B33:C33"/>
    <mergeCell ref="B28:C28"/>
    <mergeCell ref="B42:C42"/>
    <mergeCell ref="B34:C34"/>
    <mergeCell ref="B18:C18"/>
    <mergeCell ref="B25:C25"/>
    <mergeCell ref="B30:C30"/>
    <mergeCell ref="B29:C29"/>
    <mergeCell ref="B22:C22"/>
    <mergeCell ref="B23:C23"/>
    <mergeCell ref="B19:C19"/>
    <mergeCell ref="B20:C20"/>
    <mergeCell ref="B21:C21"/>
    <mergeCell ref="A2:E2"/>
    <mergeCell ref="B3:E3"/>
    <mergeCell ref="C4:E4"/>
    <mergeCell ref="B8:C8"/>
    <mergeCell ref="B24:C24"/>
    <mergeCell ref="B16:C16"/>
    <mergeCell ref="B17:C17"/>
    <mergeCell ref="A6:C6"/>
    <mergeCell ref="A10:C10"/>
    <mergeCell ref="B11:C11"/>
    <mergeCell ref="B12:C12"/>
    <mergeCell ref="B9:C9"/>
    <mergeCell ref="B13:C13"/>
    <mergeCell ref="B14:C14"/>
  </mergeCells>
  <phoneticPr fontId="5" type="noConversion"/>
  <pageMargins left="0.7" right="0.7" top="0.75" bottom="0.75" header="0.3" footer="0.3"/>
  <pageSetup paperSize="9" scale="82" orientation="portrait" r:id="rId1"/>
  <rowBreaks count="3" manualBreakCount="3">
    <brk id="22" max="16383" man="1"/>
    <brk id="37" max="16383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D10" sqref="D10:D11"/>
    </sheetView>
  </sheetViews>
  <sheetFormatPr defaultRowHeight="15.75"/>
  <cols>
    <col min="1" max="1" width="2.7109375" style="97" customWidth="1"/>
    <col min="2" max="2" width="7.28515625" style="112" customWidth="1"/>
    <col min="3" max="3" width="10.5703125" style="112" customWidth="1"/>
    <col min="4" max="4" width="31.140625" style="97" customWidth="1"/>
    <col min="5" max="5" width="43.42578125" style="97" customWidth="1"/>
    <col min="6" max="6" width="15.28515625" style="97" customWidth="1"/>
    <col min="7" max="8" width="9.140625" style="97" customWidth="1"/>
    <col min="9" max="9" width="11.28515625" style="97" customWidth="1"/>
    <col min="10" max="16384" width="9.140625" style="97"/>
  </cols>
  <sheetData>
    <row r="1" spans="1:8">
      <c r="B1" s="98"/>
      <c r="C1" s="98"/>
      <c r="D1" s="99"/>
      <c r="E1" s="99" t="s">
        <v>397</v>
      </c>
      <c r="F1" s="100"/>
      <c r="G1" s="100"/>
    </row>
    <row r="2" spans="1:8" s="147" customFormat="1" ht="12.75" customHeight="1">
      <c r="A2" s="334" t="s">
        <v>496</v>
      </c>
      <c r="B2" s="334"/>
      <c r="C2" s="334"/>
      <c r="D2" s="334"/>
      <c r="E2" s="334"/>
    </row>
    <row r="3" spans="1:8" s="147" customFormat="1" ht="15" customHeight="1">
      <c r="B3" s="334" t="s">
        <v>491</v>
      </c>
      <c r="C3" s="334"/>
      <c r="D3" s="334"/>
      <c r="E3" s="334"/>
    </row>
    <row r="4" spans="1:8" s="147" customFormat="1" ht="12.75">
      <c r="C4" s="335" t="s">
        <v>492</v>
      </c>
      <c r="D4" s="335"/>
      <c r="E4" s="335"/>
    </row>
    <row r="5" spans="1:8">
      <c r="A5" s="103"/>
      <c r="B5" s="98"/>
      <c r="C5" s="99"/>
      <c r="D5" s="99"/>
      <c r="E5" s="99"/>
      <c r="F5" s="102"/>
      <c r="G5" s="101"/>
    </row>
    <row r="6" spans="1:8">
      <c r="B6" s="98"/>
      <c r="C6" s="98"/>
      <c r="D6" s="98"/>
      <c r="E6" s="98"/>
      <c r="F6" s="100"/>
      <c r="G6" s="100"/>
    </row>
    <row r="7" spans="1:8">
      <c r="A7" s="103"/>
      <c r="B7" s="98"/>
      <c r="C7" s="98"/>
      <c r="D7" s="98"/>
      <c r="E7" s="98"/>
      <c r="F7" s="104"/>
      <c r="G7" s="103"/>
      <c r="H7" s="105"/>
    </row>
    <row r="8" spans="1:8">
      <c r="A8" s="103"/>
      <c r="B8" s="359" t="s">
        <v>134</v>
      </c>
      <c r="C8" s="359"/>
      <c r="D8" s="359"/>
      <c r="E8" s="359"/>
      <c r="F8" s="98"/>
      <c r="G8" s="98"/>
      <c r="H8" s="101"/>
    </row>
    <row r="9" spans="1:8" ht="32.25" customHeight="1">
      <c r="A9" s="103"/>
      <c r="B9" s="360" t="s">
        <v>497</v>
      </c>
      <c r="C9" s="360"/>
      <c r="D9" s="360"/>
      <c r="E9" s="360"/>
      <c r="F9" s="98"/>
      <c r="G9" s="98"/>
      <c r="H9" s="101"/>
    </row>
    <row r="10" spans="1:8">
      <c r="A10" s="103"/>
      <c r="B10" s="98"/>
      <c r="C10" s="98"/>
      <c r="D10" s="98"/>
      <c r="E10" s="98"/>
      <c r="F10" s="106"/>
      <c r="G10" s="98"/>
      <c r="H10" s="101"/>
    </row>
    <row r="11" spans="1:8" ht="69" customHeight="1">
      <c r="B11" s="107" t="s">
        <v>24</v>
      </c>
      <c r="C11" s="108" t="s">
        <v>271</v>
      </c>
      <c r="D11" s="108" t="s">
        <v>270</v>
      </c>
      <c r="E11" s="108" t="s">
        <v>269</v>
      </c>
      <c r="F11" s="100"/>
      <c r="G11" s="100"/>
    </row>
    <row r="12" spans="1:8" s="174" customFormat="1">
      <c r="B12" s="173">
        <v>1</v>
      </c>
      <c r="C12" s="173">
        <v>2</v>
      </c>
      <c r="D12" s="173">
        <v>3</v>
      </c>
      <c r="E12" s="173">
        <v>4</v>
      </c>
      <c r="F12" s="175"/>
      <c r="G12" s="175"/>
    </row>
    <row r="13" spans="1:8">
      <c r="B13" s="361" t="s">
        <v>69</v>
      </c>
      <c r="C13" s="362"/>
      <c r="D13" s="362"/>
      <c r="E13" s="363"/>
      <c r="F13" s="100"/>
      <c r="G13" s="100"/>
    </row>
    <row r="14" spans="1:8" ht="40.5" customHeight="1">
      <c r="B14" s="109">
        <v>1</v>
      </c>
      <c r="C14" s="110" t="s">
        <v>78</v>
      </c>
      <c r="D14" s="166" t="s">
        <v>247</v>
      </c>
      <c r="E14" s="166" t="s">
        <v>217</v>
      </c>
      <c r="F14" s="111"/>
      <c r="G14" s="111"/>
    </row>
    <row r="15" spans="1:8" ht="37.5" customHeight="1">
      <c r="B15" s="109">
        <v>2</v>
      </c>
      <c r="C15" s="110" t="s">
        <v>78</v>
      </c>
      <c r="D15" s="166" t="s">
        <v>248</v>
      </c>
      <c r="E15" s="166" t="s">
        <v>218</v>
      </c>
      <c r="F15" s="111"/>
      <c r="G15" s="111"/>
    </row>
    <row r="16" spans="1:8" ht="31.5">
      <c r="B16" s="109">
        <v>3</v>
      </c>
      <c r="C16" s="110" t="s">
        <v>78</v>
      </c>
      <c r="D16" s="166" t="s">
        <v>249</v>
      </c>
      <c r="E16" s="166" t="s">
        <v>219</v>
      </c>
    </row>
    <row r="17" spans="2:5" ht="31.5">
      <c r="B17" s="109">
        <v>4</v>
      </c>
      <c r="C17" s="110" t="s">
        <v>78</v>
      </c>
      <c r="D17" s="166" t="s">
        <v>250</v>
      </c>
      <c r="E17" s="166" t="s">
        <v>220</v>
      </c>
    </row>
    <row r="18" spans="2:5" ht="31.5">
      <c r="B18" s="109">
        <v>5</v>
      </c>
      <c r="C18" s="110" t="s">
        <v>103</v>
      </c>
      <c r="D18" s="166" t="s">
        <v>251</v>
      </c>
      <c r="E18" s="166" t="s">
        <v>221</v>
      </c>
    </row>
    <row r="19" spans="2:5" ht="31.5">
      <c r="B19" s="109">
        <v>6</v>
      </c>
      <c r="C19" s="110" t="s">
        <v>78</v>
      </c>
      <c r="D19" s="166" t="s">
        <v>252</v>
      </c>
      <c r="E19" s="166" t="s">
        <v>223</v>
      </c>
    </row>
    <row r="20" spans="2:5" ht="31.5">
      <c r="B20" s="109">
        <v>7</v>
      </c>
      <c r="C20" s="110" t="s">
        <v>78</v>
      </c>
      <c r="D20" s="166" t="s">
        <v>253</v>
      </c>
      <c r="E20" s="166" t="s">
        <v>224</v>
      </c>
    </row>
    <row r="21" spans="2:5" ht="31.5">
      <c r="B21" s="109">
        <v>8</v>
      </c>
      <c r="C21" s="110" t="s">
        <v>78</v>
      </c>
      <c r="D21" s="166" t="s">
        <v>254</v>
      </c>
      <c r="E21" s="166" t="s">
        <v>225</v>
      </c>
    </row>
    <row r="22" spans="2:5" ht="36" customHeight="1">
      <c r="B22" s="109">
        <v>9</v>
      </c>
      <c r="C22" s="110" t="s">
        <v>103</v>
      </c>
      <c r="D22" s="166" t="s">
        <v>255</v>
      </c>
      <c r="E22" s="166" t="s">
        <v>227</v>
      </c>
    </row>
  </sheetData>
  <mergeCells count="6">
    <mergeCell ref="B8:E8"/>
    <mergeCell ref="B9:E9"/>
    <mergeCell ref="B13:E13"/>
    <mergeCell ref="A2:E2"/>
    <mergeCell ref="B3:E3"/>
    <mergeCell ref="C4:E4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5"/>
  <sheetViews>
    <sheetView view="pageBreakPreview" topLeftCell="A61" zoomScaleSheetLayoutView="100" workbookViewId="0">
      <selection activeCell="K62" sqref="K62"/>
    </sheetView>
  </sheetViews>
  <sheetFormatPr defaultRowHeight="12.75"/>
  <cols>
    <col min="1" max="1" width="2.7109375" style="308" customWidth="1"/>
    <col min="2" max="2" width="4.5703125" style="47" customWidth="1"/>
    <col min="3" max="4" width="3.7109375" style="47" customWidth="1"/>
    <col min="5" max="5" width="4" style="47" customWidth="1"/>
    <col min="6" max="6" width="4.140625" style="47" customWidth="1"/>
    <col min="7" max="7" width="3.85546875" style="47" customWidth="1"/>
    <col min="8" max="8" width="5" style="47" customWidth="1"/>
    <col min="9" max="9" width="9" style="47" customWidth="1"/>
    <col min="10" max="10" width="56" style="47" customWidth="1"/>
    <col min="11" max="11" width="14.140625" style="48" customWidth="1"/>
    <col min="12" max="12" width="14.85546875" style="49" customWidth="1"/>
    <col min="13" max="13" width="13.5703125" style="49" bestFit="1" customWidth="1"/>
    <col min="14" max="16384" width="9.140625" style="50"/>
  </cols>
  <sheetData>
    <row r="1" spans="1:13">
      <c r="J1" s="134"/>
      <c r="L1" s="49" t="s">
        <v>398</v>
      </c>
    </row>
    <row r="2" spans="1:13" s="147" customFormat="1">
      <c r="A2" s="334"/>
      <c r="B2" s="334"/>
      <c r="C2" s="334"/>
      <c r="D2" s="334"/>
    </row>
    <row r="3" spans="1:13" s="147" customFormat="1" ht="12.75" customHeight="1">
      <c r="A3" s="334" t="s">
        <v>496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3" s="147" customFormat="1" ht="15" customHeight="1">
      <c r="A4" s="334" t="s">
        <v>491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s="147" customFormat="1" ht="15" customHeight="1">
      <c r="A5" s="311"/>
      <c r="B5" s="335" t="s">
        <v>492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</row>
    <row r="6" spans="1:13" ht="12.75" customHeight="1">
      <c r="A6" s="365" t="s">
        <v>498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</row>
    <row r="7" spans="1:13" ht="15">
      <c r="A7" s="315" t="s">
        <v>70</v>
      </c>
      <c r="B7" s="51"/>
      <c r="C7" s="51"/>
      <c r="D7" s="51"/>
      <c r="E7" s="51"/>
      <c r="F7" s="51"/>
      <c r="G7" s="51"/>
      <c r="H7" s="51"/>
      <c r="I7" s="51"/>
      <c r="J7" s="52"/>
      <c r="L7" s="53"/>
      <c r="M7" s="54" t="s">
        <v>71</v>
      </c>
    </row>
    <row r="8" spans="1:13" ht="17.25" customHeight="1">
      <c r="A8" s="55"/>
      <c r="B8" s="373" t="s">
        <v>72</v>
      </c>
      <c r="C8" s="374"/>
      <c r="D8" s="374"/>
      <c r="E8" s="374"/>
      <c r="F8" s="374"/>
      <c r="G8" s="374"/>
      <c r="H8" s="374"/>
      <c r="I8" s="375"/>
      <c r="J8" s="366" t="s">
        <v>267</v>
      </c>
      <c r="K8" s="367" t="s">
        <v>499</v>
      </c>
      <c r="L8" s="369" t="s">
        <v>494</v>
      </c>
      <c r="M8" s="371" t="s">
        <v>495</v>
      </c>
    </row>
    <row r="9" spans="1:13" ht="150.75" customHeight="1">
      <c r="A9" s="314" t="s">
        <v>24</v>
      </c>
      <c r="B9" s="114" t="s">
        <v>274</v>
      </c>
      <c r="C9" s="114" t="s">
        <v>73</v>
      </c>
      <c r="D9" s="114" t="s">
        <v>74</v>
      </c>
      <c r="E9" s="114" t="s">
        <v>75</v>
      </c>
      <c r="F9" s="114" t="s">
        <v>76</v>
      </c>
      <c r="G9" s="114" t="s">
        <v>77</v>
      </c>
      <c r="H9" s="114" t="s">
        <v>273</v>
      </c>
      <c r="I9" s="114" t="s">
        <v>272</v>
      </c>
      <c r="J9" s="366"/>
      <c r="K9" s="368"/>
      <c r="L9" s="370"/>
      <c r="M9" s="372"/>
    </row>
    <row r="10" spans="1:13">
      <c r="A10" s="56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</row>
    <row r="11" spans="1:13" s="49" customFormat="1">
      <c r="A11" s="56">
        <v>1</v>
      </c>
      <c r="B11" s="57" t="s">
        <v>78</v>
      </c>
      <c r="C11" s="57">
        <v>1</v>
      </c>
      <c r="D11" s="57" t="s">
        <v>5</v>
      </c>
      <c r="E11" s="57" t="s">
        <v>5</v>
      </c>
      <c r="F11" s="57" t="s">
        <v>78</v>
      </c>
      <c r="G11" s="57" t="s">
        <v>5</v>
      </c>
      <c r="H11" s="57" t="s">
        <v>79</v>
      </c>
      <c r="I11" s="58" t="s">
        <v>78</v>
      </c>
      <c r="J11" s="59" t="s">
        <v>80</v>
      </c>
      <c r="K11" s="181">
        <f>K12+K26+K34+K17+K38+K40</f>
        <v>1119.385</v>
      </c>
      <c r="L11" s="181">
        <f>L12+L26+L34+L17+L38+L40+L39</f>
        <v>1136.8438899999999</v>
      </c>
      <c r="M11" s="312">
        <f>L11/K11</f>
        <v>1.0155968589895343</v>
      </c>
    </row>
    <row r="12" spans="1:13">
      <c r="A12" s="56">
        <v>2</v>
      </c>
      <c r="B12" s="60" t="s">
        <v>78</v>
      </c>
      <c r="C12" s="61" t="s">
        <v>81</v>
      </c>
      <c r="D12" s="60" t="s">
        <v>25</v>
      </c>
      <c r="E12" s="60" t="s">
        <v>5</v>
      </c>
      <c r="F12" s="60" t="s">
        <v>78</v>
      </c>
      <c r="G12" s="60" t="s">
        <v>5</v>
      </c>
      <c r="H12" s="60" t="s">
        <v>79</v>
      </c>
      <c r="I12" s="58" t="s">
        <v>78</v>
      </c>
      <c r="J12" s="59" t="s">
        <v>82</v>
      </c>
      <c r="K12" s="181">
        <f>K13</f>
        <v>841.68499999999995</v>
      </c>
      <c r="L12" s="181">
        <f>L13</f>
        <v>859.22387999999989</v>
      </c>
      <c r="M12" s="312">
        <f t="shared" ref="M12:M63" si="0">L12/K12</f>
        <v>1.0208378193742313</v>
      </c>
    </row>
    <row r="13" spans="1:13">
      <c r="A13" s="56">
        <v>3</v>
      </c>
      <c r="B13" s="60" t="s">
        <v>83</v>
      </c>
      <c r="C13" s="61" t="s">
        <v>81</v>
      </c>
      <c r="D13" s="60" t="s">
        <v>25</v>
      </c>
      <c r="E13" s="60" t="s">
        <v>26</v>
      </c>
      <c r="F13" s="60" t="s">
        <v>78</v>
      </c>
      <c r="G13" s="60" t="s">
        <v>25</v>
      </c>
      <c r="H13" s="60" t="s">
        <v>79</v>
      </c>
      <c r="I13" s="58" t="s">
        <v>21</v>
      </c>
      <c r="J13" s="59" t="s">
        <v>85</v>
      </c>
      <c r="K13" s="181">
        <f>K14+K15+K16</f>
        <v>841.68499999999995</v>
      </c>
      <c r="L13" s="181">
        <f>L14+L15+L16</f>
        <v>859.22387999999989</v>
      </c>
      <c r="M13" s="312">
        <f t="shared" si="0"/>
        <v>1.0208378193742313</v>
      </c>
    </row>
    <row r="14" spans="1:13" ht="63.75">
      <c r="A14" s="56">
        <v>4</v>
      </c>
      <c r="B14" s="62" t="s">
        <v>83</v>
      </c>
      <c r="C14" s="63" t="s">
        <v>81</v>
      </c>
      <c r="D14" s="62" t="s">
        <v>25</v>
      </c>
      <c r="E14" s="62" t="s">
        <v>26</v>
      </c>
      <c r="F14" s="62" t="s">
        <v>84</v>
      </c>
      <c r="G14" s="62" t="s">
        <v>25</v>
      </c>
      <c r="H14" s="62" t="s">
        <v>79</v>
      </c>
      <c r="I14" s="64" t="s">
        <v>21</v>
      </c>
      <c r="J14" s="66" t="s">
        <v>257</v>
      </c>
      <c r="K14" s="204">
        <f>446.1+47.46+15+120</f>
        <v>628.55999999999995</v>
      </c>
      <c r="L14" s="204">
        <v>645.42040999999995</v>
      </c>
      <c r="M14" s="313">
        <f t="shared" si="0"/>
        <v>1.0268238672521319</v>
      </c>
    </row>
    <row r="15" spans="1:13" ht="90.75" customHeight="1">
      <c r="A15" s="56">
        <v>5</v>
      </c>
      <c r="B15" s="62" t="s">
        <v>83</v>
      </c>
      <c r="C15" s="63" t="s">
        <v>81</v>
      </c>
      <c r="D15" s="62" t="s">
        <v>25</v>
      </c>
      <c r="E15" s="62" t="s">
        <v>26</v>
      </c>
      <c r="F15" s="62" t="s">
        <v>86</v>
      </c>
      <c r="G15" s="62" t="s">
        <v>25</v>
      </c>
      <c r="H15" s="62" t="s">
        <v>79</v>
      </c>
      <c r="I15" s="64" t="s">
        <v>21</v>
      </c>
      <c r="J15" s="66" t="s">
        <v>87</v>
      </c>
      <c r="K15" s="204">
        <f>50.7+62.54+0.2</f>
        <v>113.44000000000001</v>
      </c>
      <c r="L15" s="204">
        <v>113.43459</v>
      </c>
      <c r="M15" s="313">
        <f t="shared" si="0"/>
        <v>0.99995230959097314</v>
      </c>
    </row>
    <row r="16" spans="1:13" ht="81" customHeight="1">
      <c r="A16" s="56">
        <v>6</v>
      </c>
      <c r="B16" s="62" t="s">
        <v>83</v>
      </c>
      <c r="C16" s="63" t="s">
        <v>81</v>
      </c>
      <c r="D16" s="62" t="s">
        <v>25</v>
      </c>
      <c r="E16" s="62" t="s">
        <v>26</v>
      </c>
      <c r="F16" s="62" t="s">
        <v>88</v>
      </c>
      <c r="G16" s="62" t="s">
        <v>25</v>
      </c>
      <c r="H16" s="62" t="s">
        <v>79</v>
      </c>
      <c r="I16" s="64" t="s">
        <v>21</v>
      </c>
      <c r="J16" s="66" t="s">
        <v>453</v>
      </c>
      <c r="K16" s="204">
        <f>99.685</f>
        <v>99.685000000000002</v>
      </c>
      <c r="L16" s="204">
        <v>100.36888</v>
      </c>
      <c r="M16" s="313">
        <f t="shared" si="0"/>
        <v>1.0068604102924212</v>
      </c>
    </row>
    <row r="17" spans="1:13" s="79" customFormat="1" ht="25.5">
      <c r="A17" s="56">
        <v>7</v>
      </c>
      <c r="B17" s="297" t="s">
        <v>44</v>
      </c>
      <c r="C17" s="297" t="s">
        <v>81</v>
      </c>
      <c r="D17" s="297" t="s">
        <v>30</v>
      </c>
      <c r="E17" s="297" t="s">
        <v>90</v>
      </c>
      <c r="F17" s="297" t="s">
        <v>5</v>
      </c>
      <c r="G17" s="297" t="s">
        <v>25</v>
      </c>
      <c r="H17" s="297" t="s">
        <v>79</v>
      </c>
      <c r="I17" s="297" t="s">
        <v>21</v>
      </c>
      <c r="J17" s="71" t="s">
        <v>145</v>
      </c>
      <c r="K17" s="205">
        <f>K18+K20+K22+K24</f>
        <v>89.2</v>
      </c>
      <c r="L17" s="205">
        <f>L18+L20+L22+L24</f>
        <v>99.49288</v>
      </c>
      <c r="M17" s="312">
        <f t="shared" si="0"/>
        <v>1.1153910313901345</v>
      </c>
    </row>
    <row r="18" spans="1:13" ht="54" customHeight="1">
      <c r="A18" s="56">
        <v>8</v>
      </c>
      <c r="B18" s="67" t="s">
        <v>44</v>
      </c>
      <c r="C18" s="67" t="s">
        <v>81</v>
      </c>
      <c r="D18" s="67" t="s">
        <v>30</v>
      </c>
      <c r="E18" s="67" t="s">
        <v>90</v>
      </c>
      <c r="F18" s="67" t="s">
        <v>91</v>
      </c>
      <c r="G18" s="67" t="s">
        <v>25</v>
      </c>
      <c r="H18" s="67" t="s">
        <v>79</v>
      </c>
      <c r="I18" s="67" t="s">
        <v>21</v>
      </c>
      <c r="J18" s="68" t="s">
        <v>193</v>
      </c>
      <c r="K18" s="204">
        <v>32.299999999999997</v>
      </c>
      <c r="L18" s="204">
        <v>45.287500000000001</v>
      </c>
      <c r="M18" s="313">
        <f t="shared" si="0"/>
        <v>1.4020897832817338</v>
      </c>
    </row>
    <row r="19" spans="1:13" ht="91.5" customHeight="1">
      <c r="A19" s="56">
        <v>9</v>
      </c>
      <c r="B19" s="67" t="s">
        <v>44</v>
      </c>
      <c r="C19" s="67" t="s">
        <v>81</v>
      </c>
      <c r="D19" s="67" t="s">
        <v>30</v>
      </c>
      <c r="E19" s="67" t="s">
        <v>90</v>
      </c>
      <c r="F19" s="67" t="s">
        <v>478</v>
      </c>
      <c r="G19" s="67" t="s">
        <v>25</v>
      </c>
      <c r="H19" s="67" t="s">
        <v>79</v>
      </c>
      <c r="I19" s="67" t="s">
        <v>21</v>
      </c>
      <c r="J19" s="68" t="s">
        <v>484</v>
      </c>
      <c r="K19" s="204">
        <v>32.299999999999997</v>
      </c>
      <c r="L19" s="204">
        <v>45.287500000000001</v>
      </c>
      <c r="M19" s="313">
        <f t="shared" si="0"/>
        <v>1.4020897832817338</v>
      </c>
    </row>
    <row r="20" spans="1:13" ht="68.25" customHeight="1">
      <c r="A20" s="56">
        <v>10</v>
      </c>
      <c r="B20" s="69" t="s">
        <v>44</v>
      </c>
      <c r="C20" s="69" t="s">
        <v>81</v>
      </c>
      <c r="D20" s="69" t="s">
        <v>30</v>
      </c>
      <c r="E20" s="69" t="s">
        <v>90</v>
      </c>
      <c r="F20" s="69" t="s">
        <v>92</v>
      </c>
      <c r="G20" s="69" t="s">
        <v>25</v>
      </c>
      <c r="H20" s="69" t="s">
        <v>79</v>
      </c>
      <c r="I20" s="69" t="s">
        <v>21</v>
      </c>
      <c r="J20" s="68" t="s">
        <v>192</v>
      </c>
      <c r="K20" s="204">
        <v>0.2</v>
      </c>
      <c r="L20" s="204">
        <v>0.33288000000000001</v>
      </c>
      <c r="M20" s="313">
        <f t="shared" si="0"/>
        <v>1.6643999999999999</v>
      </c>
    </row>
    <row r="21" spans="1:13" ht="110.25" customHeight="1">
      <c r="A21" s="56">
        <v>11</v>
      </c>
      <c r="B21" s="69" t="s">
        <v>44</v>
      </c>
      <c r="C21" s="69" t="s">
        <v>81</v>
      </c>
      <c r="D21" s="69" t="s">
        <v>30</v>
      </c>
      <c r="E21" s="69" t="s">
        <v>90</v>
      </c>
      <c r="F21" s="69" t="s">
        <v>479</v>
      </c>
      <c r="G21" s="69" t="s">
        <v>25</v>
      </c>
      <c r="H21" s="69" t="s">
        <v>79</v>
      </c>
      <c r="I21" s="69" t="s">
        <v>21</v>
      </c>
      <c r="J21" s="68" t="s">
        <v>482</v>
      </c>
      <c r="K21" s="204">
        <v>0.2</v>
      </c>
      <c r="L21" s="204">
        <v>0.33288000000000001</v>
      </c>
      <c r="M21" s="313">
        <f t="shared" si="0"/>
        <v>1.6643999999999999</v>
      </c>
    </row>
    <row r="22" spans="1:13" ht="66" customHeight="1">
      <c r="A22" s="56">
        <v>12</v>
      </c>
      <c r="B22" s="69" t="s">
        <v>44</v>
      </c>
      <c r="C22" s="69" t="s">
        <v>81</v>
      </c>
      <c r="D22" s="69" t="s">
        <v>30</v>
      </c>
      <c r="E22" s="69" t="s">
        <v>90</v>
      </c>
      <c r="F22" s="69" t="s">
        <v>93</v>
      </c>
      <c r="G22" s="69" t="s">
        <v>25</v>
      </c>
      <c r="H22" s="69" t="s">
        <v>79</v>
      </c>
      <c r="I22" s="69" t="s">
        <v>21</v>
      </c>
      <c r="J22" s="68" t="s">
        <v>194</v>
      </c>
      <c r="K22" s="204">
        <v>62.7</v>
      </c>
      <c r="L22" s="204">
        <v>60.504260000000002</v>
      </c>
      <c r="M22" s="313">
        <f t="shared" si="0"/>
        <v>0.96498022328548638</v>
      </c>
    </row>
    <row r="23" spans="1:13" ht="104.25" customHeight="1">
      <c r="A23" s="56">
        <v>13</v>
      </c>
      <c r="B23" s="69" t="s">
        <v>44</v>
      </c>
      <c r="C23" s="69" t="s">
        <v>81</v>
      </c>
      <c r="D23" s="69" t="s">
        <v>30</v>
      </c>
      <c r="E23" s="69" t="s">
        <v>90</v>
      </c>
      <c r="F23" s="69" t="s">
        <v>480</v>
      </c>
      <c r="G23" s="69" t="s">
        <v>25</v>
      </c>
      <c r="H23" s="69" t="s">
        <v>79</v>
      </c>
      <c r="I23" s="69" t="s">
        <v>21</v>
      </c>
      <c r="J23" s="68" t="s">
        <v>483</v>
      </c>
      <c r="K23" s="204">
        <v>62.7</v>
      </c>
      <c r="L23" s="204">
        <v>60.504260000000002</v>
      </c>
      <c r="M23" s="313">
        <f t="shared" si="0"/>
        <v>0.96498022328548638</v>
      </c>
    </row>
    <row r="24" spans="1:13" ht="68.25" customHeight="1">
      <c r="A24" s="56">
        <v>14</v>
      </c>
      <c r="B24" s="69" t="s">
        <v>44</v>
      </c>
      <c r="C24" s="69" t="s">
        <v>81</v>
      </c>
      <c r="D24" s="69" t="s">
        <v>30</v>
      </c>
      <c r="E24" s="69" t="s">
        <v>90</v>
      </c>
      <c r="F24" s="69" t="s">
        <v>94</v>
      </c>
      <c r="G24" s="69" t="s">
        <v>25</v>
      </c>
      <c r="H24" s="69" t="s">
        <v>79</v>
      </c>
      <c r="I24" s="69" t="s">
        <v>21</v>
      </c>
      <c r="J24" s="68" t="s">
        <v>195</v>
      </c>
      <c r="K24" s="204">
        <v>-6</v>
      </c>
      <c r="L24" s="204">
        <v>-6.6317599999999999</v>
      </c>
      <c r="M24" s="313">
        <f t="shared" si="0"/>
        <v>1.1052933333333332</v>
      </c>
    </row>
    <row r="25" spans="1:13" ht="103.5" customHeight="1">
      <c r="A25" s="56">
        <v>15</v>
      </c>
      <c r="B25" s="69" t="s">
        <v>44</v>
      </c>
      <c r="C25" s="69" t="s">
        <v>81</v>
      </c>
      <c r="D25" s="69" t="s">
        <v>30</v>
      </c>
      <c r="E25" s="69" t="s">
        <v>481</v>
      </c>
      <c r="F25" s="69" t="s">
        <v>481</v>
      </c>
      <c r="G25" s="69" t="s">
        <v>25</v>
      </c>
      <c r="H25" s="69" t="s">
        <v>79</v>
      </c>
      <c r="I25" s="69" t="s">
        <v>21</v>
      </c>
      <c r="J25" s="68" t="s">
        <v>485</v>
      </c>
      <c r="K25" s="204">
        <v>-6</v>
      </c>
      <c r="L25" s="204">
        <v>-6.6317599999999999</v>
      </c>
      <c r="M25" s="313">
        <f t="shared" si="0"/>
        <v>1.1052933333333332</v>
      </c>
    </row>
    <row r="26" spans="1:13">
      <c r="A26" s="56">
        <v>16</v>
      </c>
      <c r="B26" s="60" t="s">
        <v>78</v>
      </c>
      <c r="C26" s="61" t="s">
        <v>81</v>
      </c>
      <c r="D26" s="60" t="s">
        <v>17</v>
      </c>
      <c r="E26" s="60" t="s">
        <v>5</v>
      </c>
      <c r="F26" s="60" t="s">
        <v>78</v>
      </c>
      <c r="G26" s="60" t="s">
        <v>5</v>
      </c>
      <c r="H26" s="60" t="s">
        <v>79</v>
      </c>
      <c r="I26" s="58" t="s">
        <v>78</v>
      </c>
      <c r="J26" s="59" t="s">
        <v>95</v>
      </c>
      <c r="K26" s="181">
        <f>K29+K27</f>
        <v>70.5</v>
      </c>
      <c r="L26" s="181">
        <f>L29+L27</f>
        <v>71.278030000000001</v>
      </c>
      <c r="M26" s="312">
        <f t="shared" si="0"/>
        <v>1.0110358865248228</v>
      </c>
    </row>
    <row r="27" spans="1:13">
      <c r="A27" s="56">
        <v>17</v>
      </c>
      <c r="B27" s="70" t="s">
        <v>78</v>
      </c>
      <c r="C27" s="70">
        <v>1</v>
      </c>
      <c r="D27" s="70" t="s">
        <v>17</v>
      </c>
      <c r="E27" s="70" t="s">
        <v>25</v>
      </c>
      <c r="F27" s="70" t="s">
        <v>78</v>
      </c>
      <c r="G27" s="70" t="s">
        <v>5</v>
      </c>
      <c r="H27" s="70" t="s">
        <v>79</v>
      </c>
      <c r="I27" s="70">
        <v>110</v>
      </c>
      <c r="J27" s="71" t="s">
        <v>96</v>
      </c>
      <c r="K27" s="181">
        <f>K28</f>
        <v>63</v>
      </c>
      <c r="L27" s="181">
        <f>L28</f>
        <v>65.946899999999999</v>
      </c>
      <c r="M27" s="312">
        <f t="shared" si="0"/>
        <v>1.0467761904761905</v>
      </c>
    </row>
    <row r="28" spans="1:13" ht="38.25">
      <c r="A28" s="56">
        <v>18</v>
      </c>
      <c r="B28" s="69">
        <v>182</v>
      </c>
      <c r="C28" s="69">
        <v>1</v>
      </c>
      <c r="D28" s="69" t="s">
        <v>17</v>
      </c>
      <c r="E28" s="69" t="s">
        <v>25</v>
      </c>
      <c r="F28" s="69" t="s">
        <v>88</v>
      </c>
      <c r="G28" s="69" t="s">
        <v>27</v>
      </c>
      <c r="H28" s="69" t="s">
        <v>79</v>
      </c>
      <c r="I28" s="69">
        <v>110</v>
      </c>
      <c r="J28" s="68" t="s">
        <v>486</v>
      </c>
      <c r="K28" s="206">
        <f>83-20</f>
        <v>63</v>
      </c>
      <c r="L28" s="206">
        <v>65.946899999999999</v>
      </c>
      <c r="M28" s="313">
        <f t="shared" si="0"/>
        <v>1.0467761904761905</v>
      </c>
    </row>
    <row r="29" spans="1:13">
      <c r="A29" s="56">
        <v>19</v>
      </c>
      <c r="B29" s="60" t="s">
        <v>78</v>
      </c>
      <c r="C29" s="61" t="s">
        <v>81</v>
      </c>
      <c r="D29" s="60" t="s">
        <v>17</v>
      </c>
      <c r="E29" s="60" t="s">
        <v>17</v>
      </c>
      <c r="F29" s="60" t="s">
        <v>78</v>
      </c>
      <c r="G29" s="60" t="s">
        <v>5</v>
      </c>
      <c r="H29" s="60" t="s">
        <v>79</v>
      </c>
      <c r="I29" s="58" t="s">
        <v>21</v>
      </c>
      <c r="J29" s="59" t="s">
        <v>97</v>
      </c>
      <c r="K29" s="181">
        <f>K30+K32</f>
        <v>7.5</v>
      </c>
      <c r="L29" s="181">
        <f>L30+L32</f>
        <v>5.3311299999999999</v>
      </c>
      <c r="M29" s="313">
        <f t="shared" si="0"/>
        <v>0.7108173333333333</v>
      </c>
    </row>
    <row r="30" spans="1:13">
      <c r="A30" s="56">
        <v>20</v>
      </c>
      <c r="B30" s="73" t="s">
        <v>83</v>
      </c>
      <c r="C30" s="72" t="s">
        <v>81</v>
      </c>
      <c r="D30" s="73" t="s">
        <v>17</v>
      </c>
      <c r="E30" s="73" t="s">
        <v>17</v>
      </c>
      <c r="F30" s="73" t="s">
        <v>88</v>
      </c>
      <c r="G30" s="73" t="s">
        <v>5</v>
      </c>
      <c r="H30" s="73" t="s">
        <v>79</v>
      </c>
      <c r="I30" s="74" t="s">
        <v>21</v>
      </c>
      <c r="J30" s="65" t="s">
        <v>243</v>
      </c>
      <c r="K30" s="207">
        <f>K31</f>
        <v>0.5</v>
      </c>
      <c r="L30" s="207">
        <f>L31</f>
        <v>0.41971999999999998</v>
      </c>
      <c r="M30" s="313">
        <f t="shared" si="0"/>
        <v>0.83943999999999996</v>
      </c>
    </row>
    <row r="31" spans="1:13" ht="25.5">
      <c r="A31" s="56">
        <v>21</v>
      </c>
      <c r="B31" s="62" t="s">
        <v>83</v>
      </c>
      <c r="C31" s="72" t="s">
        <v>81</v>
      </c>
      <c r="D31" s="73" t="s">
        <v>17</v>
      </c>
      <c r="E31" s="73" t="s">
        <v>17</v>
      </c>
      <c r="F31" s="73" t="s">
        <v>99</v>
      </c>
      <c r="G31" s="73" t="s">
        <v>27</v>
      </c>
      <c r="H31" s="73" t="s">
        <v>79</v>
      </c>
      <c r="I31" s="74" t="s">
        <v>21</v>
      </c>
      <c r="J31" s="65" t="s">
        <v>108</v>
      </c>
      <c r="K31" s="207">
        <v>0.5</v>
      </c>
      <c r="L31" s="207">
        <v>0.41971999999999998</v>
      </c>
      <c r="M31" s="313">
        <f t="shared" si="0"/>
        <v>0.83943999999999996</v>
      </c>
    </row>
    <row r="32" spans="1:13">
      <c r="A32" s="56">
        <v>22</v>
      </c>
      <c r="B32" s="62" t="s">
        <v>83</v>
      </c>
      <c r="C32" s="63" t="s">
        <v>81</v>
      </c>
      <c r="D32" s="62" t="s">
        <v>17</v>
      </c>
      <c r="E32" s="62" t="s">
        <v>17</v>
      </c>
      <c r="F32" s="62" t="s">
        <v>89</v>
      </c>
      <c r="G32" s="62" t="s">
        <v>5</v>
      </c>
      <c r="H32" s="62" t="s">
        <v>79</v>
      </c>
      <c r="I32" s="64" t="s">
        <v>21</v>
      </c>
      <c r="J32" s="65" t="s">
        <v>245</v>
      </c>
      <c r="K32" s="206">
        <f>K33</f>
        <v>7</v>
      </c>
      <c r="L32" s="206">
        <f>L33</f>
        <v>4.9114100000000001</v>
      </c>
      <c r="M32" s="313">
        <f t="shared" si="0"/>
        <v>0.70162999999999998</v>
      </c>
    </row>
    <row r="33" spans="1:13" ht="25.5">
      <c r="A33" s="56">
        <v>23</v>
      </c>
      <c r="B33" s="62" t="s">
        <v>83</v>
      </c>
      <c r="C33" s="63" t="s">
        <v>81</v>
      </c>
      <c r="D33" s="62" t="s">
        <v>17</v>
      </c>
      <c r="E33" s="62" t="s">
        <v>17</v>
      </c>
      <c r="F33" s="62" t="s">
        <v>107</v>
      </c>
      <c r="G33" s="62" t="s">
        <v>27</v>
      </c>
      <c r="H33" s="62" t="s">
        <v>79</v>
      </c>
      <c r="I33" s="64" t="s">
        <v>21</v>
      </c>
      <c r="J33" s="65" t="s">
        <v>244</v>
      </c>
      <c r="K33" s="206">
        <v>7</v>
      </c>
      <c r="L33" s="206">
        <v>4.9114100000000001</v>
      </c>
      <c r="M33" s="313">
        <f t="shared" si="0"/>
        <v>0.70162999999999998</v>
      </c>
    </row>
    <row r="34" spans="1:13">
      <c r="A34" s="56">
        <v>24</v>
      </c>
      <c r="B34" s="60" t="s">
        <v>78</v>
      </c>
      <c r="C34" s="61" t="s">
        <v>81</v>
      </c>
      <c r="D34" s="60" t="s">
        <v>28</v>
      </c>
      <c r="E34" s="60" t="s">
        <v>5</v>
      </c>
      <c r="F34" s="60" t="s">
        <v>78</v>
      </c>
      <c r="G34" s="60" t="s">
        <v>5</v>
      </c>
      <c r="H34" s="60" t="s">
        <v>79</v>
      </c>
      <c r="I34" s="58" t="s">
        <v>78</v>
      </c>
      <c r="J34" s="59" t="s">
        <v>246</v>
      </c>
      <c r="K34" s="181">
        <f>K35</f>
        <v>7</v>
      </c>
      <c r="L34" s="181">
        <f t="shared" ref="L34" si="1">L35</f>
        <v>5.8</v>
      </c>
      <c r="M34" s="312">
        <f t="shared" si="0"/>
        <v>0.82857142857142851</v>
      </c>
    </row>
    <row r="35" spans="1:13" ht="25.5">
      <c r="A35" s="56">
        <v>25</v>
      </c>
      <c r="B35" s="62" t="s">
        <v>78</v>
      </c>
      <c r="C35" s="63" t="s">
        <v>81</v>
      </c>
      <c r="D35" s="62" t="s">
        <v>28</v>
      </c>
      <c r="E35" s="62" t="s">
        <v>5</v>
      </c>
      <c r="F35" s="62" t="s">
        <v>78</v>
      </c>
      <c r="G35" s="62" t="s">
        <v>5</v>
      </c>
      <c r="H35" s="62" t="s">
        <v>79</v>
      </c>
      <c r="I35" s="64" t="s">
        <v>78</v>
      </c>
      <c r="J35" s="65" t="s">
        <v>98</v>
      </c>
      <c r="K35" s="206">
        <f>K36</f>
        <v>7</v>
      </c>
      <c r="L35" s="206">
        <f>L36</f>
        <v>5.8</v>
      </c>
      <c r="M35" s="313">
        <f t="shared" si="0"/>
        <v>0.82857142857142851</v>
      </c>
    </row>
    <row r="36" spans="1:13" ht="60.75" customHeight="1">
      <c r="A36" s="56">
        <v>26</v>
      </c>
      <c r="B36" s="62" t="s">
        <v>78</v>
      </c>
      <c r="C36" s="63" t="s">
        <v>81</v>
      </c>
      <c r="D36" s="62" t="s">
        <v>28</v>
      </c>
      <c r="E36" s="62" t="s">
        <v>29</v>
      </c>
      <c r="F36" s="62" t="s">
        <v>86</v>
      </c>
      <c r="G36" s="62" t="s">
        <v>25</v>
      </c>
      <c r="H36" s="62" t="s">
        <v>79</v>
      </c>
      <c r="I36" s="64" t="s">
        <v>21</v>
      </c>
      <c r="J36" s="65" t="s">
        <v>10</v>
      </c>
      <c r="K36" s="206">
        <v>7</v>
      </c>
      <c r="L36" s="206">
        <v>5.8</v>
      </c>
      <c r="M36" s="313">
        <f t="shared" si="0"/>
        <v>0.82857142857142851</v>
      </c>
    </row>
    <row r="37" spans="1:13" ht="42.75" customHeight="1">
      <c r="A37" s="56">
        <v>27</v>
      </c>
      <c r="B37" s="62" t="s">
        <v>103</v>
      </c>
      <c r="C37" s="63" t="s">
        <v>81</v>
      </c>
      <c r="D37" s="62" t="s">
        <v>306</v>
      </c>
      <c r="E37" s="62" t="s">
        <v>374</v>
      </c>
      <c r="F37" s="62" t="s">
        <v>487</v>
      </c>
      <c r="G37" s="62" t="s">
        <v>5</v>
      </c>
      <c r="H37" s="62" t="s">
        <v>79</v>
      </c>
      <c r="I37" s="64" t="s">
        <v>41</v>
      </c>
      <c r="J37" s="65" t="s">
        <v>488</v>
      </c>
      <c r="K37" s="171">
        <f>K38</f>
        <v>95</v>
      </c>
      <c r="L37" s="171">
        <f>L38</f>
        <v>84.801100000000005</v>
      </c>
      <c r="M37" s="313">
        <f t="shared" si="0"/>
        <v>0.89264315789473692</v>
      </c>
    </row>
    <row r="38" spans="1:13" ht="35.25" customHeight="1">
      <c r="A38" s="56">
        <v>28</v>
      </c>
      <c r="B38" s="62" t="s">
        <v>103</v>
      </c>
      <c r="C38" s="63" t="s">
        <v>81</v>
      </c>
      <c r="D38" s="62" t="s">
        <v>306</v>
      </c>
      <c r="E38" s="62" t="s">
        <v>374</v>
      </c>
      <c r="F38" s="62" t="s">
        <v>375</v>
      </c>
      <c r="G38" s="62" t="s">
        <v>27</v>
      </c>
      <c r="H38" s="62" t="s">
        <v>343</v>
      </c>
      <c r="I38" s="64" t="s">
        <v>41</v>
      </c>
      <c r="J38" s="65" t="s">
        <v>290</v>
      </c>
      <c r="K38" s="171">
        <f>15+80</f>
        <v>95</v>
      </c>
      <c r="L38" s="171">
        <v>84.801100000000005</v>
      </c>
      <c r="M38" s="313">
        <f t="shared" si="0"/>
        <v>0.89264315789473692</v>
      </c>
    </row>
    <row r="39" spans="1:13" ht="68.25" customHeight="1">
      <c r="A39" s="56">
        <v>29</v>
      </c>
      <c r="B39" s="62" t="s">
        <v>103</v>
      </c>
      <c r="C39" s="63" t="s">
        <v>81</v>
      </c>
      <c r="D39" s="62" t="s">
        <v>306</v>
      </c>
      <c r="E39" s="62" t="s">
        <v>507</v>
      </c>
      <c r="F39" s="62" t="s">
        <v>508</v>
      </c>
      <c r="G39" s="62" t="s">
        <v>5</v>
      </c>
      <c r="H39" s="62" t="s">
        <v>79</v>
      </c>
      <c r="I39" s="64" t="s">
        <v>41</v>
      </c>
      <c r="J39" s="65" t="s">
        <v>509</v>
      </c>
      <c r="K39" s="171">
        <v>0</v>
      </c>
      <c r="L39" s="171">
        <v>0.44800000000000001</v>
      </c>
      <c r="M39" s="313">
        <v>0</v>
      </c>
    </row>
    <row r="40" spans="1:13" ht="35.25" customHeight="1">
      <c r="A40" s="56">
        <v>30</v>
      </c>
      <c r="B40" s="62" t="s">
        <v>103</v>
      </c>
      <c r="C40" s="63" t="s">
        <v>81</v>
      </c>
      <c r="D40" s="62" t="s">
        <v>241</v>
      </c>
      <c r="E40" s="62" t="s">
        <v>242</v>
      </c>
      <c r="F40" s="62" t="s">
        <v>88</v>
      </c>
      <c r="G40" s="62" t="s">
        <v>27</v>
      </c>
      <c r="H40" s="62" t="s">
        <v>79</v>
      </c>
      <c r="I40" s="64" t="s">
        <v>310</v>
      </c>
      <c r="J40" s="65" t="s">
        <v>142</v>
      </c>
      <c r="K40" s="171">
        <f>20-4</f>
        <v>16</v>
      </c>
      <c r="L40" s="171">
        <v>15.8</v>
      </c>
      <c r="M40" s="313">
        <f t="shared" si="0"/>
        <v>0.98750000000000004</v>
      </c>
    </row>
    <row r="41" spans="1:13">
      <c r="A41" s="56">
        <v>31</v>
      </c>
      <c r="B41" s="60" t="s">
        <v>78</v>
      </c>
      <c r="C41" s="60" t="s">
        <v>100</v>
      </c>
      <c r="D41" s="60" t="s">
        <v>5</v>
      </c>
      <c r="E41" s="60" t="s">
        <v>5</v>
      </c>
      <c r="F41" s="60" t="s">
        <v>78</v>
      </c>
      <c r="G41" s="60" t="s">
        <v>5</v>
      </c>
      <c r="H41" s="60" t="s">
        <v>79</v>
      </c>
      <c r="I41" s="58" t="s">
        <v>78</v>
      </c>
      <c r="J41" s="77" t="s">
        <v>101</v>
      </c>
      <c r="K41" s="181">
        <f>K42</f>
        <v>11572.249440000001</v>
      </c>
      <c r="L41" s="181">
        <f t="shared" ref="L41" si="2">L42</f>
        <v>11572.249440000001</v>
      </c>
      <c r="M41" s="312">
        <f t="shared" si="0"/>
        <v>1</v>
      </c>
    </row>
    <row r="42" spans="1:13" ht="28.5" customHeight="1">
      <c r="A42" s="56">
        <v>32</v>
      </c>
      <c r="B42" s="75" t="s">
        <v>78</v>
      </c>
      <c r="C42" s="75" t="s">
        <v>100</v>
      </c>
      <c r="D42" s="75" t="s">
        <v>26</v>
      </c>
      <c r="E42" s="75" t="s">
        <v>5</v>
      </c>
      <c r="F42" s="75" t="s">
        <v>78</v>
      </c>
      <c r="G42" s="75" t="s">
        <v>5</v>
      </c>
      <c r="H42" s="75" t="s">
        <v>79</v>
      </c>
      <c r="I42" s="76" t="s">
        <v>78</v>
      </c>
      <c r="J42" s="77" t="s">
        <v>102</v>
      </c>
      <c r="K42" s="181">
        <f>K43+K46+K51+K62</f>
        <v>11572.249440000001</v>
      </c>
      <c r="L42" s="181">
        <f>L43+L46+L51+L62</f>
        <v>11572.249440000001</v>
      </c>
      <c r="M42" s="312">
        <f t="shared" si="0"/>
        <v>1</v>
      </c>
    </row>
    <row r="43" spans="1:13" s="80" customFormat="1" ht="25.5">
      <c r="A43" s="56">
        <v>33</v>
      </c>
      <c r="B43" s="75" t="s">
        <v>78</v>
      </c>
      <c r="C43" s="75" t="s">
        <v>100</v>
      </c>
      <c r="D43" s="75" t="s">
        <v>26</v>
      </c>
      <c r="E43" s="75" t="s">
        <v>202</v>
      </c>
      <c r="F43" s="75" t="s">
        <v>78</v>
      </c>
      <c r="G43" s="75" t="s">
        <v>5</v>
      </c>
      <c r="H43" s="75" t="s">
        <v>79</v>
      </c>
      <c r="I43" s="76" t="s">
        <v>310</v>
      </c>
      <c r="J43" s="77" t="s">
        <v>19</v>
      </c>
      <c r="K43" s="181">
        <f>K44</f>
        <v>4661.6000000000004</v>
      </c>
      <c r="L43" s="181">
        <f t="shared" ref="L43:L44" si="3">L44</f>
        <v>4661.6000000000004</v>
      </c>
      <c r="M43" s="312">
        <f t="shared" si="0"/>
        <v>1</v>
      </c>
    </row>
    <row r="44" spans="1:13" s="81" customFormat="1">
      <c r="A44" s="56">
        <v>34</v>
      </c>
      <c r="B44" s="62" t="s">
        <v>78</v>
      </c>
      <c r="C44" s="62" t="s">
        <v>100</v>
      </c>
      <c r="D44" s="62" t="s">
        <v>26</v>
      </c>
      <c r="E44" s="62" t="s">
        <v>202</v>
      </c>
      <c r="F44" s="62" t="s">
        <v>104</v>
      </c>
      <c r="G44" s="62" t="s">
        <v>5</v>
      </c>
      <c r="H44" s="62" t="s">
        <v>79</v>
      </c>
      <c r="I44" s="76" t="s">
        <v>310</v>
      </c>
      <c r="J44" s="65" t="s">
        <v>228</v>
      </c>
      <c r="K44" s="181">
        <f>K45</f>
        <v>4661.6000000000004</v>
      </c>
      <c r="L44" s="181">
        <f t="shared" si="3"/>
        <v>4661.6000000000004</v>
      </c>
      <c r="M44" s="312">
        <f t="shared" si="0"/>
        <v>1</v>
      </c>
    </row>
    <row r="45" spans="1:13" s="81" customFormat="1" ht="25.5">
      <c r="A45" s="56">
        <v>35</v>
      </c>
      <c r="B45" s="62" t="s">
        <v>103</v>
      </c>
      <c r="C45" s="62" t="s">
        <v>100</v>
      </c>
      <c r="D45" s="62" t="s">
        <v>26</v>
      </c>
      <c r="E45" s="62" t="s">
        <v>202</v>
      </c>
      <c r="F45" s="62" t="s">
        <v>104</v>
      </c>
      <c r="G45" s="62" t="s">
        <v>27</v>
      </c>
      <c r="H45" s="62" t="s">
        <v>79</v>
      </c>
      <c r="I45" s="76" t="s">
        <v>310</v>
      </c>
      <c r="J45" s="65" t="s">
        <v>259</v>
      </c>
      <c r="K45" s="206">
        <v>4661.6000000000004</v>
      </c>
      <c r="L45" s="206">
        <v>4661.6000000000004</v>
      </c>
      <c r="M45" s="313">
        <f t="shared" si="0"/>
        <v>1</v>
      </c>
    </row>
    <row r="46" spans="1:13" s="81" customFormat="1" ht="27.75" customHeight="1">
      <c r="A46" s="56">
        <v>36</v>
      </c>
      <c r="B46" s="75" t="s">
        <v>78</v>
      </c>
      <c r="C46" s="75" t="s">
        <v>100</v>
      </c>
      <c r="D46" s="75" t="s">
        <v>26</v>
      </c>
      <c r="E46" s="75" t="s">
        <v>91</v>
      </c>
      <c r="F46" s="75" t="s">
        <v>78</v>
      </c>
      <c r="G46" s="75" t="s">
        <v>5</v>
      </c>
      <c r="H46" s="75" t="s">
        <v>79</v>
      </c>
      <c r="I46" s="76" t="s">
        <v>310</v>
      </c>
      <c r="J46" s="122" t="s">
        <v>260</v>
      </c>
      <c r="K46" s="181">
        <f>K49+K47</f>
        <v>122.31400000000001</v>
      </c>
      <c r="L46" s="181">
        <f>L49+L47</f>
        <v>122.31400000000001</v>
      </c>
      <c r="M46" s="312">
        <f t="shared" si="0"/>
        <v>1</v>
      </c>
    </row>
    <row r="47" spans="1:13" ht="39.75" customHeight="1">
      <c r="A47" s="56">
        <v>37</v>
      </c>
      <c r="B47" s="62" t="s">
        <v>78</v>
      </c>
      <c r="C47" s="62" t="s">
        <v>100</v>
      </c>
      <c r="D47" s="62" t="s">
        <v>26</v>
      </c>
      <c r="E47" s="62" t="s">
        <v>91</v>
      </c>
      <c r="F47" s="62" t="s">
        <v>154</v>
      </c>
      <c r="G47" s="62" t="s">
        <v>5</v>
      </c>
      <c r="H47" s="62" t="s">
        <v>79</v>
      </c>
      <c r="I47" s="64" t="s">
        <v>310</v>
      </c>
      <c r="J47" s="82" t="s">
        <v>204</v>
      </c>
      <c r="K47" s="206">
        <f>K48</f>
        <v>1.6140000000000001</v>
      </c>
      <c r="L47" s="206">
        <f t="shared" ref="L47" si="4">L48</f>
        <v>1.6140000000000001</v>
      </c>
      <c r="M47" s="313">
        <f t="shared" si="0"/>
        <v>1</v>
      </c>
    </row>
    <row r="48" spans="1:13" ht="39.75" customHeight="1">
      <c r="A48" s="56">
        <v>38</v>
      </c>
      <c r="B48" s="62" t="s">
        <v>103</v>
      </c>
      <c r="C48" s="62" t="s">
        <v>100</v>
      </c>
      <c r="D48" s="62" t="s">
        <v>26</v>
      </c>
      <c r="E48" s="62" t="s">
        <v>91</v>
      </c>
      <c r="F48" s="62" t="s">
        <v>154</v>
      </c>
      <c r="G48" s="62" t="s">
        <v>27</v>
      </c>
      <c r="H48" s="62" t="s">
        <v>79</v>
      </c>
      <c r="I48" s="64" t="s">
        <v>310</v>
      </c>
      <c r="J48" s="82" t="s">
        <v>197</v>
      </c>
      <c r="K48" s="206">
        <v>1.6140000000000001</v>
      </c>
      <c r="L48" s="206">
        <v>1.6140000000000001</v>
      </c>
      <c r="M48" s="313">
        <f t="shared" si="0"/>
        <v>1</v>
      </c>
    </row>
    <row r="49" spans="1:13" ht="34.5" customHeight="1">
      <c r="A49" s="56">
        <v>39</v>
      </c>
      <c r="B49" s="62" t="s">
        <v>78</v>
      </c>
      <c r="C49" s="62" t="s">
        <v>100</v>
      </c>
      <c r="D49" s="62" t="s">
        <v>26</v>
      </c>
      <c r="E49" s="62" t="s">
        <v>198</v>
      </c>
      <c r="F49" s="62" t="s">
        <v>199</v>
      </c>
      <c r="G49" s="62" t="s">
        <v>5</v>
      </c>
      <c r="H49" s="62" t="s">
        <v>79</v>
      </c>
      <c r="I49" s="64" t="s">
        <v>310</v>
      </c>
      <c r="J49" s="82" t="s">
        <v>261</v>
      </c>
      <c r="K49" s="206">
        <f>K50</f>
        <v>120.7</v>
      </c>
      <c r="L49" s="206">
        <f>L50</f>
        <v>120.7</v>
      </c>
      <c r="M49" s="313">
        <f t="shared" si="0"/>
        <v>1</v>
      </c>
    </row>
    <row r="50" spans="1:13" ht="39.75" customHeight="1">
      <c r="A50" s="56">
        <v>40</v>
      </c>
      <c r="B50" s="62" t="s">
        <v>103</v>
      </c>
      <c r="C50" s="62" t="s">
        <v>100</v>
      </c>
      <c r="D50" s="62" t="s">
        <v>26</v>
      </c>
      <c r="E50" s="62" t="s">
        <v>198</v>
      </c>
      <c r="F50" s="62" t="s">
        <v>199</v>
      </c>
      <c r="G50" s="62" t="s">
        <v>27</v>
      </c>
      <c r="H50" s="62" t="s">
        <v>79</v>
      </c>
      <c r="I50" s="64" t="s">
        <v>310</v>
      </c>
      <c r="J50" s="82" t="s">
        <v>200</v>
      </c>
      <c r="K50" s="206">
        <v>120.7</v>
      </c>
      <c r="L50" s="206">
        <v>120.7</v>
      </c>
      <c r="M50" s="313">
        <f t="shared" si="0"/>
        <v>1</v>
      </c>
    </row>
    <row r="51" spans="1:13" s="81" customFormat="1" ht="20.25" customHeight="1">
      <c r="A51" s="56">
        <v>41</v>
      </c>
      <c r="B51" s="62" t="s">
        <v>78</v>
      </c>
      <c r="C51" s="62" t="s">
        <v>100</v>
      </c>
      <c r="D51" s="62" t="s">
        <v>26</v>
      </c>
      <c r="E51" s="62" t="s">
        <v>92</v>
      </c>
      <c r="F51" s="62" t="s">
        <v>78</v>
      </c>
      <c r="G51" s="62" t="s">
        <v>5</v>
      </c>
      <c r="H51" s="62" t="s">
        <v>79</v>
      </c>
      <c r="I51" s="64" t="s">
        <v>310</v>
      </c>
      <c r="J51" s="65" t="s">
        <v>155</v>
      </c>
      <c r="K51" s="181">
        <f>K53+K52</f>
        <v>6770.0482099999999</v>
      </c>
      <c r="L51" s="181">
        <f>L53+L52</f>
        <v>6770.0482099999999</v>
      </c>
      <c r="M51" s="312">
        <f t="shared" si="0"/>
        <v>1</v>
      </c>
    </row>
    <row r="52" spans="1:13" s="81" customFormat="1" ht="77.25" customHeight="1">
      <c r="A52" s="56">
        <v>42</v>
      </c>
      <c r="B52" s="62" t="s">
        <v>103</v>
      </c>
      <c r="C52" s="62" t="s">
        <v>100</v>
      </c>
      <c r="D52" s="62" t="s">
        <v>26</v>
      </c>
      <c r="E52" s="62" t="s">
        <v>92</v>
      </c>
      <c r="F52" s="62" t="s">
        <v>455</v>
      </c>
      <c r="G52" s="62" t="s">
        <v>27</v>
      </c>
      <c r="H52" s="62" t="s">
        <v>456</v>
      </c>
      <c r="I52" s="64" t="s">
        <v>310</v>
      </c>
      <c r="J52" s="289" t="s">
        <v>448</v>
      </c>
      <c r="K52" s="206">
        <v>43.631610000000002</v>
      </c>
      <c r="L52" s="206">
        <v>43.631610000000002</v>
      </c>
      <c r="M52" s="313">
        <f t="shared" si="0"/>
        <v>1</v>
      </c>
    </row>
    <row r="53" spans="1:13" s="79" customFormat="1" ht="31.5" customHeight="1">
      <c r="A53" s="56">
        <v>43</v>
      </c>
      <c r="B53" s="62" t="s">
        <v>78</v>
      </c>
      <c r="C53" s="62" t="s">
        <v>100</v>
      </c>
      <c r="D53" s="62" t="s">
        <v>26</v>
      </c>
      <c r="E53" s="62" t="s">
        <v>201</v>
      </c>
      <c r="F53" s="62" t="s">
        <v>105</v>
      </c>
      <c r="G53" s="62" t="s">
        <v>5</v>
      </c>
      <c r="H53" s="62" t="s">
        <v>79</v>
      </c>
      <c r="I53" s="64" t="s">
        <v>310</v>
      </c>
      <c r="J53" s="65" t="s">
        <v>258</v>
      </c>
      <c r="K53" s="181">
        <f>K54</f>
        <v>6726.4165999999996</v>
      </c>
      <c r="L53" s="181">
        <f t="shared" ref="L53" si="5">L54</f>
        <v>6726.4165999999996</v>
      </c>
      <c r="M53" s="312">
        <f t="shared" si="0"/>
        <v>1</v>
      </c>
    </row>
    <row r="54" spans="1:13" s="78" customFormat="1" ht="42.75" customHeight="1">
      <c r="A54" s="56">
        <v>44</v>
      </c>
      <c r="B54" s="62" t="s">
        <v>103</v>
      </c>
      <c r="C54" s="62" t="s">
        <v>100</v>
      </c>
      <c r="D54" s="62" t="s">
        <v>26</v>
      </c>
      <c r="E54" s="62" t="s">
        <v>201</v>
      </c>
      <c r="F54" s="62" t="s">
        <v>105</v>
      </c>
      <c r="G54" s="62" t="s">
        <v>27</v>
      </c>
      <c r="H54" s="62" t="s">
        <v>79</v>
      </c>
      <c r="I54" s="64" t="s">
        <v>310</v>
      </c>
      <c r="J54" s="65" t="s">
        <v>203</v>
      </c>
      <c r="K54" s="206">
        <f>K56+K57+K58+K55+K59+K60+K61</f>
        <v>6726.4165999999996</v>
      </c>
      <c r="L54" s="206">
        <f>L56+L57+L58+L55+L59+L60+L61</f>
        <v>6726.4165999999996</v>
      </c>
      <c r="M54" s="313">
        <f t="shared" si="0"/>
        <v>1</v>
      </c>
    </row>
    <row r="55" spans="1:13" s="78" customFormat="1" ht="81" customHeight="1">
      <c r="A55" s="56">
        <v>45</v>
      </c>
      <c r="B55" s="62" t="s">
        <v>103</v>
      </c>
      <c r="C55" s="62" t="s">
        <v>100</v>
      </c>
      <c r="D55" s="62" t="s">
        <v>26</v>
      </c>
      <c r="E55" s="62" t="s">
        <v>201</v>
      </c>
      <c r="F55" s="62" t="s">
        <v>105</v>
      </c>
      <c r="G55" s="62" t="s">
        <v>27</v>
      </c>
      <c r="H55" s="62" t="s">
        <v>393</v>
      </c>
      <c r="I55" s="64" t="s">
        <v>310</v>
      </c>
      <c r="J55" s="65" t="s">
        <v>143</v>
      </c>
      <c r="K55" s="298">
        <v>453.66582</v>
      </c>
      <c r="L55" s="298">
        <v>453.66582</v>
      </c>
      <c r="M55" s="313">
        <f t="shared" si="0"/>
        <v>1</v>
      </c>
    </row>
    <row r="56" spans="1:13" s="78" customFormat="1" ht="93.75" customHeight="1">
      <c r="A56" s="56">
        <v>46</v>
      </c>
      <c r="B56" s="62" t="s">
        <v>103</v>
      </c>
      <c r="C56" s="62" t="s">
        <v>100</v>
      </c>
      <c r="D56" s="62" t="s">
        <v>26</v>
      </c>
      <c r="E56" s="62" t="s">
        <v>201</v>
      </c>
      <c r="F56" s="62" t="s">
        <v>105</v>
      </c>
      <c r="G56" s="62" t="s">
        <v>27</v>
      </c>
      <c r="H56" s="62" t="s">
        <v>291</v>
      </c>
      <c r="I56" s="64" t="s">
        <v>310</v>
      </c>
      <c r="J56" s="65" t="s">
        <v>373</v>
      </c>
      <c r="K56" s="206">
        <f>4945.07205-43.63161+118.8</f>
        <v>5020.2404399999996</v>
      </c>
      <c r="L56" s="206">
        <f>4945.07205-43.63161+118.8</f>
        <v>5020.2404399999996</v>
      </c>
      <c r="M56" s="313">
        <f t="shared" si="0"/>
        <v>1</v>
      </c>
    </row>
    <row r="57" spans="1:13" s="78" customFormat="1" ht="94.5" customHeight="1">
      <c r="A57" s="56">
        <v>47</v>
      </c>
      <c r="B57" s="62" t="s">
        <v>103</v>
      </c>
      <c r="C57" s="62" t="s">
        <v>100</v>
      </c>
      <c r="D57" s="62" t="s">
        <v>26</v>
      </c>
      <c r="E57" s="62" t="s">
        <v>201</v>
      </c>
      <c r="F57" s="62" t="s">
        <v>105</v>
      </c>
      <c r="G57" s="62" t="s">
        <v>27</v>
      </c>
      <c r="H57" s="62" t="s">
        <v>391</v>
      </c>
      <c r="I57" s="64" t="s">
        <v>310</v>
      </c>
      <c r="J57" s="65" t="s">
        <v>377</v>
      </c>
      <c r="K57" s="298">
        <v>19.212</v>
      </c>
      <c r="L57" s="298">
        <v>19.212</v>
      </c>
      <c r="M57" s="313">
        <f t="shared" si="0"/>
        <v>1</v>
      </c>
    </row>
    <row r="58" spans="1:13" s="78" customFormat="1" ht="80.25" customHeight="1">
      <c r="A58" s="56">
        <v>48</v>
      </c>
      <c r="B58" s="62" t="s">
        <v>103</v>
      </c>
      <c r="C58" s="62" t="s">
        <v>100</v>
      </c>
      <c r="D58" s="62" t="s">
        <v>26</v>
      </c>
      <c r="E58" s="62" t="s">
        <v>201</v>
      </c>
      <c r="F58" s="62" t="s">
        <v>105</v>
      </c>
      <c r="G58" s="62" t="s">
        <v>27</v>
      </c>
      <c r="H58" s="62" t="s">
        <v>392</v>
      </c>
      <c r="I58" s="64" t="s">
        <v>310</v>
      </c>
      <c r="J58" s="65" t="s">
        <v>389</v>
      </c>
      <c r="K58" s="298">
        <f>377.33751-125.77917</f>
        <v>251.55834000000002</v>
      </c>
      <c r="L58" s="298">
        <f>377.33751-125.77917</f>
        <v>251.55834000000002</v>
      </c>
      <c r="M58" s="313">
        <f t="shared" si="0"/>
        <v>1</v>
      </c>
    </row>
    <row r="59" spans="1:13" s="78" customFormat="1" ht="79.5" customHeight="1">
      <c r="A59" s="56">
        <v>49</v>
      </c>
      <c r="B59" s="62" t="s">
        <v>103</v>
      </c>
      <c r="C59" s="62" t="s">
        <v>100</v>
      </c>
      <c r="D59" s="62" t="s">
        <v>26</v>
      </c>
      <c r="E59" s="62" t="s">
        <v>201</v>
      </c>
      <c r="F59" s="62" t="s">
        <v>105</v>
      </c>
      <c r="G59" s="62" t="s">
        <v>27</v>
      </c>
      <c r="H59" s="62" t="s">
        <v>394</v>
      </c>
      <c r="I59" s="64" t="s">
        <v>310</v>
      </c>
      <c r="J59" s="65" t="s">
        <v>388</v>
      </c>
      <c r="K59" s="298">
        <v>934</v>
      </c>
      <c r="L59" s="298">
        <v>934</v>
      </c>
      <c r="M59" s="313">
        <f t="shared" si="0"/>
        <v>1</v>
      </c>
    </row>
    <row r="60" spans="1:13" s="78" customFormat="1" ht="197.25" customHeight="1">
      <c r="A60" s="56">
        <v>50</v>
      </c>
      <c r="B60" s="62" t="s">
        <v>103</v>
      </c>
      <c r="C60" s="62" t="s">
        <v>100</v>
      </c>
      <c r="D60" s="62" t="s">
        <v>26</v>
      </c>
      <c r="E60" s="62" t="s">
        <v>201</v>
      </c>
      <c r="F60" s="62" t="s">
        <v>105</v>
      </c>
      <c r="G60" s="62" t="s">
        <v>27</v>
      </c>
      <c r="H60" s="62" t="s">
        <v>451</v>
      </c>
      <c r="I60" s="64" t="s">
        <v>310</v>
      </c>
      <c r="J60" s="65" t="s">
        <v>449</v>
      </c>
      <c r="K60" s="298">
        <v>28.34</v>
      </c>
      <c r="L60" s="298">
        <v>28.34</v>
      </c>
      <c r="M60" s="313">
        <f t="shared" si="0"/>
        <v>1</v>
      </c>
    </row>
    <row r="61" spans="1:13" s="78" customFormat="1" ht="159.75" customHeight="1">
      <c r="A61" s="56">
        <v>51</v>
      </c>
      <c r="B61" s="62" t="s">
        <v>103</v>
      </c>
      <c r="C61" s="62" t="s">
        <v>100</v>
      </c>
      <c r="D61" s="62" t="s">
        <v>26</v>
      </c>
      <c r="E61" s="62" t="s">
        <v>201</v>
      </c>
      <c r="F61" s="62" t="s">
        <v>105</v>
      </c>
      <c r="G61" s="62" t="s">
        <v>27</v>
      </c>
      <c r="H61" s="62" t="s">
        <v>454</v>
      </c>
      <c r="I61" s="64" t="s">
        <v>310</v>
      </c>
      <c r="J61" s="65" t="s">
        <v>445</v>
      </c>
      <c r="K61" s="298">
        <v>19.399999999999999</v>
      </c>
      <c r="L61" s="298">
        <v>19.399999999999999</v>
      </c>
      <c r="M61" s="313">
        <f t="shared" si="0"/>
        <v>1</v>
      </c>
    </row>
    <row r="62" spans="1:13" s="78" customFormat="1" ht="58.5" customHeight="1">
      <c r="A62" s="56">
        <v>52</v>
      </c>
      <c r="B62" s="62" t="s">
        <v>103</v>
      </c>
      <c r="C62" s="62" t="s">
        <v>100</v>
      </c>
      <c r="D62" s="62" t="s">
        <v>452</v>
      </c>
      <c r="E62" s="62" t="s">
        <v>17</v>
      </c>
      <c r="F62" s="62" t="s">
        <v>84</v>
      </c>
      <c r="G62" s="62" t="s">
        <v>27</v>
      </c>
      <c r="H62" s="62" t="s">
        <v>79</v>
      </c>
      <c r="I62" s="64" t="s">
        <v>310</v>
      </c>
      <c r="J62" s="65" t="s">
        <v>230</v>
      </c>
      <c r="K62" s="298">
        <v>18.287230000000001</v>
      </c>
      <c r="L62" s="298">
        <v>18.287230000000001</v>
      </c>
      <c r="M62" s="313">
        <f t="shared" si="0"/>
        <v>1</v>
      </c>
    </row>
    <row r="63" spans="1:13" s="86" customFormat="1" ht="15.75">
      <c r="A63" s="56">
        <v>53</v>
      </c>
      <c r="B63" s="83"/>
      <c r="C63" s="83"/>
      <c r="D63" s="83"/>
      <c r="E63" s="83"/>
      <c r="F63" s="83"/>
      <c r="G63" s="83"/>
      <c r="H63" s="83"/>
      <c r="I63" s="84"/>
      <c r="J63" s="85" t="s">
        <v>106</v>
      </c>
      <c r="K63" s="180">
        <f>K11+K41</f>
        <v>12691.634440000002</v>
      </c>
      <c r="L63" s="180">
        <f>L11+L41</f>
        <v>12709.093330000002</v>
      </c>
      <c r="M63" s="312">
        <f t="shared" si="0"/>
        <v>1.0013756218777445</v>
      </c>
    </row>
    <row r="65" spans="7:10">
      <c r="G65" s="364"/>
      <c r="H65" s="364"/>
      <c r="I65" s="364"/>
      <c r="J65" s="364"/>
    </row>
  </sheetData>
  <mergeCells count="11">
    <mergeCell ref="B5:M5"/>
    <mergeCell ref="G65:J65"/>
    <mergeCell ref="A2:D2"/>
    <mergeCell ref="A6:M6"/>
    <mergeCell ref="J8:J9"/>
    <mergeCell ref="K8:K9"/>
    <mergeCell ref="L8:L9"/>
    <mergeCell ref="M8:M9"/>
    <mergeCell ref="B8:I8"/>
    <mergeCell ref="A3:M3"/>
    <mergeCell ref="A4:M4"/>
  </mergeCells>
  <pageMargins left="0.7" right="0.7" top="0.75" bottom="0.75" header="0.3" footer="0.3"/>
  <pageSetup paperSize="9" scale="62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18" zoomScaleSheetLayoutView="100" workbookViewId="0">
      <selection activeCell="F17" sqref="F17"/>
    </sheetView>
  </sheetViews>
  <sheetFormatPr defaultRowHeight="15"/>
  <cols>
    <col min="1" max="1" width="9.140625" style="126"/>
    <col min="2" max="2" width="65.7109375" style="126" customWidth="1"/>
    <col min="3" max="3" width="9.140625" style="126"/>
    <col min="4" max="6" width="12.7109375" style="126" customWidth="1"/>
    <col min="7" max="7" width="9.140625" style="126" hidden="1" customWidth="1"/>
    <col min="8" max="16384" width="9.140625" style="126"/>
  </cols>
  <sheetData>
    <row r="1" spans="1:6">
      <c r="D1" s="20"/>
      <c r="E1" s="20"/>
      <c r="F1" s="256" t="s">
        <v>395</v>
      </c>
    </row>
    <row r="2" spans="1:6" s="147" customFormat="1" ht="12.75" customHeight="1">
      <c r="A2" s="334" t="s">
        <v>496</v>
      </c>
      <c r="B2" s="334"/>
      <c r="C2" s="334"/>
      <c r="D2" s="334"/>
      <c r="E2" s="334"/>
      <c r="F2" s="334"/>
    </row>
    <row r="3" spans="1:6" s="147" customFormat="1" ht="15" customHeight="1">
      <c r="B3" s="334" t="s">
        <v>491</v>
      </c>
      <c r="C3" s="334"/>
      <c r="D3" s="334"/>
      <c r="E3" s="334"/>
      <c r="F3" s="334"/>
    </row>
    <row r="4" spans="1:6" s="147" customFormat="1" ht="12.75">
      <c r="C4" s="335" t="s">
        <v>492</v>
      </c>
      <c r="D4" s="335"/>
      <c r="E4" s="335"/>
      <c r="F4" s="335"/>
    </row>
    <row r="5" spans="1:6" ht="26.25" customHeight="1">
      <c r="A5" s="376" t="s">
        <v>501</v>
      </c>
      <c r="B5" s="376"/>
      <c r="C5" s="376"/>
      <c r="D5" s="376"/>
      <c r="E5" s="376"/>
      <c r="F5" s="376"/>
    </row>
    <row r="6" spans="1:6" ht="15.75" customHeight="1">
      <c r="A6" s="125"/>
      <c r="B6" s="125"/>
      <c r="C6" s="125"/>
      <c r="D6" s="125"/>
      <c r="E6" s="125"/>
      <c r="F6" s="125"/>
    </row>
    <row r="7" spans="1:6">
      <c r="B7" s="7"/>
      <c r="C7" s="20"/>
      <c r="D7" s="20"/>
      <c r="E7" s="20"/>
      <c r="F7" s="20" t="s">
        <v>64</v>
      </c>
    </row>
    <row r="8" spans="1:6" ht="31.5">
      <c r="A8" s="21" t="s">
        <v>24</v>
      </c>
      <c r="B8" s="22" t="s">
        <v>275</v>
      </c>
      <c r="C8" s="26" t="s">
        <v>130</v>
      </c>
      <c r="D8" s="22" t="s">
        <v>191</v>
      </c>
      <c r="E8" s="307" t="s">
        <v>494</v>
      </c>
      <c r="F8" s="309" t="s">
        <v>495</v>
      </c>
    </row>
    <row r="9" spans="1:6">
      <c r="A9" s="21">
        <v>1</v>
      </c>
      <c r="B9" s="22">
        <v>2</v>
      </c>
      <c r="C9" s="23">
        <v>3</v>
      </c>
      <c r="D9" s="22">
        <v>4</v>
      </c>
      <c r="E9" s="23">
        <v>5</v>
      </c>
      <c r="F9" s="22">
        <v>6</v>
      </c>
    </row>
    <row r="10" spans="1:6">
      <c r="A10" s="21">
        <v>1</v>
      </c>
      <c r="B10" s="24" t="s">
        <v>31</v>
      </c>
      <c r="C10" s="25" t="s">
        <v>120</v>
      </c>
      <c r="D10" s="281">
        <f>D11+D12+D13+D14+D15</f>
        <v>8206.1893899999995</v>
      </c>
      <c r="E10" s="281">
        <f>E11+E12+E13+E14+E15</f>
        <v>8166.5748100000001</v>
      </c>
      <c r="F10" s="312">
        <f t="shared" ref="F10:F35" si="0">E10/D10</f>
        <v>0.99517259739968056</v>
      </c>
    </row>
    <row r="11" spans="1:6" ht="25.5">
      <c r="A11" s="21">
        <v>2</v>
      </c>
      <c r="B11" s="26" t="s">
        <v>14</v>
      </c>
      <c r="C11" s="27" t="s">
        <v>122</v>
      </c>
      <c r="D11" s="282">
        <v>717.55803000000003</v>
      </c>
      <c r="E11" s="282">
        <v>717.55803000000003</v>
      </c>
      <c r="F11" s="313">
        <f t="shared" si="0"/>
        <v>1</v>
      </c>
    </row>
    <row r="12" spans="1:6" ht="38.25">
      <c r="A12" s="21">
        <v>3</v>
      </c>
      <c r="B12" s="26" t="s">
        <v>432</v>
      </c>
      <c r="C12" s="28" t="s">
        <v>433</v>
      </c>
      <c r="D12" s="283">
        <v>16.622</v>
      </c>
      <c r="E12" s="283">
        <v>16.622</v>
      </c>
      <c r="F12" s="313">
        <f t="shared" si="0"/>
        <v>1</v>
      </c>
    </row>
    <row r="13" spans="1:6" ht="40.5" customHeight="1">
      <c r="A13" s="21">
        <v>4</v>
      </c>
      <c r="B13" s="26" t="s">
        <v>15</v>
      </c>
      <c r="C13" s="28" t="s">
        <v>121</v>
      </c>
      <c r="D13" s="283">
        <f>6115.59873-20.19306</f>
        <v>6095.4056700000001</v>
      </c>
      <c r="E13" s="283">
        <v>6055.7910899999997</v>
      </c>
      <c r="F13" s="313">
        <f t="shared" si="0"/>
        <v>0.99350091164645971</v>
      </c>
    </row>
    <row r="14" spans="1:6" ht="25.5">
      <c r="A14" s="21">
        <v>5</v>
      </c>
      <c r="B14" s="26" t="s">
        <v>16</v>
      </c>
      <c r="C14" s="28" t="s">
        <v>123</v>
      </c>
      <c r="D14" s="283">
        <f>40+812.92</f>
        <v>852.92</v>
      </c>
      <c r="E14" s="283">
        <f>40+812.92</f>
        <v>852.92</v>
      </c>
      <c r="F14" s="313">
        <f t="shared" si="0"/>
        <v>1</v>
      </c>
    </row>
    <row r="15" spans="1:6">
      <c r="A15" s="21">
        <v>6</v>
      </c>
      <c r="B15" s="26" t="s">
        <v>54</v>
      </c>
      <c r="C15" s="28" t="s">
        <v>124</v>
      </c>
      <c r="D15" s="283">
        <v>523.68368999999996</v>
      </c>
      <c r="E15" s="283">
        <v>523.68368999999996</v>
      </c>
      <c r="F15" s="313">
        <f t="shared" si="0"/>
        <v>1</v>
      </c>
    </row>
    <row r="16" spans="1:6">
      <c r="A16" s="21">
        <v>7</v>
      </c>
      <c r="B16" s="24" t="s">
        <v>59</v>
      </c>
      <c r="C16" s="30" t="s">
        <v>125</v>
      </c>
      <c r="D16" s="284">
        <f>D17</f>
        <v>120.7</v>
      </c>
      <c r="E16" s="284">
        <f>E17</f>
        <v>120.7</v>
      </c>
      <c r="F16" s="312">
        <f t="shared" si="0"/>
        <v>1</v>
      </c>
    </row>
    <row r="17" spans="1:7">
      <c r="A17" s="21">
        <v>8</v>
      </c>
      <c r="B17" s="26" t="s">
        <v>60</v>
      </c>
      <c r="C17" s="28" t="s">
        <v>126</v>
      </c>
      <c r="D17" s="283">
        <v>120.7</v>
      </c>
      <c r="E17" s="283">
        <v>120.7</v>
      </c>
      <c r="F17" s="313">
        <f t="shared" si="0"/>
        <v>1</v>
      </c>
    </row>
    <row r="18" spans="1:7">
      <c r="A18" s="21">
        <v>9</v>
      </c>
      <c r="B18" s="31" t="s">
        <v>35</v>
      </c>
      <c r="C18" s="32" t="s">
        <v>114</v>
      </c>
      <c r="D18" s="285">
        <f>D19</f>
        <v>42.19314</v>
      </c>
      <c r="E18" s="285">
        <f>E19</f>
        <v>42.19314</v>
      </c>
      <c r="F18" s="312">
        <f t="shared" si="0"/>
        <v>1</v>
      </c>
    </row>
    <row r="19" spans="1:7">
      <c r="A19" s="21">
        <v>10</v>
      </c>
      <c r="B19" s="33" t="s">
        <v>350</v>
      </c>
      <c r="C19" s="27" t="s">
        <v>115</v>
      </c>
      <c r="D19" s="286">
        <v>42.19314</v>
      </c>
      <c r="E19" s="286">
        <v>42.19314</v>
      </c>
      <c r="F19" s="313">
        <f t="shared" si="0"/>
        <v>1</v>
      </c>
    </row>
    <row r="20" spans="1:7">
      <c r="A20" s="21">
        <v>11</v>
      </c>
      <c r="B20" s="24" t="s">
        <v>2</v>
      </c>
      <c r="C20" s="30" t="s">
        <v>116</v>
      </c>
      <c r="D20" s="284">
        <f>D22+D21</f>
        <v>456.27188000000001</v>
      </c>
      <c r="E20" s="284">
        <f>E22+E21</f>
        <v>320.98194000000001</v>
      </c>
      <c r="F20" s="312">
        <f t="shared" si="0"/>
        <v>0.70348832367228065</v>
      </c>
    </row>
    <row r="21" spans="1:7">
      <c r="A21" s="21">
        <v>12</v>
      </c>
      <c r="B21" s="26" t="s">
        <v>458</v>
      </c>
      <c r="C21" s="28" t="s">
        <v>457</v>
      </c>
      <c r="D21" s="283">
        <v>43.631610000000002</v>
      </c>
      <c r="E21" s="283">
        <v>43.631599999999999</v>
      </c>
      <c r="F21" s="313">
        <f t="shared" si="0"/>
        <v>0.99999977080836566</v>
      </c>
    </row>
    <row r="22" spans="1:7" s="127" customFormat="1">
      <c r="A22" s="21">
        <v>13</v>
      </c>
      <c r="B22" s="34" t="s">
        <v>58</v>
      </c>
      <c r="C22" s="35" t="s">
        <v>117</v>
      </c>
      <c r="D22" s="287">
        <f>538.41944-125.77917</f>
        <v>412.64026999999999</v>
      </c>
      <c r="E22" s="287">
        <v>277.35034000000002</v>
      </c>
      <c r="F22" s="313">
        <f t="shared" si="0"/>
        <v>0.67213590181103755</v>
      </c>
    </row>
    <row r="23" spans="1:7">
      <c r="A23" s="21">
        <v>14</v>
      </c>
      <c r="B23" s="24" t="s">
        <v>34</v>
      </c>
      <c r="C23" s="25" t="s">
        <v>118</v>
      </c>
      <c r="D23" s="281">
        <f>D25+D26+D24</f>
        <v>1810.59476</v>
      </c>
      <c r="E23" s="281">
        <f>E25+E26+E24</f>
        <v>1810.59476</v>
      </c>
      <c r="F23" s="312">
        <f t="shared" si="0"/>
        <v>1</v>
      </c>
    </row>
    <row r="24" spans="1:7">
      <c r="A24" s="21">
        <v>15</v>
      </c>
      <c r="B24" s="26" t="s">
        <v>357</v>
      </c>
      <c r="C24" s="28" t="s">
        <v>356</v>
      </c>
      <c r="D24" s="283">
        <v>923.33383000000003</v>
      </c>
      <c r="E24" s="283">
        <v>923.33383000000003</v>
      </c>
      <c r="F24" s="313">
        <f t="shared" si="0"/>
        <v>1</v>
      </c>
    </row>
    <row r="25" spans="1:7">
      <c r="A25" s="21">
        <v>16</v>
      </c>
      <c r="B25" s="8" t="s">
        <v>36</v>
      </c>
      <c r="C25" s="28" t="s">
        <v>119</v>
      </c>
      <c r="D25" s="283">
        <f>829.45555+20.19306</f>
        <v>849.64860999999996</v>
      </c>
      <c r="E25" s="283">
        <f>829.45555+20.19306</f>
        <v>849.64860999999996</v>
      </c>
      <c r="F25" s="313">
        <f t="shared" si="0"/>
        <v>1</v>
      </c>
    </row>
    <row r="26" spans="1:7">
      <c r="A26" s="21">
        <v>17</v>
      </c>
      <c r="B26" s="8" t="s">
        <v>292</v>
      </c>
      <c r="C26" s="28" t="s">
        <v>293</v>
      </c>
      <c r="D26" s="283">
        <v>37.612319999999997</v>
      </c>
      <c r="E26" s="283">
        <v>37.612319999999997</v>
      </c>
      <c r="F26" s="313">
        <f t="shared" si="0"/>
        <v>1</v>
      </c>
    </row>
    <row r="27" spans="1:7">
      <c r="A27" s="21">
        <v>18</v>
      </c>
      <c r="B27" s="24" t="s">
        <v>18</v>
      </c>
      <c r="C27" s="25" t="s">
        <v>110</v>
      </c>
      <c r="D27" s="281">
        <f>D28</f>
        <v>2395.5858199999998</v>
      </c>
      <c r="E27" s="281">
        <f t="shared" ref="E27" si="1">E28</f>
        <v>2395.5858199999998</v>
      </c>
      <c r="F27" s="312">
        <f t="shared" si="0"/>
        <v>1</v>
      </c>
    </row>
    <row r="28" spans="1:7">
      <c r="A28" s="21">
        <v>19</v>
      </c>
      <c r="B28" s="26" t="s">
        <v>33</v>
      </c>
      <c r="C28" s="28" t="s">
        <v>111</v>
      </c>
      <c r="D28" s="283">
        <v>2395.5858199999998</v>
      </c>
      <c r="E28" s="283">
        <v>2395.5858199999998</v>
      </c>
      <c r="F28" s="313">
        <f t="shared" si="0"/>
        <v>1</v>
      </c>
    </row>
    <row r="29" spans="1:7" s="183" customFormat="1" ht="14.25">
      <c r="A29" s="21">
        <v>20</v>
      </c>
      <c r="B29" s="24" t="s">
        <v>294</v>
      </c>
      <c r="C29" s="25" t="s">
        <v>295</v>
      </c>
      <c r="D29" s="281">
        <f>D30</f>
        <v>0</v>
      </c>
      <c r="E29" s="281">
        <f t="shared" ref="E29" si="2">E30</f>
        <v>0</v>
      </c>
      <c r="F29" s="312">
        <v>0</v>
      </c>
    </row>
    <row r="30" spans="1:7">
      <c r="A30" s="21">
        <v>21</v>
      </c>
      <c r="B30" s="26" t="s">
        <v>296</v>
      </c>
      <c r="C30" s="28" t="s">
        <v>297</v>
      </c>
      <c r="D30" s="283">
        <v>0</v>
      </c>
      <c r="E30" s="283">
        <v>0</v>
      </c>
      <c r="F30" s="313">
        <v>0</v>
      </c>
    </row>
    <row r="31" spans="1:7" s="194" customFormat="1" ht="12.75">
      <c r="A31" s="21">
        <v>22</v>
      </c>
      <c r="B31" s="192" t="s">
        <v>337</v>
      </c>
      <c r="C31" s="25" t="s">
        <v>343</v>
      </c>
      <c r="D31" s="281">
        <f>D32</f>
        <v>79.434210000000007</v>
      </c>
      <c r="E31" s="281">
        <f>E32</f>
        <v>79.434210000000007</v>
      </c>
      <c r="F31" s="312">
        <f t="shared" si="0"/>
        <v>1</v>
      </c>
      <c r="G31" s="193">
        <f>G32</f>
        <v>12</v>
      </c>
    </row>
    <row r="32" spans="1:7" s="194" customFormat="1" ht="12.75">
      <c r="A32" s="21">
        <v>23</v>
      </c>
      <c r="B32" s="195" t="s">
        <v>338</v>
      </c>
      <c r="C32" s="28" t="s">
        <v>344</v>
      </c>
      <c r="D32" s="283">
        <f>48.04142+24.11583+7.27696</f>
        <v>79.434210000000007</v>
      </c>
      <c r="E32" s="283">
        <f>48.04142+24.11583+7.27696</f>
        <v>79.434210000000007</v>
      </c>
      <c r="F32" s="313">
        <f t="shared" si="0"/>
        <v>1</v>
      </c>
      <c r="G32" s="29">
        <f>'[1]6'!J106</f>
        <v>12</v>
      </c>
    </row>
    <row r="33" spans="1:6">
      <c r="A33" s="21">
        <v>24</v>
      </c>
      <c r="B33" s="24" t="s">
        <v>62</v>
      </c>
      <c r="C33" s="25" t="s">
        <v>112</v>
      </c>
      <c r="D33" s="281">
        <f>D34</f>
        <v>259.495</v>
      </c>
      <c r="E33" s="281">
        <f t="shared" ref="E33" si="3">E34</f>
        <v>104.59271</v>
      </c>
      <c r="F33" s="312">
        <f t="shared" si="0"/>
        <v>0.40306252528950459</v>
      </c>
    </row>
    <row r="34" spans="1:6">
      <c r="A34" s="21">
        <v>25</v>
      </c>
      <c r="B34" s="36" t="s">
        <v>63</v>
      </c>
      <c r="C34" s="27" t="s">
        <v>113</v>
      </c>
      <c r="D34" s="283">
        <v>259.495</v>
      </c>
      <c r="E34" s="283">
        <v>104.59271</v>
      </c>
      <c r="F34" s="313">
        <f t="shared" si="0"/>
        <v>0.40306252528950459</v>
      </c>
    </row>
    <row r="35" spans="1:6" s="128" customFormat="1" ht="13.5" thickBot="1">
      <c r="A35" s="377" t="s">
        <v>20</v>
      </c>
      <c r="B35" s="378"/>
      <c r="C35" s="378"/>
      <c r="D35" s="288">
        <f>D10+D16+D18+D20+D23+D27+D31+D33+D29</f>
        <v>13370.4642</v>
      </c>
      <c r="E35" s="288">
        <f>E10+E16+E18+E20+E23+E27+E31+E33+E29</f>
        <v>13040.65739</v>
      </c>
      <c r="F35" s="312">
        <f t="shared" si="0"/>
        <v>0.97533318177539419</v>
      </c>
    </row>
    <row r="37" spans="1:6">
      <c r="D37" s="129"/>
      <c r="E37" s="129"/>
      <c r="F37" s="129"/>
    </row>
    <row r="38" spans="1:6">
      <c r="D38" s="130"/>
      <c r="E38" s="130"/>
      <c r="F38" s="130"/>
    </row>
  </sheetData>
  <mergeCells count="5">
    <mergeCell ref="A5:F5"/>
    <mergeCell ref="A35:C35"/>
    <mergeCell ref="A2:F2"/>
    <mergeCell ref="B3:F3"/>
    <mergeCell ref="C4:F4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3"/>
  <sheetViews>
    <sheetView view="pageBreakPreview" topLeftCell="A174" zoomScale="80" zoomScaleSheetLayoutView="80" workbookViewId="0">
      <selection activeCell="A9" sqref="A9:A181"/>
    </sheetView>
  </sheetViews>
  <sheetFormatPr defaultRowHeight="33" customHeight="1"/>
  <cols>
    <col min="1" max="1" width="9.140625" style="44" customWidth="1"/>
    <col min="2" max="2" width="44.5703125" style="44" customWidth="1"/>
    <col min="3" max="3" width="6.5703125" style="216" customWidth="1"/>
    <col min="4" max="4" width="10.85546875" style="216" customWidth="1"/>
    <col min="5" max="5" width="16" style="216" customWidth="1"/>
    <col min="6" max="6" width="8" style="216" customWidth="1"/>
    <col min="7" max="8" width="14.85546875" style="216" customWidth="1"/>
    <col min="9" max="9" width="16.42578125" style="216" customWidth="1"/>
    <col min="10" max="16384" width="9.140625" style="44"/>
  </cols>
  <sheetData>
    <row r="1" spans="1:9" s="43" customFormat="1" ht="33" customHeight="1">
      <c r="C1" s="254"/>
      <c r="D1" s="254"/>
      <c r="E1" s="381" t="s">
        <v>399</v>
      </c>
      <c r="F1" s="381"/>
      <c r="G1" s="381"/>
      <c r="H1" s="381"/>
      <c r="I1" s="381"/>
    </row>
    <row r="2" spans="1:9" s="147" customFormat="1" ht="12.75" customHeight="1">
      <c r="A2" s="334" t="s">
        <v>496</v>
      </c>
      <c r="B2" s="334"/>
      <c r="C2" s="334"/>
      <c r="D2" s="334"/>
      <c r="E2" s="334"/>
      <c r="F2" s="334"/>
      <c r="G2" s="334"/>
      <c r="H2" s="334"/>
      <c r="I2" s="334"/>
    </row>
    <row r="3" spans="1:9" s="147" customFormat="1" ht="15" customHeight="1">
      <c r="B3" s="334" t="s">
        <v>491</v>
      </c>
      <c r="C3" s="334"/>
      <c r="D3" s="334"/>
      <c r="E3" s="334"/>
      <c r="F3" s="334"/>
      <c r="G3" s="334"/>
      <c r="H3" s="334"/>
      <c r="I3" s="334"/>
    </row>
    <row r="4" spans="1:9" s="147" customFormat="1" ht="12.75">
      <c r="C4" s="335" t="s">
        <v>492</v>
      </c>
      <c r="D4" s="335"/>
      <c r="E4" s="335"/>
      <c r="F4" s="335"/>
      <c r="G4" s="335"/>
      <c r="H4" s="335"/>
      <c r="I4" s="335"/>
    </row>
    <row r="5" spans="1:9" ht="34.5" customHeight="1">
      <c r="B5" s="380" t="s">
        <v>500</v>
      </c>
      <c r="C5" s="380"/>
      <c r="D5" s="380"/>
      <c r="E5" s="380"/>
      <c r="F5" s="380"/>
      <c r="G5" s="380"/>
      <c r="H5" s="380"/>
      <c r="I5" s="380"/>
    </row>
    <row r="6" spans="1:9" ht="22.5" customHeight="1">
      <c r="I6" s="217" t="s">
        <v>64</v>
      </c>
    </row>
    <row r="7" spans="1:9" s="150" customFormat="1" ht="152.25" customHeight="1">
      <c r="A7" s="45" t="s">
        <v>24</v>
      </c>
      <c r="B7" s="176" t="s">
        <v>276</v>
      </c>
      <c r="C7" s="218" t="s">
        <v>277</v>
      </c>
      <c r="D7" s="219" t="s">
        <v>129</v>
      </c>
      <c r="E7" s="219" t="s">
        <v>46</v>
      </c>
      <c r="F7" s="219" t="s">
        <v>47</v>
      </c>
      <c r="G7" s="211" t="s">
        <v>191</v>
      </c>
      <c r="H7" s="211" t="s">
        <v>510</v>
      </c>
      <c r="I7" s="309" t="s">
        <v>495</v>
      </c>
    </row>
    <row r="8" spans="1:9" s="115" customFormat="1" ht="21.75" customHeight="1">
      <c r="A8" s="116">
        <v>1</v>
      </c>
      <c r="B8" s="116">
        <v>2</v>
      </c>
      <c r="C8" s="116">
        <v>3</v>
      </c>
      <c r="D8" s="116">
        <v>4</v>
      </c>
      <c r="E8" s="116">
        <v>5</v>
      </c>
      <c r="F8" s="116">
        <v>6</v>
      </c>
      <c r="G8" s="116">
        <v>7</v>
      </c>
      <c r="H8" s="116">
        <v>7</v>
      </c>
      <c r="I8" s="116">
        <v>9</v>
      </c>
    </row>
    <row r="9" spans="1:9" s="151" customFormat="1" ht="24.75" customHeight="1">
      <c r="A9" s="46">
        <v>1</v>
      </c>
      <c r="B9" s="117" t="s">
        <v>69</v>
      </c>
      <c r="C9" s="220">
        <v>807</v>
      </c>
      <c r="D9" s="220"/>
      <c r="E9" s="220"/>
      <c r="F9" s="220"/>
      <c r="G9" s="221">
        <f>G10+G80+G89+G101+G117+G157+G176+G170</f>
        <v>13370.4642</v>
      </c>
      <c r="H9" s="221">
        <f>H10+H80+H89+H101+H117+H157+H176+H170</f>
        <v>13040.65739</v>
      </c>
      <c r="I9" s="326">
        <f t="shared" ref="I9:I66" si="0">H9/G9</f>
        <v>0.97533318177539419</v>
      </c>
    </row>
    <row r="10" spans="1:9" s="149" customFormat="1" ht="21" customHeight="1">
      <c r="A10" s="46">
        <v>2</v>
      </c>
      <c r="B10" s="117" t="s">
        <v>31</v>
      </c>
      <c r="C10" s="222">
        <v>807</v>
      </c>
      <c r="D10" s="223" t="s">
        <v>120</v>
      </c>
      <c r="E10" s="223"/>
      <c r="F10" s="223"/>
      <c r="G10" s="221">
        <f>G11+G20+G27+G51+G60</f>
        <v>8206.1893899999995</v>
      </c>
      <c r="H10" s="221">
        <f>H11+H20+H27+H51+H60</f>
        <v>8166.5748100000001</v>
      </c>
      <c r="I10" s="326">
        <f t="shared" si="0"/>
        <v>0.99517259739968056</v>
      </c>
    </row>
    <row r="11" spans="1:9" s="149" customFormat="1" ht="50.25" customHeight="1">
      <c r="A11" s="46">
        <v>3</v>
      </c>
      <c r="B11" s="152" t="s">
        <v>14</v>
      </c>
      <c r="C11" s="222">
        <v>807</v>
      </c>
      <c r="D11" s="224" t="s">
        <v>122</v>
      </c>
      <c r="E11" s="224"/>
      <c r="F11" s="224"/>
      <c r="G11" s="227">
        <f>G12</f>
        <v>717.55803000000003</v>
      </c>
      <c r="H11" s="227">
        <f>H12</f>
        <v>717.55803000000003</v>
      </c>
      <c r="I11" s="326">
        <f t="shared" si="0"/>
        <v>1</v>
      </c>
    </row>
    <row r="12" spans="1:9" s="149" customFormat="1" ht="18" customHeight="1">
      <c r="A12" s="46">
        <v>4</v>
      </c>
      <c r="B12" s="152" t="s">
        <v>43</v>
      </c>
      <c r="C12" s="222">
        <v>807</v>
      </c>
      <c r="D12" s="224" t="s">
        <v>122</v>
      </c>
      <c r="E12" s="224" t="s">
        <v>156</v>
      </c>
      <c r="F12" s="224"/>
      <c r="G12" s="225">
        <f>G13</f>
        <v>717.55803000000003</v>
      </c>
      <c r="H12" s="225">
        <f>H13</f>
        <v>717.55803000000003</v>
      </c>
      <c r="I12" s="325">
        <f t="shared" si="0"/>
        <v>1</v>
      </c>
    </row>
    <row r="13" spans="1:9" s="149" customFormat="1" ht="33" customHeight="1">
      <c r="A13" s="46">
        <v>5</v>
      </c>
      <c r="B13" s="152" t="s">
        <v>48</v>
      </c>
      <c r="C13" s="222">
        <v>807</v>
      </c>
      <c r="D13" s="224" t="s">
        <v>122</v>
      </c>
      <c r="E13" s="224" t="s">
        <v>157</v>
      </c>
      <c r="F13" s="224"/>
      <c r="G13" s="225">
        <f>G17+G14</f>
        <v>717.55803000000003</v>
      </c>
      <c r="H13" s="225">
        <f>H17+H14</f>
        <v>717.55803000000003</v>
      </c>
      <c r="I13" s="325">
        <f t="shared" si="0"/>
        <v>1</v>
      </c>
    </row>
    <row r="14" spans="1:9" s="149" customFormat="1" ht="37.5" customHeight="1">
      <c r="A14" s="46">
        <v>6</v>
      </c>
      <c r="B14" s="152" t="s">
        <v>179</v>
      </c>
      <c r="C14" s="222">
        <v>807</v>
      </c>
      <c r="D14" s="224" t="s">
        <v>122</v>
      </c>
      <c r="E14" s="224" t="s">
        <v>158</v>
      </c>
      <c r="F14" s="224"/>
      <c r="G14" s="225">
        <f>G16</f>
        <v>707.27103</v>
      </c>
      <c r="H14" s="225">
        <f>H16</f>
        <v>707.27103</v>
      </c>
      <c r="I14" s="325">
        <f t="shared" si="0"/>
        <v>1</v>
      </c>
    </row>
    <row r="15" spans="1:9" s="149" customFormat="1" ht="91.5" customHeight="1">
      <c r="A15" s="46">
        <v>7</v>
      </c>
      <c r="B15" s="152" t="s">
        <v>206</v>
      </c>
      <c r="C15" s="222">
        <v>807</v>
      </c>
      <c r="D15" s="224" t="s">
        <v>122</v>
      </c>
      <c r="E15" s="224" t="s">
        <v>158</v>
      </c>
      <c r="F15" s="226" t="s">
        <v>44</v>
      </c>
      <c r="G15" s="225">
        <f>G14</f>
        <v>707.27103</v>
      </c>
      <c r="H15" s="225">
        <f>H14</f>
        <v>707.27103</v>
      </c>
      <c r="I15" s="325">
        <f t="shared" si="0"/>
        <v>1</v>
      </c>
    </row>
    <row r="16" spans="1:9" s="149" customFormat="1" ht="33" customHeight="1">
      <c r="A16" s="46">
        <v>8</v>
      </c>
      <c r="B16" s="152" t="s">
        <v>49</v>
      </c>
      <c r="C16" s="222">
        <v>807</v>
      </c>
      <c r="D16" s="224" t="s">
        <v>122</v>
      </c>
      <c r="E16" s="224" t="s">
        <v>158</v>
      </c>
      <c r="F16" s="224" t="s">
        <v>41</v>
      </c>
      <c r="G16" s="225">
        <v>707.27103</v>
      </c>
      <c r="H16" s="225">
        <v>707.27103</v>
      </c>
      <c r="I16" s="325">
        <f t="shared" ref="I16" si="1">H16/G16</f>
        <v>1</v>
      </c>
    </row>
    <row r="17" spans="1:9" s="149" customFormat="1" ht="37.5" customHeight="1">
      <c r="A17" s="46">
        <v>9</v>
      </c>
      <c r="B17" s="152" t="s">
        <v>179</v>
      </c>
      <c r="C17" s="222">
        <v>807</v>
      </c>
      <c r="D17" s="224" t="s">
        <v>122</v>
      </c>
      <c r="E17" s="224" t="s">
        <v>459</v>
      </c>
      <c r="F17" s="224"/>
      <c r="G17" s="225">
        <f>G19</f>
        <v>10.287000000000001</v>
      </c>
      <c r="H17" s="225">
        <f>H19</f>
        <v>10.287000000000001</v>
      </c>
      <c r="I17" s="325">
        <f t="shared" si="0"/>
        <v>1</v>
      </c>
    </row>
    <row r="18" spans="1:9" s="149" customFormat="1" ht="232.5" customHeight="1">
      <c r="A18" s="46">
        <v>10</v>
      </c>
      <c r="B18" s="152" t="s">
        <v>461</v>
      </c>
      <c r="C18" s="222">
        <v>807</v>
      </c>
      <c r="D18" s="224" t="s">
        <v>122</v>
      </c>
      <c r="E18" s="224" t="s">
        <v>459</v>
      </c>
      <c r="F18" s="226" t="s">
        <v>44</v>
      </c>
      <c r="G18" s="225">
        <f>G17</f>
        <v>10.287000000000001</v>
      </c>
      <c r="H18" s="225">
        <f>H17</f>
        <v>10.287000000000001</v>
      </c>
      <c r="I18" s="325">
        <f t="shared" si="0"/>
        <v>1</v>
      </c>
    </row>
    <row r="19" spans="1:9" s="149" customFormat="1" ht="33" customHeight="1">
      <c r="A19" s="46">
        <v>11</v>
      </c>
      <c r="B19" s="152" t="s">
        <v>49</v>
      </c>
      <c r="C19" s="222">
        <v>807</v>
      </c>
      <c r="D19" s="224" t="s">
        <v>122</v>
      </c>
      <c r="E19" s="224" t="s">
        <v>459</v>
      </c>
      <c r="F19" s="224" t="s">
        <v>41</v>
      </c>
      <c r="G19" s="225">
        <v>10.287000000000001</v>
      </c>
      <c r="H19" s="225">
        <v>10.287000000000001</v>
      </c>
      <c r="I19" s="325">
        <f t="shared" si="0"/>
        <v>1</v>
      </c>
    </row>
    <row r="20" spans="1:9" s="149" customFormat="1" ht="33" customHeight="1">
      <c r="A20" s="46">
        <v>12</v>
      </c>
      <c r="B20" s="276" t="s">
        <v>434</v>
      </c>
      <c r="C20" s="222">
        <v>807</v>
      </c>
      <c r="D20" s="223" t="s">
        <v>433</v>
      </c>
      <c r="E20" s="223"/>
      <c r="F20" s="223"/>
      <c r="G20" s="231">
        <f t="shared" ref="G20:H25" si="2">G21</f>
        <v>16.622</v>
      </c>
      <c r="H20" s="231">
        <f t="shared" si="2"/>
        <v>16.622</v>
      </c>
      <c r="I20" s="326">
        <f t="shared" si="0"/>
        <v>1</v>
      </c>
    </row>
    <row r="21" spans="1:9" s="149" customFormat="1" ht="58.5" customHeight="1">
      <c r="A21" s="46">
        <v>13</v>
      </c>
      <c r="B21" s="277" t="s">
        <v>432</v>
      </c>
      <c r="C21" s="222">
        <v>807</v>
      </c>
      <c r="D21" s="213" t="s">
        <v>433</v>
      </c>
      <c r="E21" s="213" t="s">
        <v>159</v>
      </c>
      <c r="F21" s="213"/>
      <c r="G21" s="228">
        <f t="shared" si="2"/>
        <v>16.622</v>
      </c>
      <c r="H21" s="228">
        <f t="shared" si="2"/>
        <v>16.622</v>
      </c>
      <c r="I21" s="325">
        <f t="shared" si="0"/>
        <v>1</v>
      </c>
    </row>
    <row r="22" spans="1:9" s="149" customFormat="1" ht="33" customHeight="1">
      <c r="A22" s="46">
        <v>14</v>
      </c>
      <c r="B22" s="277" t="s">
        <v>43</v>
      </c>
      <c r="C22" s="222">
        <v>807</v>
      </c>
      <c r="D22" s="213" t="s">
        <v>433</v>
      </c>
      <c r="E22" s="213" t="s">
        <v>159</v>
      </c>
      <c r="F22" s="213"/>
      <c r="G22" s="228">
        <f t="shared" si="2"/>
        <v>16.622</v>
      </c>
      <c r="H22" s="228">
        <f t="shared" si="2"/>
        <v>16.622</v>
      </c>
      <c r="I22" s="325">
        <f t="shared" si="0"/>
        <v>1</v>
      </c>
    </row>
    <row r="23" spans="1:9" s="149" customFormat="1" ht="42.75" customHeight="1">
      <c r="A23" s="46">
        <v>15</v>
      </c>
      <c r="B23" s="277" t="s">
        <v>435</v>
      </c>
      <c r="C23" s="222">
        <v>807</v>
      </c>
      <c r="D23" s="213" t="s">
        <v>433</v>
      </c>
      <c r="E23" s="213" t="s">
        <v>160</v>
      </c>
      <c r="F23" s="213"/>
      <c r="G23" s="228">
        <f t="shared" si="2"/>
        <v>16.622</v>
      </c>
      <c r="H23" s="228">
        <f t="shared" si="2"/>
        <v>16.622</v>
      </c>
      <c r="I23" s="325">
        <f t="shared" si="0"/>
        <v>1</v>
      </c>
    </row>
    <row r="24" spans="1:9" s="149" customFormat="1" ht="56.25" customHeight="1">
      <c r="A24" s="46">
        <v>16</v>
      </c>
      <c r="B24" s="277" t="s">
        <v>436</v>
      </c>
      <c r="C24" s="222">
        <v>807</v>
      </c>
      <c r="D24" s="213" t="s">
        <v>433</v>
      </c>
      <c r="E24" s="213" t="s">
        <v>161</v>
      </c>
      <c r="F24" s="213"/>
      <c r="G24" s="228">
        <f t="shared" si="2"/>
        <v>16.622</v>
      </c>
      <c r="H24" s="228">
        <f t="shared" si="2"/>
        <v>16.622</v>
      </c>
      <c r="I24" s="325">
        <f t="shared" si="0"/>
        <v>1</v>
      </c>
    </row>
    <row r="25" spans="1:9" s="149" customFormat="1" ht="72" customHeight="1">
      <c r="A25" s="46">
        <v>17</v>
      </c>
      <c r="B25" s="278" t="s">
        <v>437</v>
      </c>
      <c r="C25" s="222">
        <v>807</v>
      </c>
      <c r="D25" s="213" t="s">
        <v>433</v>
      </c>
      <c r="E25" s="213" t="s">
        <v>161</v>
      </c>
      <c r="F25" s="213" t="s">
        <v>44</v>
      </c>
      <c r="G25" s="228">
        <f t="shared" si="2"/>
        <v>16.622</v>
      </c>
      <c r="H25" s="228">
        <f t="shared" si="2"/>
        <v>16.622</v>
      </c>
      <c r="I25" s="325">
        <f t="shared" si="0"/>
        <v>1</v>
      </c>
    </row>
    <row r="26" spans="1:9" s="149" customFormat="1" ht="33" customHeight="1">
      <c r="A26" s="46">
        <v>18</v>
      </c>
      <c r="B26" s="277" t="s">
        <v>49</v>
      </c>
      <c r="C26" s="222">
        <v>807</v>
      </c>
      <c r="D26" s="213" t="s">
        <v>433</v>
      </c>
      <c r="E26" s="213" t="s">
        <v>162</v>
      </c>
      <c r="F26" s="213" t="s">
        <v>41</v>
      </c>
      <c r="G26" s="228">
        <v>16.622</v>
      </c>
      <c r="H26" s="228">
        <v>16.622</v>
      </c>
      <c r="I26" s="325">
        <f t="shared" si="0"/>
        <v>1</v>
      </c>
    </row>
    <row r="27" spans="1:9" s="149" customFormat="1" ht="72.75" customHeight="1">
      <c r="A27" s="46">
        <v>19</v>
      </c>
      <c r="B27" s="117" t="s">
        <v>207</v>
      </c>
      <c r="C27" s="222">
        <v>807</v>
      </c>
      <c r="D27" s="223" t="s">
        <v>121</v>
      </c>
      <c r="E27" s="223"/>
      <c r="F27" s="223"/>
      <c r="G27" s="227">
        <f>G28</f>
        <v>6095.4056700000001</v>
      </c>
      <c r="H27" s="227">
        <f>H28</f>
        <v>6055.7910899999997</v>
      </c>
      <c r="I27" s="326">
        <f t="shared" si="0"/>
        <v>0.99350091164645971</v>
      </c>
    </row>
    <row r="28" spans="1:9" s="149" customFormat="1" ht="20.25" customHeight="1">
      <c r="A28" s="46">
        <v>20</v>
      </c>
      <c r="B28" s="153" t="s">
        <v>43</v>
      </c>
      <c r="C28" s="222">
        <v>807</v>
      </c>
      <c r="D28" s="213" t="s">
        <v>121</v>
      </c>
      <c r="E28" s="213" t="s">
        <v>159</v>
      </c>
      <c r="F28" s="213"/>
      <c r="G28" s="228">
        <f t="shared" ref="G28:H28" si="3">G29</f>
        <v>6095.4056700000001</v>
      </c>
      <c r="H28" s="228">
        <f t="shared" si="3"/>
        <v>6055.7910899999997</v>
      </c>
      <c r="I28" s="325">
        <f t="shared" si="0"/>
        <v>0.99350091164645971</v>
      </c>
    </row>
    <row r="29" spans="1:9" s="149" customFormat="1" ht="33" customHeight="1">
      <c r="A29" s="46">
        <v>21</v>
      </c>
      <c r="B29" s="153" t="s">
        <v>48</v>
      </c>
      <c r="C29" s="222">
        <v>807</v>
      </c>
      <c r="D29" s="213" t="s">
        <v>121</v>
      </c>
      <c r="E29" s="213" t="s">
        <v>160</v>
      </c>
      <c r="F29" s="213"/>
      <c r="G29" s="228">
        <f>G30+G48+G39+G42+G45</f>
        <v>6095.4056700000001</v>
      </c>
      <c r="H29" s="228">
        <f>H30+H48+H39+H42+H45</f>
        <v>6055.7910899999997</v>
      </c>
      <c r="I29" s="325">
        <f t="shared" si="0"/>
        <v>0.99350091164645971</v>
      </c>
    </row>
    <row r="30" spans="1:9" s="149" customFormat="1" ht="66" customHeight="1">
      <c r="A30" s="46">
        <v>22</v>
      </c>
      <c r="B30" s="120" t="s">
        <v>489</v>
      </c>
      <c r="C30" s="222">
        <v>807</v>
      </c>
      <c r="D30" s="213" t="s">
        <v>121</v>
      </c>
      <c r="E30" s="213" t="s">
        <v>161</v>
      </c>
      <c r="F30" s="213"/>
      <c r="G30" s="228">
        <f>G32+G34+G35+G37</f>
        <v>5687.3241100000005</v>
      </c>
      <c r="H30" s="228">
        <f>H32+H34+H35+H37</f>
        <v>5647.7095300000001</v>
      </c>
      <c r="I30" s="325">
        <f t="shared" si="0"/>
        <v>0.99303458371040498</v>
      </c>
    </row>
    <row r="31" spans="1:9" s="149" customFormat="1" ht="90" customHeight="1">
      <c r="A31" s="46">
        <v>23</v>
      </c>
      <c r="B31" s="120" t="s">
        <v>206</v>
      </c>
      <c r="C31" s="222">
        <v>807</v>
      </c>
      <c r="D31" s="213" t="s">
        <v>121</v>
      </c>
      <c r="E31" s="213" t="s">
        <v>161</v>
      </c>
      <c r="F31" s="213" t="s">
        <v>44</v>
      </c>
      <c r="G31" s="228">
        <f>G32</f>
        <v>2102.55647</v>
      </c>
      <c r="H31" s="228">
        <f>H32</f>
        <v>2067.91642</v>
      </c>
      <c r="I31" s="325">
        <f t="shared" si="0"/>
        <v>0.98352479446128738</v>
      </c>
    </row>
    <row r="32" spans="1:9" s="149" customFormat="1" ht="44.25" customHeight="1">
      <c r="A32" s="46">
        <v>24</v>
      </c>
      <c r="B32" s="120" t="s">
        <v>49</v>
      </c>
      <c r="C32" s="222">
        <v>807</v>
      </c>
      <c r="D32" s="213" t="s">
        <v>121</v>
      </c>
      <c r="E32" s="213" t="s">
        <v>162</v>
      </c>
      <c r="F32" s="213" t="s">
        <v>41</v>
      </c>
      <c r="G32" s="228">
        <f>2122.74953-20.19306</f>
        <v>2102.55647</v>
      </c>
      <c r="H32" s="228">
        <v>2067.91642</v>
      </c>
      <c r="I32" s="325">
        <f t="shared" si="0"/>
        <v>0.98352479446128738</v>
      </c>
    </row>
    <row r="33" spans="1:9" s="149" customFormat="1" ht="63" customHeight="1">
      <c r="A33" s="46">
        <v>25</v>
      </c>
      <c r="B33" s="153" t="s">
        <v>208</v>
      </c>
      <c r="C33" s="222">
        <v>807</v>
      </c>
      <c r="D33" s="213" t="s">
        <v>121</v>
      </c>
      <c r="E33" s="213" t="s">
        <v>162</v>
      </c>
      <c r="F33" s="213" t="s">
        <v>45</v>
      </c>
      <c r="G33" s="228">
        <f>G34</f>
        <v>3223.05872</v>
      </c>
      <c r="H33" s="228">
        <f>H34</f>
        <v>3218.08419</v>
      </c>
      <c r="I33" s="325">
        <f t="shared" si="0"/>
        <v>0.99845658102065238</v>
      </c>
    </row>
    <row r="34" spans="1:9" s="149" customFormat="1" ht="50.25" customHeight="1">
      <c r="A34" s="46">
        <v>26</v>
      </c>
      <c r="B34" s="153" t="s">
        <v>132</v>
      </c>
      <c r="C34" s="222">
        <v>807</v>
      </c>
      <c r="D34" s="213" t="s">
        <v>121</v>
      </c>
      <c r="E34" s="213" t="s">
        <v>162</v>
      </c>
      <c r="F34" s="213" t="s">
        <v>38</v>
      </c>
      <c r="G34" s="228">
        <v>3223.05872</v>
      </c>
      <c r="H34" s="228">
        <v>3218.08419</v>
      </c>
      <c r="I34" s="325">
        <f t="shared" si="0"/>
        <v>0.99845658102065238</v>
      </c>
    </row>
    <row r="35" spans="1:9" s="149" customFormat="1" ht="34.5" customHeight="1">
      <c r="A35" s="46">
        <v>27</v>
      </c>
      <c r="B35" s="120" t="s">
        <v>340</v>
      </c>
      <c r="C35" s="222">
        <v>807</v>
      </c>
      <c r="D35" s="213" t="s">
        <v>121</v>
      </c>
      <c r="E35" s="213" t="s">
        <v>162</v>
      </c>
      <c r="F35" s="213" t="s">
        <v>345</v>
      </c>
      <c r="G35" s="228">
        <f>G36</f>
        <v>359.50175999999999</v>
      </c>
      <c r="H35" s="228">
        <f>H36</f>
        <v>359.50175999999999</v>
      </c>
      <c r="I35" s="325">
        <f t="shared" si="0"/>
        <v>1</v>
      </c>
    </row>
    <row r="36" spans="1:9" s="149" customFormat="1" ht="37.5" customHeight="1">
      <c r="A36" s="46">
        <v>28</v>
      </c>
      <c r="B36" s="120" t="s">
        <v>442</v>
      </c>
      <c r="C36" s="222">
        <v>807</v>
      </c>
      <c r="D36" s="213" t="s">
        <v>121</v>
      </c>
      <c r="E36" s="213" t="s">
        <v>162</v>
      </c>
      <c r="F36" s="213" t="s">
        <v>441</v>
      </c>
      <c r="G36" s="228">
        <v>359.50175999999999</v>
      </c>
      <c r="H36" s="228">
        <v>359.50175999999999</v>
      </c>
      <c r="I36" s="325">
        <f t="shared" si="0"/>
        <v>1</v>
      </c>
    </row>
    <row r="37" spans="1:9" s="149" customFormat="1" ht="19.5" customHeight="1">
      <c r="A37" s="46">
        <v>29</v>
      </c>
      <c r="B37" s="120" t="s">
        <v>51</v>
      </c>
      <c r="C37" s="222">
        <v>807</v>
      </c>
      <c r="D37" s="213" t="s">
        <v>121</v>
      </c>
      <c r="E37" s="213" t="s">
        <v>162</v>
      </c>
      <c r="F37" s="213" t="s">
        <v>52</v>
      </c>
      <c r="G37" s="228">
        <f>G38</f>
        <v>2.20716</v>
      </c>
      <c r="H37" s="228">
        <f>H38</f>
        <v>2.20716</v>
      </c>
      <c r="I37" s="325">
        <f t="shared" si="0"/>
        <v>1</v>
      </c>
    </row>
    <row r="38" spans="1:9" s="149" customFormat="1" ht="33" customHeight="1">
      <c r="A38" s="46">
        <v>30</v>
      </c>
      <c r="B38" s="120" t="s">
        <v>53</v>
      </c>
      <c r="C38" s="222">
        <v>807</v>
      </c>
      <c r="D38" s="213" t="s">
        <v>121</v>
      </c>
      <c r="E38" s="213" t="s">
        <v>162</v>
      </c>
      <c r="F38" s="213" t="s">
        <v>42</v>
      </c>
      <c r="G38" s="228">
        <v>2.20716</v>
      </c>
      <c r="H38" s="228">
        <v>2.20716</v>
      </c>
      <c r="I38" s="325">
        <f t="shared" si="0"/>
        <v>1</v>
      </c>
    </row>
    <row r="39" spans="1:9" s="149" customFormat="1" ht="67.5" customHeight="1">
      <c r="A39" s="46">
        <v>31</v>
      </c>
      <c r="B39" s="120" t="s">
        <v>489</v>
      </c>
      <c r="C39" s="222">
        <v>807</v>
      </c>
      <c r="D39" s="213" t="s">
        <v>121</v>
      </c>
      <c r="E39" s="213" t="s">
        <v>404</v>
      </c>
      <c r="F39" s="213"/>
      <c r="G39" s="228">
        <f>G40</f>
        <v>39.928559999999997</v>
      </c>
      <c r="H39" s="228">
        <f>H40</f>
        <v>39.928559999999997</v>
      </c>
      <c r="I39" s="325">
        <f t="shared" si="0"/>
        <v>1</v>
      </c>
    </row>
    <row r="40" spans="1:9" s="149" customFormat="1" ht="289.5" customHeight="1">
      <c r="A40" s="46">
        <v>32</v>
      </c>
      <c r="B40" s="120" t="s">
        <v>405</v>
      </c>
      <c r="C40" s="222">
        <v>807</v>
      </c>
      <c r="D40" s="213" t="s">
        <v>121</v>
      </c>
      <c r="E40" s="213" t="s">
        <v>404</v>
      </c>
      <c r="F40" s="213" t="s">
        <v>44</v>
      </c>
      <c r="G40" s="228">
        <f t="shared" ref="G40:H40" si="4">G41</f>
        <v>39.928559999999997</v>
      </c>
      <c r="H40" s="228">
        <f t="shared" si="4"/>
        <v>39.928559999999997</v>
      </c>
      <c r="I40" s="325">
        <f t="shared" si="0"/>
        <v>1</v>
      </c>
    </row>
    <row r="41" spans="1:9" s="149" customFormat="1" ht="44.25" customHeight="1">
      <c r="A41" s="46">
        <v>33</v>
      </c>
      <c r="B41" s="120" t="s">
        <v>49</v>
      </c>
      <c r="C41" s="222">
        <v>807</v>
      </c>
      <c r="D41" s="213" t="s">
        <v>121</v>
      </c>
      <c r="E41" s="213" t="s">
        <v>404</v>
      </c>
      <c r="F41" s="213" t="s">
        <v>41</v>
      </c>
      <c r="G41" s="228">
        <v>39.928559999999997</v>
      </c>
      <c r="H41" s="228">
        <v>39.928559999999997</v>
      </c>
      <c r="I41" s="325">
        <f t="shared" si="0"/>
        <v>1</v>
      </c>
    </row>
    <row r="42" spans="1:9" s="149" customFormat="1" ht="66.75" customHeight="1">
      <c r="A42" s="46">
        <v>34</v>
      </c>
      <c r="B42" s="120" t="s">
        <v>489</v>
      </c>
      <c r="C42" s="222">
        <v>807</v>
      </c>
      <c r="D42" s="213" t="s">
        <v>121</v>
      </c>
      <c r="E42" s="213" t="s">
        <v>301</v>
      </c>
      <c r="F42" s="213"/>
      <c r="G42" s="228">
        <f t="shared" ref="G42:H43" si="5">G43</f>
        <v>330.7</v>
      </c>
      <c r="H42" s="228">
        <f t="shared" si="5"/>
        <v>330.7</v>
      </c>
      <c r="I42" s="325">
        <f t="shared" si="0"/>
        <v>1</v>
      </c>
    </row>
    <row r="43" spans="1:9" s="149" customFormat="1" ht="96.75" customHeight="1">
      <c r="A43" s="46">
        <v>35</v>
      </c>
      <c r="B43" s="120" t="s">
        <v>302</v>
      </c>
      <c r="C43" s="222">
        <v>807</v>
      </c>
      <c r="D43" s="213" t="s">
        <v>121</v>
      </c>
      <c r="E43" s="213" t="s">
        <v>301</v>
      </c>
      <c r="F43" s="213" t="s">
        <v>44</v>
      </c>
      <c r="G43" s="228">
        <f t="shared" si="5"/>
        <v>330.7</v>
      </c>
      <c r="H43" s="228">
        <f t="shared" si="5"/>
        <v>330.7</v>
      </c>
      <c r="I43" s="325">
        <f t="shared" si="0"/>
        <v>1</v>
      </c>
    </row>
    <row r="44" spans="1:9" s="149" customFormat="1" ht="44.25" customHeight="1">
      <c r="A44" s="46">
        <v>36</v>
      </c>
      <c r="B44" s="120" t="s">
        <v>49</v>
      </c>
      <c r="C44" s="222">
        <v>807</v>
      </c>
      <c r="D44" s="213" t="s">
        <v>121</v>
      </c>
      <c r="E44" s="213" t="s">
        <v>301</v>
      </c>
      <c r="F44" s="213" t="s">
        <v>41</v>
      </c>
      <c r="G44" s="228">
        <v>330.7</v>
      </c>
      <c r="H44" s="228">
        <v>330.7</v>
      </c>
      <c r="I44" s="325">
        <f t="shared" si="0"/>
        <v>1</v>
      </c>
    </row>
    <row r="45" spans="1:9" s="149" customFormat="1" ht="66.75" customHeight="1">
      <c r="A45" s="46">
        <v>37</v>
      </c>
      <c r="B45" s="120" t="s">
        <v>489</v>
      </c>
      <c r="C45" s="222">
        <v>807</v>
      </c>
      <c r="D45" s="213" t="s">
        <v>121</v>
      </c>
      <c r="E45" s="213" t="s">
        <v>460</v>
      </c>
      <c r="F45" s="213"/>
      <c r="G45" s="228">
        <f t="shared" ref="G45:H46" si="6">G46</f>
        <v>19.399999999999999</v>
      </c>
      <c r="H45" s="228">
        <f t="shared" si="6"/>
        <v>19.399999999999999</v>
      </c>
      <c r="I45" s="325">
        <f t="shared" si="0"/>
        <v>1</v>
      </c>
    </row>
    <row r="46" spans="1:9" s="149" customFormat="1" ht="187.5" customHeight="1">
      <c r="A46" s="46">
        <v>38</v>
      </c>
      <c r="B46" s="120" t="s">
        <v>463</v>
      </c>
      <c r="C46" s="222">
        <v>807</v>
      </c>
      <c r="D46" s="213" t="s">
        <v>121</v>
      </c>
      <c r="E46" s="213" t="s">
        <v>460</v>
      </c>
      <c r="F46" s="213" t="s">
        <v>44</v>
      </c>
      <c r="G46" s="228">
        <f t="shared" si="6"/>
        <v>19.399999999999999</v>
      </c>
      <c r="H46" s="228">
        <f t="shared" si="6"/>
        <v>19.399999999999999</v>
      </c>
      <c r="I46" s="325">
        <f t="shared" si="0"/>
        <v>1</v>
      </c>
    </row>
    <row r="47" spans="1:9" s="149" customFormat="1" ht="44.25" customHeight="1">
      <c r="A47" s="46">
        <v>39</v>
      </c>
      <c r="B47" s="120" t="s">
        <v>49</v>
      </c>
      <c r="C47" s="222">
        <v>807</v>
      </c>
      <c r="D47" s="213" t="s">
        <v>121</v>
      </c>
      <c r="E47" s="213" t="s">
        <v>460</v>
      </c>
      <c r="F47" s="213" t="s">
        <v>41</v>
      </c>
      <c r="G47" s="228">
        <v>19.399999999999999</v>
      </c>
      <c r="H47" s="228">
        <v>19.399999999999999</v>
      </c>
      <c r="I47" s="325">
        <f t="shared" si="0"/>
        <v>1</v>
      </c>
    </row>
    <row r="48" spans="1:9" s="149" customFormat="1" ht="66.75" customHeight="1">
      <c r="A48" s="46">
        <v>40</v>
      </c>
      <c r="B48" s="120" t="s">
        <v>489</v>
      </c>
      <c r="C48" s="222">
        <v>807</v>
      </c>
      <c r="D48" s="213" t="s">
        <v>121</v>
      </c>
      <c r="E48" s="213" t="s">
        <v>459</v>
      </c>
      <c r="F48" s="213"/>
      <c r="G48" s="228">
        <f t="shared" ref="G48:H49" si="7">G49</f>
        <v>18.053000000000001</v>
      </c>
      <c r="H48" s="228">
        <f t="shared" si="7"/>
        <v>18.053000000000001</v>
      </c>
      <c r="I48" s="325">
        <f t="shared" si="0"/>
        <v>1</v>
      </c>
    </row>
    <row r="49" spans="1:9" s="149" customFormat="1" ht="225.75" customHeight="1">
      <c r="A49" s="46">
        <v>41</v>
      </c>
      <c r="B49" s="120" t="s">
        <v>461</v>
      </c>
      <c r="C49" s="222">
        <v>807</v>
      </c>
      <c r="D49" s="213" t="s">
        <v>121</v>
      </c>
      <c r="E49" s="213" t="s">
        <v>459</v>
      </c>
      <c r="F49" s="213" t="s">
        <v>44</v>
      </c>
      <c r="G49" s="228">
        <f t="shared" si="7"/>
        <v>18.053000000000001</v>
      </c>
      <c r="H49" s="228">
        <f t="shared" si="7"/>
        <v>18.053000000000001</v>
      </c>
      <c r="I49" s="325">
        <f t="shared" si="0"/>
        <v>1</v>
      </c>
    </row>
    <row r="50" spans="1:9" s="149" customFormat="1" ht="44.25" customHeight="1">
      <c r="A50" s="46">
        <v>42</v>
      </c>
      <c r="B50" s="120" t="s">
        <v>49</v>
      </c>
      <c r="C50" s="222">
        <v>807</v>
      </c>
      <c r="D50" s="213" t="s">
        <v>121</v>
      </c>
      <c r="E50" s="213" t="s">
        <v>459</v>
      </c>
      <c r="F50" s="213" t="s">
        <v>41</v>
      </c>
      <c r="G50" s="228">
        <v>18.053000000000001</v>
      </c>
      <c r="H50" s="228">
        <v>18.053000000000001</v>
      </c>
      <c r="I50" s="325">
        <f t="shared" si="0"/>
        <v>1</v>
      </c>
    </row>
    <row r="51" spans="1:9" s="151" customFormat="1" ht="57" customHeight="1">
      <c r="A51" s="46">
        <v>43</v>
      </c>
      <c r="B51" s="279" t="s">
        <v>354</v>
      </c>
      <c r="C51" s="220">
        <v>807</v>
      </c>
      <c r="D51" s="280" t="s">
        <v>123</v>
      </c>
      <c r="E51" s="280"/>
      <c r="F51" s="280"/>
      <c r="G51" s="231">
        <f>G52+G56</f>
        <v>852.92</v>
      </c>
      <c r="H51" s="231">
        <f>H52+H56</f>
        <v>852.92</v>
      </c>
      <c r="I51" s="326">
        <f t="shared" si="0"/>
        <v>1</v>
      </c>
    </row>
    <row r="52" spans="1:9" s="149" customFormat="1" ht="17.25" customHeight="1">
      <c r="A52" s="46">
        <v>44</v>
      </c>
      <c r="B52" s="120" t="s">
        <v>182</v>
      </c>
      <c r="C52" s="222">
        <v>807</v>
      </c>
      <c r="D52" s="229" t="s">
        <v>123</v>
      </c>
      <c r="E52" s="213" t="s">
        <v>163</v>
      </c>
      <c r="F52" s="229"/>
      <c r="G52" s="228">
        <f t="shared" ref="G52:H54" si="8">G53</f>
        <v>40</v>
      </c>
      <c r="H52" s="228">
        <f t="shared" si="8"/>
        <v>40</v>
      </c>
      <c r="I52" s="325">
        <f t="shared" si="0"/>
        <v>1</v>
      </c>
    </row>
    <row r="53" spans="1:9" s="149" customFormat="1" ht="95.25" customHeight="1">
      <c r="A53" s="46">
        <v>45</v>
      </c>
      <c r="B53" s="119" t="s">
        <v>183</v>
      </c>
      <c r="C53" s="222">
        <v>807</v>
      </c>
      <c r="D53" s="229" t="s">
        <v>123</v>
      </c>
      <c r="E53" s="229" t="s">
        <v>180</v>
      </c>
      <c r="F53" s="229"/>
      <c r="G53" s="228">
        <f t="shared" si="8"/>
        <v>40</v>
      </c>
      <c r="H53" s="228">
        <f t="shared" si="8"/>
        <v>40</v>
      </c>
      <c r="I53" s="325">
        <f t="shared" si="0"/>
        <v>1</v>
      </c>
    </row>
    <row r="54" spans="1:9" s="149" customFormat="1" ht="17.25" customHeight="1">
      <c r="A54" s="46">
        <v>46</v>
      </c>
      <c r="B54" s="119" t="s">
        <v>32</v>
      </c>
      <c r="C54" s="222">
        <v>807</v>
      </c>
      <c r="D54" s="229" t="s">
        <v>123</v>
      </c>
      <c r="E54" s="229" t="s">
        <v>180</v>
      </c>
      <c r="F54" s="229" t="s">
        <v>55</v>
      </c>
      <c r="G54" s="228">
        <f t="shared" si="8"/>
        <v>40</v>
      </c>
      <c r="H54" s="228">
        <f t="shared" si="8"/>
        <v>40</v>
      </c>
      <c r="I54" s="325">
        <f t="shared" si="0"/>
        <v>1</v>
      </c>
    </row>
    <row r="55" spans="1:9" s="149" customFormat="1" ht="17.25" customHeight="1">
      <c r="A55" s="46">
        <v>47</v>
      </c>
      <c r="B55" s="119" t="s">
        <v>37</v>
      </c>
      <c r="C55" s="222">
        <v>807</v>
      </c>
      <c r="D55" s="229" t="s">
        <v>123</v>
      </c>
      <c r="E55" s="229" t="s">
        <v>180</v>
      </c>
      <c r="F55" s="229" t="s">
        <v>39</v>
      </c>
      <c r="G55" s="230">
        <f>40</f>
        <v>40</v>
      </c>
      <c r="H55" s="230">
        <f>40</f>
        <v>40</v>
      </c>
      <c r="I55" s="325">
        <f t="shared" si="0"/>
        <v>1</v>
      </c>
    </row>
    <row r="56" spans="1:9" s="149" customFormat="1" ht="17.25" customHeight="1">
      <c r="A56" s="46">
        <v>48</v>
      </c>
      <c r="B56" s="120" t="s">
        <v>182</v>
      </c>
      <c r="C56" s="222">
        <v>807</v>
      </c>
      <c r="D56" s="229" t="s">
        <v>123</v>
      </c>
      <c r="E56" s="213" t="s">
        <v>163</v>
      </c>
      <c r="F56" s="229"/>
      <c r="G56" s="228">
        <f t="shared" ref="G56:H58" si="9">G57</f>
        <v>812.92</v>
      </c>
      <c r="H56" s="228">
        <f t="shared" si="9"/>
        <v>812.92</v>
      </c>
      <c r="I56" s="325">
        <f t="shared" si="0"/>
        <v>1</v>
      </c>
    </row>
    <row r="57" spans="1:9" s="149" customFormat="1" ht="78.75" customHeight="1">
      <c r="A57" s="46">
        <v>49</v>
      </c>
      <c r="B57" s="119" t="s">
        <v>429</v>
      </c>
      <c r="C57" s="222">
        <v>807</v>
      </c>
      <c r="D57" s="229" t="s">
        <v>123</v>
      </c>
      <c r="E57" s="229" t="s">
        <v>364</v>
      </c>
      <c r="F57" s="229"/>
      <c r="G57" s="228">
        <f t="shared" si="9"/>
        <v>812.92</v>
      </c>
      <c r="H57" s="228">
        <f t="shared" si="9"/>
        <v>812.92</v>
      </c>
      <c r="I57" s="325">
        <f t="shared" si="0"/>
        <v>1</v>
      </c>
    </row>
    <row r="58" spans="1:9" s="149" customFormat="1" ht="17.25" customHeight="1">
      <c r="A58" s="46">
        <v>50</v>
      </c>
      <c r="B58" s="119" t="s">
        <v>32</v>
      </c>
      <c r="C58" s="222">
        <v>807</v>
      </c>
      <c r="D58" s="229" t="s">
        <v>123</v>
      </c>
      <c r="E58" s="229" t="s">
        <v>364</v>
      </c>
      <c r="F58" s="229" t="s">
        <v>55</v>
      </c>
      <c r="G58" s="228">
        <f t="shared" si="9"/>
        <v>812.92</v>
      </c>
      <c r="H58" s="228">
        <f t="shared" si="9"/>
        <v>812.92</v>
      </c>
      <c r="I58" s="325">
        <f t="shared" si="0"/>
        <v>1</v>
      </c>
    </row>
    <row r="59" spans="1:9" s="149" customFormat="1" ht="17.25" customHeight="1">
      <c r="A59" s="46">
        <v>51</v>
      </c>
      <c r="B59" s="119" t="s">
        <v>37</v>
      </c>
      <c r="C59" s="222">
        <v>807</v>
      </c>
      <c r="D59" s="229" t="s">
        <v>123</v>
      </c>
      <c r="E59" s="229" t="s">
        <v>364</v>
      </c>
      <c r="F59" s="229" t="s">
        <v>39</v>
      </c>
      <c r="G59" s="230">
        <f>812.92</f>
        <v>812.92</v>
      </c>
      <c r="H59" s="230">
        <f>812.92</f>
        <v>812.92</v>
      </c>
      <c r="I59" s="325">
        <f t="shared" si="0"/>
        <v>1</v>
      </c>
    </row>
    <row r="60" spans="1:9" s="149" customFormat="1" ht="22.5" customHeight="1">
      <c r="A60" s="46">
        <v>52</v>
      </c>
      <c r="B60" s="154" t="s">
        <v>54</v>
      </c>
      <c r="C60" s="222">
        <v>807</v>
      </c>
      <c r="D60" s="215" t="s">
        <v>124</v>
      </c>
      <c r="E60" s="215"/>
      <c r="F60" s="215"/>
      <c r="G60" s="231">
        <f>G61</f>
        <v>523.68368999999996</v>
      </c>
      <c r="H60" s="231">
        <f>H61</f>
        <v>523.68368999999996</v>
      </c>
      <c r="I60" s="326">
        <f t="shared" si="0"/>
        <v>1</v>
      </c>
    </row>
    <row r="61" spans="1:9" s="149" customFormat="1" ht="19.5" customHeight="1">
      <c r="A61" s="46">
        <v>53</v>
      </c>
      <c r="B61" s="155" t="s">
        <v>43</v>
      </c>
      <c r="C61" s="222">
        <v>807</v>
      </c>
      <c r="D61" s="232" t="s">
        <v>124</v>
      </c>
      <c r="E61" s="213" t="s">
        <v>159</v>
      </c>
      <c r="F61" s="232"/>
      <c r="G61" s="228">
        <f>G62+G67+G72+G76</f>
        <v>523.68368999999996</v>
      </c>
      <c r="H61" s="228">
        <f>H62+H67+H72+H76</f>
        <v>523.68368999999996</v>
      </c>
      <c r="I61" s="325">
        <f t="shared" si="0"/>
        <v>1</v>
      </c>
    </row>
    <row r="62" spans="1:9" s="149" customFormat="1" ht="39" customHeight="1">
      <c r="A62" s="46">
        <v>54</v>
      </c>
      <c r="B62" s="163" t="s">
        <v>48</v>
      </c>
      <c r="C62" s="222">
        <v>807</v>
      </c>
      <c r="D62" s="232" t="s">
        <v>124</v>
      </c>
      <c r="E62" s="213" t="s">
        <v>157</v>
      </c>
      <c r="F62" s="232"/>
      <c r="G62" s="228">
        <f t="shared" ref="G62:H64" si="10">G63</f>
        <v>444.86261000000002</v>
      </c>
      <c r="H62" s="228">
        <f t="shared" si="10"/>
        <v>444.86261000000002</v>
      </c>
      <c r="I62" s="325">
        <f t="shared" si="0"/>
        <v>1</v>
      </c>
    </row>
    <row r="63" spans="1:9" s="149" customFormat="1" ht="52.5" customHeight="1">
      <c r="A63" s="46">
        <v>55</v>
      </c>
      <c r="B63" s="163" t="s">
        <v>360</v>
      </c>
      <c r="C63" s="222">
        <v>807</v>
      </c>
      <c r="D63" s="232" t="s">
        <v>124</v>
      </c>
      <c r="E63" s="213" t="s">
        <v>238</v>
      </c>
      <c r="F63" s="232"/>
      <c r="G63" s="228">
        <f t="shared" si="10"/>
        <v>444.86261000000002</v>
      </c>
      <c r="H63" s="228">
        <f t="shared" si="10"/>
        <v>444.86261000000002</v>
      </c>
      <c r="I63" s="325">
        <f t="shared" si="0"/>
        <v>1</v>
      </c>
    </row>
    <row r="64" spans="1:9" s="149" customFormat="1" ht="77.25" customHeight="1">
      <c r="A64" s="46">
        <v>56</v>
      </c>
      <c r="B64" s="164" t="s">
        <v>231</v>
      </c>
      <c r="C64" s="222">
        <v>807</v>
      </c>
      <c r="D64" s="232" t="s">
        <v>124</v>
      </c>
      <c r="E64" s="213" t="s">
        <v>238</v>
      </c>
      <c r="F64" s="165" t="s">
        <v>44</v>
      </c>
      <c r="G64" s="228">
        <f t="shared" si="10"/>
        <v>444.86261000000002</v>
      </c>
      <c r="H64" s="228">
        <f t="shared" si="10"/>
        <v>444.86261000000002</v>
      </c>
      <c r="I64" s="325">
        <f t="shared" si="0"/>
        <v>1</v>
      </c>
    </row>
    <row r="65" spans="1:9" s="149" customFormat="1" ht="44.25" customHeight="1">
      <c r="A65" s="46">
        <v>57</v>
      </c>
      <c r="B65" s="164" t="s">
        <v>49</v>
      </c>
      <c r="C65" s="222">
        <v>807</v>
      </c>
      <c r="D65" s="232" t="s">
        <v>124</v>
      </c>
      <c r="E65" s="213" t="s">
        <v>238</v>
      </c>
      <c r="F65" s="165" t="s">
        <v>41</v>
      </c>
      <c r="G65" s="228">
        <v>444.86261000000002</v>
      </c>
      <c r="H65" s="228">
        <v>444.86261000000002</v>
      </c>
      <c r="I65" s="325">
        <f t="shared" si="0"/>
        <v>1</v>
      </c>
    </row>
    <row r="66" spans="1:9" s="149" customFormat="1" ht="37.5" customHeight="1">
      <c r="A66" s="46">
        <v>58</v>
      </c>
      <c r="B66" s="120" t="s">
        <v>182</v>
      </c>
      <c r="C66" s="222">
        <v>807</v>
      </c>
      <c r="D66" s="232" t="s">
        <v>124</v>
      </c>
      <c r="E66" s="213" t="s">
        <v>164</v>
      </c>
      <c r="F66" s="213"/>
      <c r="G66" s="228">
        <f>G67</f>
        <v>58.740639999999999</v>
      </c>
      <c r="H66" s="228">
        <f>H67</f>
        <v>58.740639999999999</v>
      </c>
      <c r="I66" s="325">
        <f t="shared" si="0"/>
        <v>1</v>
      </c>
    </row>
    <row r="67" spans="1:9" s="149" customFormat="1" ht="39" customHeight="1">
      <c r="A67" s="46">
        <v>59</v>
      </c>
      <c r="B67" s="163" t="s">
        <v>48</v>
      </c>
      <c r="C67" s="222">
        <v>807</v>
      </c>
      <c r="D67" s="232" t="s">
        <v>124</v>
      </c>
      <c r="E67" s="213" t="s">
        <v>468</v>
      </c>
      <c r="F67" s="232"/>
      <c r="G67" s="228">
        <f>G69+G70</f>
        <v>58.740639999999999</v>
      </c>
      <c r="H67" s="228">
        <f>H69+H70</f>
        <v>58.740639999999999</v>
      </c>
      <c r="I67" s="325">
        <f t="shared" ref="I67:I120" si="11">H67/G67</f>
        <v>1</v>
      </c>
    </row>
    <row r="68" spans="1:9" s="149" customFormat="1" ht="63" customHeight="1">
      <c r="A68" s="46">
        <v>60</v>
      </c>
      <c r="B68" s="153" t="s">
        <v>208</v>
      </c>
      <c r="C68" s="222">
        <v>807</v>
      </c>
      <c r="D68" s="213" t="s">
        <v>124</v>
      </c>
      <c r="E68" s="213" t="s">
        <v>468</v>
      </c>
      <c r="F68" s="213" t="s">
        <v>45</v>
      </c>
      <c r="G68" s="228">
        <f>G69</f>
        <v>53.077460000000002</v>
      </c>
      <c r="H68" s="228">
        <f>H69</f>
        <v>53.077460000000002</v>
      </c>
      <c r="I68" s="325">
        <f t="shared" si="11"/>
        <v>1</v>
      </c>
    </row>
    <row r="69" spans="1:9" s="149" customFormat="1" ht="50.25" customHeight="1">
      <c r="A69" s="46">
        <v>61</v>
      </c>
      <c r="B69" s="153" t="s">
        <v>132</v>
      </c>
      <c r="C69" s="222">
        <v>807</v>
      </c>
      <c r="D69" s="213" t="s">
        <v>124</v>
      </c>
      <c r="E69" s="213" t="s">
        <v>468</v>
      </c>
      <c r="F69" s="213" t="s">
        <v>38</v>
      </c>
      <c r="G69" s="228">
        <v>53.077460000000002</v>
      </c>
      <c r="H69" s="228">
        <v>53.077460000000002</v>
      </c>
      <c r="I69" s="325">
        <f t="shared" si="11"/>
        <v>1</v>
      </c>
    </row>
    <row r="70" spans="1:9" s="149" customFormat="1" ht="50.25" customHeight="1">
      <c r="A70" s="46">
        <v>62</v>
      </c>
      <c r="B70" s="295" t="s">
        <v>51</v>
      </c>
      <c r="C70" s="222">
        <v>807</v>
      </c>
      <c r="D70" s="213" t="s">
        <v>124</v>
      </c>
      <c r="E70" s="213" t="s">
        <v>468</v>
      </c>
      <c r="F70" s="213" t="s">
        <v>52</v>
      </c>
      <c r="G70" s="228">
        <f>G71</f>
        <v>5.6631799999999997</v>
      </c>
      <c r="H70" s="228">
        <f>H71</f>
        <v>5.6631799999999997</v>
      </c>
      <c r="I70" s="325">
        <f t="shared" si="11"/>
        <v>1</v>
      </c>
    </row>
    <row r="71" spans="1:9" s="149" customFormat="1" ht="44.25" customHeight="1">
      <c r="A71" s="46">
        <v>63</v>
      </c>
      <c r="B71" s="295" t="s">
        <v>470</v>
      </c>
      <c r="C71" s="222">
        <v>807</v>
      </c>
      <c r="D71" s="213" t="s">
        <v>124</v>
      </c>
      <c r="E71" s="213" t="s">
        <v>468</v>
      </c>
      <c r="F71" s="213" t="s">
        <v>469</v>
      </c>
      <c r="G71" s="228">
        <v>5.6631799999999997</v>
      </c>
      <c r="H71" s="228">
        <v>5.6631799999999997</v>
      </c>
      <c r="I71" s="325">
        <f t="shared" si="11"/>
        <v>1</v>
      </c>
    </row>
    <row r="72" spans="1:9" s="149" customFormat="1" ht="65.25" customHeight="1">
      <c r="A72" s="46">
        <v>64</v>
      </c>
      <c r="B72" s="156" t="s">
        <v>189</v>
      </c>
      <c r="C72" s="222">
        <v>807</v>
      </c>
      <c r="D72" s="232" t="s">
        <v>124</v>
      </c>
      <c r="E72" s="232" t="s">
        <v>165</v>
      </c>
      <c r="F72" s="232"/>
      <c r="G72" s="228">
        <f t="shared" ref="G72:H74" si="12">G73</f>
        <v>1.6140000000000001</v>
      </c>
      <c r="H72" s="228">
        <f t="shared" si="12"/>
        <v>1.6140000000000001</v>
      </c>
      <c r="I72" s="325">
        <f t="shared" si="11"/>
        <v>1</v>
      </c>
    </row>
    <row r="73" spans="1:9" s="149" customFormat="1" ht="66.75" customHeight="1">
      <c r="A73" s="46">
        <v>65</v>
      </c>
      <c r="B73" s="156" t="s">
        <v>181</v>
      </c>
      <c r="C73" s="222">
        <v>807</v>
      </c>
      <c r="D73" s="232" t="s">
        <v>124</v>
      </c>
      <c r="E73" s="232" t="s">
        <v>166</v>
      </c>
      <c r="F73" s="232"/>
      <c r="G73" s="228">
        <f t="shared" si="12"/>
        <v>1.6140000000000001</v>
      </c>
      <c r="H73" s="228">
        <f t="shared" si="12"/>
        <v>1.6140000000000001</v>
      </c>
      <c r="I73" s="325">
        <f t="shared" si="11"/>
        <v>1</v>
      </c>
    </row>
    <row r="74" spans="1:9" s="149" customFormat="1" ht="33" customHeight="1">
      <c r="A74" s="46">
        <v>66</v>
      </c>
      <c r="B74" s="120" t="s">
        <v>133</v>
      </c>
      <c r="C74" s="222">
        <v>807</v>
      </c>
      <c r="D74" s="232" t="s">
        <v>124</v>
      </c>
      <c r="E74" s="232" t="s">
        <v>166</v>
      </c>
      <c r="F74" s="233" t="s">
        <v>45</v>
      </c>
      <c r="G74" s="228">
        <f t="shared" si="12"/>
        <v>1.6140000000000001</v>
      </c>
      <c r="H74" s="228">
        <f t="shared" si="12"/>
        <v>1.6140000000000001</v>
      </c>
      <c r="I74" s="325">
        <f t="shared" si="11"/>
        <v>1</v>
      </c>
    </row>
    <row r="75" spans="1:9" s="149" customFormat="1" ht="50.25" customHeight="1">
      <c r="A75" s="46">
        <v>67</v>
      </c>
      <c r="B75" s="120" t="s">
        <v>132</v>
      </c>
      <c r="C75" s="222">
        <v>807</v>
      </c>
      <c r="D75" s="232" t="s">
        <v>124</v>
      </c>
      <c r="E75" s="232" t="s">
        <v>166</v>
      </c>
      <c r="F75" s="234" t="s">
        <v>38</v>
      </c>
      <c r="G75" s="228">
        <v>1.6140000000000001</v>
      </c>
      <c r="H75" s="228">
        <v>1.6140000000000001</v>
      </c>
      <c r="I75" s="325">
        <f t="shared" si="11"/>
        <v>1</v>
      </c>
    </row>
    <row r="76" spans="1:9" s="149" customFormat="1" ht="17.25" customHeight="1">
      <c r="A76" s="46">
        <v>68</v>
      </c>
      <c r="B76" s="120" t="s">
        <v>182</v>
      </c>
      <c r="C76" s="222">
        <v>807</v>
      </c>
      <c r="D76" s="229" t="s">
        <v>124</v>
      </c>
      <c r="E76" s="213" t="s">
        <v>163</v>
      </c>
      <c r="F76" s="229"/>
      <c r="G76" s="228">
        <f t="shared" ref="G76:H78" si="13">G77</f>
        <v>18.466439999999999</v>
      </c>
      <c r="H76" s="228">
        <f t="shared" si="13"/>
        <v>18.466439999999999</v>
      </c>
      <c r="I76" s="325">
        <f t="shared" si="11"/>
        <v>1</v>
      </c>
    </row>
    <row r="77" spans="1:9" s="149" customFormat="1" ht="95.25" customHeight="1">
      <c r="A77" s="46">
        <v>69</v>
      </c>
      <c r="B77" s="119" t="s">
        <v>334</v>
      </c>
      <c r="C77" s="222">
        <v>807</v>
      </c>
      <c r="D77" s="229" t="s">
        <v>124</v>
      </c>
      <c r="E77" s="229" t="s">
        <v>365</v>
      </c>
      <c r="F77" s="229"/>
      <c r="G77" s="228">
        <f t="shared" si="13"/>
        <v>18.466439999999999</v>
      </c>
      <c r="H77" s="228">
        <f t="shared" si="13"/>
        <v>18.466439999999999</v>
      </c>
      <c r="I77" s="325">
        <f t="shared" si="11"/>
        <v>1</v>
      </c>
    </row>
    <row r="78" spans="1:9" s="149" customFormat="1" ht="17.25" customHeight="1">
      <c r="A78" s="46">
        <v>70</v>
      </c>
      <c r="B78" s="119" t="s">
        <v>32</v>
      </c>
      <c r="C78" s="222">
        <v>807</v>
      </c>
      <c r="D78" s="229" t="s">
        <v>124</v>
      </c>
      <c r="E78" s="229" t="s">
        <v>365</v>
      </c>
      <c r="F78" s="229" t="s">
        <v>55</v>
      </c>
      <c r="G78" s="228">
        <f t="shared" si="13"/>
        <v>18.466439999999999</v>
      </c>
      <c r="H78" s="228">
        <f t="shared" si="13"/>
        <v>18.466439999999999</v>
      </c>
      <c r="I78" s="325">
        <f t="shared" si="11"/>
        <v>1</v>
      </c>
    </row>
    <row r="79" spans="1:9" s="149" customFormat="1" ht="17.25" customHeight="1">
      <c r="A79" s="46">
        <v>71</v>
      </c>
      <c r="B79" s="119" t="s">
        <v>37</v>
      </c>
      <c r="C79" s="222">
        <v>807</v>
      </c>
      <c r="D79" s="229" t="s">
        <v>124</v>
      </c>
      <c r="E79" s="229" t="s">
        <v>365</v>
      </c>
      <c r="F79" s="229" t="s">
        <v>39</v>
      </c>
      <c r="G79" s="230">
        <f>18.46644</f>
        <v>18.466439999999999</v>
      </c>
      <c r="H79" s="230">
        <f>18.46644</f>
        <v>18.466439999999999</v>
      </c>
      <c r="I79" s="325">
        <f t="shared" si="11"/>
        <v>1</v>
      </c>
    </row>
    <row r="80" spans="1:9" s="149" customFormat="1" ht="26.25" customHeight="1">
      <c r="A80" s="46">
        <v>72</v>
      </c>
      <c r="B80" s="157" t="s">
        <v>59</v>
      </c>
      <c r="C80" s="220">
        <v>807</v>
      </c>
      <c r="D80" s="215" t="s">
        <v>125</v>
      </c>
      <c r="E80" s="215"/>
      <c r="F80" s="215"/>
      <c r="G80" s="231">
        <f>G81</f>
        <v>120.7</v>
      </c>
      <c r="H80" s="231">
        <f>H81</f>
        <v>120.7</v>
      </c>
      <c r="I80" s="325">
        <f t="shared" si="11"/>
        <v>1</v>
      </c>
    </row>
    <row r="81" spans="1:9" s="149" customFormat="1" ht="20.25" customHeight="1">
      <c r="A81" s="46">
        <v>73</v>
      </c>
      <c r="B81" s="120" t="s">
        <v>60</v>
      </c>
      <c r="C81" s="222">
        <v>807</v>
      </c>
      <c r="D81" s="213" t="s">
        <v>126</v>
      </c>
      <c r="E81" s="215"/>
      <c r="F81" s="215"/>
      <c r="G81" s="228">
        <f>G83</f>
        <v>120.7</v>
      </c>
      <c r="H81" s="228">
        <f>H83</f>
        <v>120.7</v>
      </c>
      <c r="I81" s="325">
        <f t="shared" si="11"/>
        <v>1</v>
      </c>
    </row>
    <row r="82" spans="1:9" s="149" customFormat="1" ht="15.75" customHeight="1">
      <c r="A82" s="46">
        <v>74</v>
      </c>
      <c r="B82" s="120" t="s">
        <v>188</v>
      </c>
      <c r="C82" s="222">
        <v>807</v>
      </c>
      <c r="D82" s="213" t="s">
        <v>126</v>
      </c>
      <c r="E82" s="213" t="s">
        <v>159</v>
      </c>
      <c r="F82" s="215"/>
      <c r="G82" s="235">
        <f>G83</f>
        <v>120.7</v>
      </c>
      <c r="H82" s="235">
        <f>H83</f>
        <v>120.7</v>
      </c>
      <c r="I82" s="325">
        <f t="shared" si="11"/>
        <v>1</v>
      </c>
    </row>
    <row r="83" spans="1:9" s="149" customFormat="1" ht="61.5" customHeight="1">
      <c r="A83" s="46">
        <v>75</v>
      </c>
      <c r="B83" s="156" t="s">
        <v>0</v>
      </c>
      <c r="C83" s="222">
        <v>807</v>
      </c>
      <c r="D83" s="213" t="s">
        <v>126</v>
      </c>
      <c r="E83" s="213" t="s">
        <v>165</v>
      </c>
      <c r="F83" s="215"/>
      <c r="G83" s="228">
        <f>G84</f>
        <v>120.7</v>
      </c>
      <c r="H83" s="228">
        <f>H84</f>
        <v>120.7</v>
      </c>
      <c r="I83" s="325">
        <f t="shared" si="11"/>
        <v>1</v>
      </c>
    </row>
    <row r="84" spans="1:9" s="149" customFormat="1" ht="63" customHeight="1">
      <c r="A84" s="46">
        <v>76</v>
      </c>
      <c r="B84" s="120" t="s">
        <v>61</v>
      </c>
      <c r="C84" s="222">
        <v>807</v>
      </c>
      <c r="D84" s="213" t="s">
        <v>126</v>
      </c>
      <c r="E84" s="213" t="s">
        <v>167</v>
      </c>
      <c r="F84" s="215"/>
      <c r="G84" s="228">
        <f>G85+G87</f>
        <v>120.7</v>
      </c>
      <c r="H84" s="228">
        <f>H85+H87</f>
        <v>120.7</v>
      </c>
      <c r="I84" s="325">
        <f t="shared" si="11"/>
        <v>1</v>
      </c>
    </row>
    <row r="85" spans="1:9" s="149" customFormat="1" ht="90" customHeight="1">
      <c r="A85" s="46">
        <v>77</v>
      </c>
      <c r="B85" s="120" t="s">
        <v>50</v>
      </c>
      <c r="C85" s="222">
        <v>807</v>
      </c>
      <c r="D85" s="213" t="s">
        <v>126</v>
      </c>
      <c r="E85" s="213" t="s">
        <v>167</v>
      </c>
      <c r="F85" s="213" t="s">
        <v>44</v>
      </c>
      <c r="G85" s="228">
        <f>G86</f>
        <v>65.11618</v>
      </c>
      <c r="H85" s="228">
        <f>H86</f>
        <v>65.11618</v>
      </c>
      <c r="I85" s="325">
        <f t="shared" si="11"/>
        <v>1</v>
      </c>
    </row>
    <row r="86" spans="1:9" s="149" customFormat="1" ht="40.5" customHeight="1">
      <c r="A86" s="46">
        <v>78</v>
      </c>
      <c r="B86" s="120" t="s">
        <v>49</v>
      </c>
      <c r="C86" s="222">
        <v>807</v>
      </c>
      <c r="D86" s="213" t="s">
        <v>126</v>
      </c>
      <c r="E86" s="213" t="s">
        <v>167</v>
      </c>
      <c r="F86" s="213" t="s">
        <v>41</v>
      </c>
      <c r="G86" s="228">
        <v>65.11618</v>
      </c>
      <c r="H86" s="228">
        <v>65.11618</v>
      </c>
      <c r="I86" s="325">
        <f t="shared" si="11"/>
        <v>1</v>
      </c>
    </row>
    <row r="87" spans="1:9" s="149" customFormat="1" ht="52.5" customHeight="1">
      <c r="A87" s="46">
        <v>79</v>
      </c>
      <c r="B87" s="153" t="s">
        <v>131</v>
      </c>
      <c r="C87" s="222">
        <v>807</v>
      </c>
      <c r="D87" s="213" t="s">
        <v>126</v>
      </c>
      <c r="E87" s="213" t="s">
        <v>167</v>
      </c>
      <c r="F87" s="213" t="s">
        <v>45</v>
      </c>
      <c r="G87" s="228">
        <f>G88</f>
        <v>55.583820000000003</v>
      </c>
      <c r="H87" s="228">
        <f>H88</f>
        <v>55.583820000000003</v>
      </c>
      <c r="I87" s="325">
        <f t="shared" si="11"/>
        <v>1</v>
      </c>
    </row>
    <row r="88" spans="1:9" s="149" customFormat="1" ht="50.25" customHeight="1">
      <c r="A88" s="46">
        <v>80</v>
      </c>
      <c r="B88" s="153" t="s">
        <v>132</v>
      </c>
      <c r="C88" s="222">
        <v>807</v>
      </c>
      <c r="D88" s="213" t="s">
        <v>126</v>
      </c>
      <c r="E88" s="213" t="s">
        <v>167</v>
      </c>
      <c r="F88" s="213" t="s">
        <v>38</v>
      </c>
      <c r="G88" s="228">
        <v>55.583820000000003</v>
      </c>
      <c r="H88" s="228">
        <v>55.583820000000003</v>
      </c>
      <c r="I88" s="325">
        <f t="shared" si="11"/>
        <v>1</v>
      </c>
    </row>
    <row r="89" spans="1:9" s="149" customFormat="1" ht="33" customHeight="1">
      <c r="A89" s="46">
        <v>81</v>
      </c>
      <c r="B89" s="157" t="s">
        <v>35</v>
      </c>
      <c r="C89" s="220">
        <v>807</v>
      </c>
      <c r="D89" s="215" t="s">
        <v>114</v>
      </c>
      <c r="E89" s="213"/>
      <c r="F89" s="213"/>
      <c r="G89" s="231">
        <f>G90</f>
        <v>42.19314</v>
      </c>
      <c r="H89" s="231">
        <f>H90</f>
        <v>42.19314</v>
      </c>
      <c r="I89" s="325">
        <f t="shared" si="11"/>
        <v>1</v>
      </c>
    </row>
    <row r="90" spans="1:9" s="149" customFormat="1" ht="27" customHeight="1">
      <c r="A90" s="46">
        <v>82</v>
      </c>
      <c r="B90" s="120" t="s">
        <v>350</v>
      </c>
      <c r="C90" s="222">
        <v>807</v>
      </c>
      <c r="D90" s="213" t="s">
        <v>115</v>
      </c>
      <c r="E90" s="213"/>
      <c r="F90" s="213"/>
      <c r="G90" s="228">
        <f>G91+G96</f>
        <v>42.19314</v>
      </c>
      <c r="H90" s="228">
        <f>H91+H96</f>
        <v>42.19314</v>
      </c>
      <c r="I90" s="325">
        <f t="shared" si="11"/>
        <v>1</v>
      </c>
    </row>
    <row r="91" spans="1:9" s="149" customFormat="1" ht="49.5" customHeight="1">
      <c r="A91" s="46">
        <v>83</v>
      </c>
      <c r="B91" s="120" t="s">
        <v>135</v>
      </c>
      <c r="C91" s="222">
        <v>807</v>
      </c>
      <c r="D91" s="213" t="s">
        <v>115</v>
      </c>
      <c r="E91" s="213" t="s">
        <v>347</v>
      </c>
      <c r="F91" s="213"/>
      <c r="G91" s="228">
        <f t="shared" ref="G91:H91" si="14">G92</f>
        <v>22.020140000000001</v>
      </c>
      <c r="H91" s="228">
        <f t="shared" si="14"/>
        <v>22.020140000000001</v>
      </c>
      <c r="I91" s="325">
        <f t="shared" si="11"/>
        <v>1</v>
      </c>
    </row>
    <row r="92" spans="1:9" s="149" customFormat="1" ht="50.25" customHeight="1">
      <c r="A92" s="46">
        <v>84</v>
      </c>
      <c r="B92" s="120" t="s">
        <v>419</v>
      </c>
      <c r="C92" s="222">
        <v>807</v>
      </c>
      <c r="D92" s="213" t="s">
        <v>115</v>
      </c>
      <c r="E92" s="213" t="s">
        <v>348</v>
      </c>
      <c r="F92" s="213"/>
      <c r="G92" s="228">
        <f>G93</f>
        <v>22.020140000000001</v>
      </c>
      <c r="H92" s="228">
        <f>H93</f>
        <v>22.020140000000001</v>
      </c>
      <c r="I92" s="325">
        <f t="shared" si="11"/>
        <v>1</v>
      </c>
    </row>
    <row r="93" spans="1:9" s="118" customFormat="1" ht="138.75" customHeight="1">
      <c r="A93" s="46">
        <v>85</v>
      </c>
      <c r="B93" s="121" t="s">
        <v>444</v>
      </c>
      <c r="C93" s="236">
        <v>807</v>
      </c>
      <c r="D93" s="213" t="s">
        <v>115</v>
      </c>
      <c r="E93" s="229" t="s">
        <v>439</v>
      </c>
      <c r="F93" s="229"/>
      <c r="G93" s="228">
        <f t="shared" ref="G93:H94" si="15">G94</f>
        <v>22.020140000000001</v>
      </c>
      <c r="H93" s="228">
        <f t="shared" si="15"/>
        <v>22.020140000000001</v>
      </c>
      <c r="I93" s="325">
        <f t="shared" si="11"/>
        <v>1</v>
      </c>
    </row>
    <row r="94" spans="1:9" s="118" customFormat="1" ht="33" customHeight="1">
      <c r="A94" s="46">
        <v>86</v>
      </c>
      <c r="B94" s="119" t="s">
        <v>133</v>
      </c>
      <c r="C94" s="236">
        <v>807</v>
      </c>
      <c r="D94" s="213" t="s">
        <v>115</v>
      </c>
      <c r="E94" s="229" t="s">
        <v>439</v>
      </c>
      <c r="F94" s="229" t="s">
        <v>45</v>
      </c>
      <c r="G94" s="228">
        <f t="shared" si="15"/>
        <v>22.020140000000001</v>
      </c>
      <c r="H94" s="228">
        <f t="shared" si="15"/>
        <v>22.020140000000001</v>
      </c>
      <c r="I94" s="325">
        <f t="shared" si="11"/>
        <v>1</v>
      </c>
    </row>
    <row r="95" spans="1:9" s="118" customFormat="1" ht="33" customHeight="1">
      <c r="A95" s="46">
        <v>87</v>
      </c>
      <c r="B95" s="119" t="s">
        <v>1</v>
      </c>
      <c r="C95" s="236">
        <v>807</v>
      </c>
      <c r="D95" s="213" t="s">
        <v>115</v>
      </c>
      <c r="E95" s="229" t="s">
        <v>439</v>
      </c>
      <c r="F95" s="229" t="s">
        <v>38</v>
      </c>
      <c r="G95" s="228">
        <v>22.020140000000001</v>
      </c>
      <c r="H95" s="228">
        <v>22.020140000000001</v>
      </c>
      <c r="I95" s="325">
        <f t="shared" si="11"/>
        <v>1</v>
      </c>
    </row>
    <row r="96" spans="1:9" s="149" customFormat="1" ht="31.5" customHeight="1">
      <c r="A96" s="46">
        <v>88</v>
      </c>
      <c r="B96" s="120" t="s">
        <v>350</v>
      </c>
      <c r="C96" s="222">
        <v>807</v>
      </c>
      <c r="D96" s="213" t="s">
        <v>115</v>
      </c>
      <c r="E96" s="213"/>
      <c r="F96" s="213"/>
      <c r="G96" s="228">
        <f>G97</f>
        <v>20.172999999999998</v>
      </c>
      <c r="H96" s="228">
        <f>H97</f>
        <v>20.172999999999998</v>
      </c>
      <c r="I96" s="325">
        <f t="shared" si="11"/>
        <v>1</v>
      </c>
    </row>
    <row r="97" spans="1:9" s="149" customFormat="1" ht="37.5" customHeight="1">
      <c r="A97" s="46">
        <v>89</v>
      </c>
      <c r="B97" s="120" t="s">
        <v>182</v>
      </c>
      <c r="C97" s="222">
        <v>807</v>
      </c>
      <c r="D97" s="213" t="s">
        <v>115</v>
      </c>
      <c r="E97" s="213" t="s">
        <v>164</v>
      </c>
      <c r="F97" s="213"/>
      <c r="G97" s="228">
        <f>G98</f>
        <v>20.172999999999998</v>
      </c>
      <c r="H97" s="228">
        <f>H98</f>
        <v>20.172999999999998</v>
      </c>
      <c r="I97" s="325">
        <f t="shared" si="11"/>
        <v>1</v>
      </c>
    </row>
    <row r="98" spans="1:9" s="118" customFormat="1" ht="38.25" customHeight="1">
      <c r="A98" s="46">
        <v>90</v>
      </c>
      <c r="B98" s="121" t="s">
        <v>440</v>
      </c>
      <c r="C98" s="236">
        <v>807</v>
      </c>
      <c r="D98" s="213" t="s">
        <v>115</v>
      </c>
      <c r="E98" s="229" t="s">
        <v>406</v>
      </c>
      <c r="F98" s="229"/>
      <c r="G98" s="228">
        <f t="shared" ref="G98:H99" si="16">G99</f>
        <v>20.172999999999998</v>
      </c>
      <c r="H98" s="228">
        <f t="shared" si="16"/>
        <v>20.172999999999998</v>
      </c>
      <c r="I98" s="325">
        <f t="shared" si="11"/>
        <v>1</v>
      </c>
    </row>
    <row r="99" spans="1:9" s="118" customFormat="1" ht="33" customHeight="1">
      <c r="A99" s="46">
        <v>91</v>
      </c>
      <c r="B99" s="119" t="s">
        <v>133</v>
      </c>
      <c r="C99" s="236">
        <v>807</v>
      </c>
      <c r="D99" s="213" t="s">
        <v>115</v>
      </c>
      <c r="E99" s="229" t="s">
        <v>406</v>
      </c>
      <c r="F99" s="229" t="s">
        <v>45</v>
      </c>
      <c r="G99" s="228">
        <f t="shared" si="16"/>
        <v>20.172999999999998</v>
      </c>
      <c r="H99" s="228">
        <f t="shared" si="16"/>
        <v>20.172999999999998</v>
      </c>
      <c r="I99" s="325">
        <f t="shared" si="11"/>
        <v>1</v>
      </c>
    </row>
    <row r="100" spans="1:9" s="118" customFormat="1" ht="33" customHeight="1">
      <c r="A100" s="46">
        <v>92</v>
      </c>
      <c r="B100" s="119" t="s">
        <v>1</v>
      </c>
      <c r="C100" s="236">
        <v>807</v>
      </c>
      <c r="D100" s="213" t="s">
        <v>115</v>
      </c>
      <c r="E100" s="229" t="s">
        <v>406</v>
      </c>
      <c r="F100" s="229" t="s">
        <v>38</v>
      </c>
      <c r="G100" s="228">
        <v>20.172999999999998</v>
      </c>
      <c r="H100" s="228">
        <v>20.172999999999998</v>
      </c>
      <c r="I100" s="325">
        <f t="shared" si="11"/>
        <v>1</v>
      </c>
    </row>
    <row r="101" spans="1:9" s="149" customFormat="1" ht="26.25" customHeight="1">
      <c r="A101" s="46">
        <v>93</v>
      </c>
      <c r="B101" s="157" t="s">
        <v>2</v>
      </c>
      <c r="C101" s="220">
        <v>807</v>
      </c>
      <c r="D101" s="215" t="s">
        <v>116</v>
      </c>
      <c r="E101" s="213"/>
      <c r="F101" s="213"/>
      <c r="G101" s="231">
        <f>G108+G102</f>
        <v>456.27188000000001</v>
      </c>
      <c r="H101" s="231">
        <f>H108+H102</f>
        <v>320.98194000000001</v>
      </c>
      <c r="I101" s="325">
        <f t="shared" si="11"/>
        <v>0.70348832367228065</v>
      </c>
    </row>
    <row r="102" spans="1:9" s="149" customFormat="1" ht="26.25" customHeight="1">
      <c r="A102" s="46">
        <v>94</v>
      </c>
      <c r="B102" s="158" t="s">
        <v>458</v>
      </c>
      <c r="C102" s="222">
        <v>807</v>
      </c>
      <c r="D102" s="213" t="s">
        <v>457</v>
      </c>
      <c r="E102" s="215"/>
      <c r="F102" s="215"/>
      <c r="G102" s="231">
        <f>G103</f>
        <v>43.631610000000002</v>
      </c>
      <c r="H102" s="231">
        <f>H103</f>
        <v>43.631599999999999</v>
      </c>
      <c r="I102" s="325">
        <f t="shared" si="11"/>
        <v>0.99999977080836566</v>
      </c>
    </row>
    <row r="103" spans="1:9" s="149" customFormat="1" ht="30.75" customHeight="1">
      <c r="A103" s="46">
        <v>95</v>
      </c>
      <c r="B103" s="120" t="s">
        <v>43</v>
      </c>
      <c r="C103" s="222">
        <v>807</v>
      </c>
      <c r="D103" s="213" t="s">
        <v>457</v>
      </c>
      <c r="E103" s="213" t="s">
        <v>156</v>
      </c>
      <c r="F103" s="213"/>
      <c r="G103" s="228">
        <f t="shared" ref="G103:G104" si="17">G105</f>
        <v>43.631610000000002</v>
      </c>
      <c r="H103" s="228">
        <f t="shared" ref="H103" si="18">H105</f>
        <v>43.631599999999999</v>
      </c>
      <c r="I103" s="325">
        <f t="shared" si="11"/>
        <v>0.99999977080836566</v>
      </c>
    </row>
    <row r="104" spans="1:9" s="149" customFormat="1" ht="37.5" customHeight="1">
      <c r="A104" s="46">
        <v>96</v>
      </c>
      <c r="B104" s="120" t="s">
        <v>182</v>
      </c>
      <c r="C104" s="222">
        <v>807</v>
      </c>
      <c r="D104" s="213" t="s">
        <v>457</v>
      </c>
      <c r="E104" s="213" t="s">
        <v>164</v>
      </c>
      <c r="F104" s="213"/>
      <c r="G104" s="228">
        <f t="shared" si="17"/>
        <v>43.631610000000002</v>
      </c>
      <c r="H104" s="228">
        <f t="shared" ref="H104" si="19">H106</f>
        <v>43.631599999999999</v>
      </c>
      <c r="I104" s="325">
        <f t="shared" si="11"/>
        <v>0.99999977080836566</v>
      </c>
    </row>
    <row r="105" spans="1:9" s="149" customFormat="1" ht="127.5" customHeight="1">
      <c r="A105" s="46">
        <v>97</v>
      </c>
      <c r="B105" s="153" t="s">
        <v>462</v>
      </c>
      <c r="C105" s="222">
        <v>807</v>
      </c>
      <c r="D105" s="213" t="s">
        <v>457</v>
      </c>
      <c r="E105" s="213" t="s">
        <v>464</v>
      </c>
      <c r="F105" s="213"/>
      <c r="G105" s="228">
        <f t="shared" ref="G105:H106" si="20">G106</f>
        <v>43.631610000000002</v>
      </c>
      <c r="H105" s="228">
        <f t="shared" si="20"/>
        <v>43.631599999999999</v>
      </c>
      <c r="I105" s="325">
        <f t="shared" si="11"/>
        <v>0.99999977080836566</v>
      </c>
    </row>
    <row r="106" spans="1:9" s="149" customFormat="1" ht="38.25" customHeight="1">
      <c r="A106" s="46">
        <v>98</v>
      </c>
      <c r="B106" s="119" t="s">
        <v>133</v>
      </c>
      <c r="C106" s="236">
        <v>807</v>
      </c>
      <c r="D106" s="213" t="s">
        <v>457</v>
      </c>
      <c r="E106" s="213" t="s">
        <v>464</v>
      </c>
      <c r="F106" s="229" t="s">
        <v>45</v>
      </c>
      <c r="G106" s="228">
        <f t="shared" si="20"/>
        <v>43.631610000000002</v>
      </c>
      <c r="H106" s="228">
        <f t="shared" si="20"/>
        <v>43.631599999999999</v>
      </c>
      <c r="I106" s="325">
        <f t="shared" si="11"/>
        <v>0.99999977080836566</v>
      </c>
    </row>
    <row r="107" spans="1:9" s="149" customFormat="1" ht="48.75" customHeight="1">
      <c r="A107" s="46">
        <v>99</v>
      </c>
      <c r="B107" s="120" t="s">
        <v>132</v>
      </c>
      <c r="C107" s="222">
        <v>807</v>
      </c>
      <c r="D107" s="213" t="s">
        <v>457</v>
      </c>
      <c r="E107" s="213" t="s">
        <v>464</v>
      </c>
      <c r="F107" s="213" t="s">
        <v>38</v>
      </c>
      <c r="G107" s="228">
        <v>43.631610000000002</v>
      </c>
      <c r="H107" s="228">
        <v>43.631599999999999</v>
      </c>
      <c r="I107" s="325">
        <f t="shared" si="11"/>
        <v>0.99999977080836566</v>
      </c>
    </row>
    <row r="108" spans="1:9" s="149" customFormat="1" ht="26.25" customHeight="1">
      <c r="A108" s="46">
        <v>100</v>
      </c>
      <c r="B108" s="158" t="s">
        <v>58</v>
      </c>
      <c r="C108" s="222">
        <v>807</v>
      </c>
      <c r="D108" s="213" t="s">
        <v>117</v>
      </c>
      <c r="E108" s="215"/>
      <c r="F108" s="215"/>
      <c r="G108" s="231">
        <f>G109</f>
        <v>412.64026999999999</v>
      </c>
      <c r="H108" s="231">
        <f>H109</f>
        <v>277.35034000000002</v>
      </c>
      <c r="I108" s="325">
        <f t="shared" si="11"/>
        <v>0.67213590181103755</v>
      </c>
    </row>
    <row r="109" spans="1:9" s="149" customFormat="1" ht="52.5" customHeight="1">
      <c r="A109" s="46">
        <v>101</v>
      </c>
      <c r="B109" s="120" t="s">
        <v>135</v>
      </c>
      <c r="C109" s="222">
        <v>807</v>
      </c>
      <c r="D109" s="213" t="s">
        <v>117</v>
      </c>
      <c r="E109" s="213" t="s">
        <v>169</v>
      </c>
      <c r="F109" s="213"/>
      <c r="G109" s="228">
        <f>G110</f>
        <v>412.64026999999999</v>
      </c>
      <c r="H109" s="228">
        <f>H110</f>
        <v>277.35034000000002</v>
      </c>
      <c r="I109" s="325">
        <f t="shared" si="11"/>
        <v>0.67213590181103755</v>
      </c>
    </row>
    <row r="110" spans="1:9" s="149" customFormat="1" ht="48" customHeight="1">
      <c r="A110" s="46">
        <v>102</v>
      </c>
      <c r="B110" s="153" t="s">
        <v>420</v>
      </c>
      <c r="C110" s="222">
        <v>807</v>
      </c>
      <c r="D110" s="213" t="s">
        <v>117</v>
      </c>
      <c r="E110" s="213" t="s">
        <v>168</v>
      </c>
      <c r="F110" s="213"/>
      <c r="G110" s="228">
        <f>G111+G114</f>
        <v>412.64026999999999</v>
      </c>
      <c r="H110" s="228">
        <f>H111+H114</f>
        <v>277.35034000000002</v>
      </c>
      <c r="I110" s="325">
        <f t="shared" si="11"/>
        <v>0.67213590181103755</v>
      </c>
    </row>
    <row r="111" spans="1:9" s="149" customFormat="1" ht="150.75" customHeight="1">
      <c r="A111" s="46">
        <v>103</v>
      </c>
      <c r="B111" s="153" t="s">
        <v>421</v>
      </c>
      <c r="C111" s="222">
        <v>807</v>
      </c>
      <c r="D111" s="213" t="s">
        <v>117</v>
      </c>
      <c r="E111" s="213" t="s">
        <v>170</v>
      </c>
      <c r="F111" s="213"/>
      <c r="G111" s="228">
        <f t="shared" ref="G111:H112" si="21">G112</f>
        <v>157.30793</v>
      </c>
      <c r="H111" s="228">
        <f t="shared" si="21"/>
        <v>22.018000000000001</v>
      </c>
      <c r="I111" s="325">
        <f t="shared" si="11"/>
        <v>0.13996751467011231</v>
      </c>
    </row>
    <row r="112" spans="1:9" s="149" customFormat="1" ht="38.25" customHeight="1">
      <c r="A112" s="46">
        <v>104</v>
      </c>
      <c r="B112" s="119" t="s">
        <v>133</v>
      </c>
      <c r="C112" s="236">
        <v>807</v>
      </c>
      <c r="D112" s="213" t="s">
        <v>117</v>
      </c>
      <c r="E112" s="213" t="s">
        <v>170</v>
      </c>
      <c r="F112" s="229" t="s">
        <v>45</v>
      </c>
      <c r="G112" s="228">
        <f t="shared" si="21"/>
        <v>157.30793</v>
      </c>
      <c r="H112" s="228">
        <f t="shared" si="21"/>
        <v>22.018000000000001</v>
      </c>
      <c r="I112" s="325">
        <f t="shared" si="11"/>
        <v>0.13996751467011231</v>
      </c>
    </row>
    <row r="113" spans="1:9" s="149" customFormat="1" ht="48.75" customHeight="1">
      <c r="A113" s="46">
        <v>105</v>
      </c>
      <c r="B113" s="120" t="s">
        <v>132</v>
      </c>
      <c r="C113" s="222">
        <v>807</v>
      </c>
      <c r="D113" s="213" t="s">
        <v>117</v>
      </c>
      <c r="E113" s="213" t="s">
        <v>170</v>
      </c>
      <c r="F113" s="213" t="s">
        <v>38</v>
      </c>
      <c r="G113" s="228">
        <v>157.30793</v>
      </c>
      <c r="H113" s="228">
        <v>22.018000000000001</v>
      </c>
      <c r="I113" s="325">
        <f t="shared" si="11"/>
        <v>0.13996751467011231</v>
      </c>
    </row>
    <row r="114" spans="1:9" s="149" customFormat="1" ht="138.75" customHeight="1">
      <c r="A114" s="46">
        <v>106</v>
      </c>
      <c r="B114" s="153" t="s">
        <v>443</v>
      </c>
      <c r="C114" s="222">
        <v>807</v>
      </c>
      <c r="D114" s="213" t="s">
        <v>117</v>
      </c>
      <c r="E114" s="213" t="s">
        <v>407</v>
      </c>
      <c r="F114" s="213"/>
      <c r="G114" s="228">
        <f t="shared" ref="G114:H115" si="22">G115</f>
        <v>255.33234000000002</v>
      </c>
      <c r="H114" s="228">
        <f t="shared" si="22"/>
        <v>255.33234000000002</v>
      </c>
      <c r="I114" s="325">
        <f t="shared" si="11"/>
        <v>1</v>
      </c>
    </row>
    <row r="115" spans="1:9" s="149" customFormat="1" ht="38.25" customHeight="1">
      <c r="A115" s="46">
        <v>107</v>
      </c>
      <c r="B115" s="119" t="s">
        <v>133</v>
      </c>
      <c r="C115" s="236">
        <v>807</v>
      </c>
      <c r="D115" s="213" t="s">
        <v>117</v>
      </c>
      <c r="E115" s="213" t="s">
        <v>407</v>
      </c>
      <c r="F115" s="229" t="s">
        <v>45</v>
      </c>
      <c r="G115" s="228">
        <f t="shared" si="22"/>
        <v>255.33234000000002</v>
      </c>
      <c r="H115" s="228">
        <f t="shared" si="22"/>
        <v>255.33234000000002</v>
      </c>
      <c r="I115" s="325">
        <f t="shared" si="11"/>
        <v>1</v>
      </c>
    </row>
    <row r="116" spans="1:9" s="149" customFormat="1" ht="48.75" customHeight="1">
      <c r="A116" s="46">
        <v>108</v>
      </c>
      <c r="B116" s="120" t="s">
        <v>132</v>
      </c>
      <c r="C116" s="222">
        <v>807</v>
      </c>
      <c r="D116" s="213" t="s">
        <v>117</v>
      </c>
      <c r="E116" s="213" t="s">
        <v>407</v>
      </c>
      <c r="F116" s="213" t="s">
        <v>38</v>
      </c>
      <c r="G116" s="228">
        <f>3.774+377.33751-125.77917</f>
        <v>255.33234000000002</v>
      </c>
      <c r="H116" s="228">
        <f>3.774+377.33751-125.77917</f>
        <v>255.33234000000002</v>
      </c>
      <c r="I116" s="325">
        <f t="shared" si="11"/>
        <v>1</v>
      </c>
    </row>
    <row r="117" spans="1:9" s="149" customFormat="1" ht="18.75" customHeight="1">
      <c r="A117" s="46">
        <v>109</v>
      </c>
      <c r="B117" s="157" t="s">
        <v>34</v>
      </c>
      <c r="C117" s="222">
        <v>807</v>
      </c>
      <c r="D117" s="215" t="s">
        <v>118</v>
      </c>
      <c r="E117" s="215"/>
      <c r="F117" s="215"/>
      <c r="G117" s="231">
        <f>G118+G129+G151</f>
        <v>1810.59476</v>
      </c>
      <c r="H117" s="231">
        <f>H118+H129+H151</f>
        <v>1810.59476</v>
      </c>
      <c r="I117" s="326">
        <f t="shared" si="11"/>
        <v>1</v>
      </c>
    </row>
    <row r="118" spans="1:9" s="149" customFormat="1" ht="18.75" customHeight="1">
      <c r="A118" s="46">
        <v>110</v>
      </c>
      <c r="B118" s="208" t="s">
        <v>357</v>
      </c>
      <c r="C118" s="222"/>
      <c r="D118" s="215" t="s">
        <v>356</v>
      </c>
      <c r="E118" s="215"/>
      <c r="F118" s="215"/>
      <c r="G118" s="231">
        <f>G119+G124</f>
        <v>923.33383000000003</v>
      </c>
      <c r="H118" s="231">
        <f>H119+H124</f>
        <v>923.33383000000003</v>
      </c>
      <c r="I118" s="326">
        <f t="shared" si="11"/>
        <v>1</v>
      </c>
    </row>
    <row r="119" spans="1:9" s="149" customFormat="1" ht="31.5" customHeight="1">
      <c r="A119" s="46">
        <v>111</v>
      </c>
      <c r="B119" s="120" t="s">
        <v>43</v>
      </c>
      <c r="C119" s="222"/>
      <c r="D119" s="213" t="s">
        <v>356</v>
      </c>
      <c r="E119" s="213" t="s">
        <v>156</v>
      </c>
      <c r="F119" s="210"/>
      <c r="G119" s="228">
        <f t="shared" ref="G119" si="23">G121</f>
        <v>24.789169999999999</v>
      </c>
      <c r="H119" s="228">
        <f t="shared" ref="H119" si="24">H121</f>
        <v>24.789169999999999</v>
      </c>
      <c r="I119" s="325">
        <f t="shared" si="11"/>
        <v>1</v>
      </c>
    </row>
    <row r="120" spans="1:9" s="149" customFormat="1" ht="18.75" customHeight="1">
      <c r="A120" s="46">
        <v>112</v>
      </c>
      <c r="B120" s="120" t="s">
        <v>190</v>
      </c>
      <c r="C120" s="222"/>
      <c r="D120" s="213" t="s">
        <v>356</v>
      </c>
      <c r="E120" s="213" t="s">
        <v>164</v>
      </c>
      <c r="F120" s="210"/>
      <c r="G120" s="228">
        <f t="shared" ref="G120" si="25">G122</f>
        <v>24.789169999999999</v>
      </c>
      <c r="H120" s="228">
        <f t="shared" ref="H120" si="26">H122</f>
        <v>24.789169999999999</v>
      </c>
      <c r="I120" s="325">
        <f t="shared" si="11"/>
        <v>1</v>
      </c>
    </row>
    <row r="121" spans="1:9" s="149" customFormat="1" ht="48.75" customHeight="1">
      <c r="A121" s="46">
        <v>113</v>
      </c>
      <c r="B121" s="208" t="s">
        <v>359</v>
      </c>
      <c r="C121" s="222"/>
      <c r="D121" s="213" t="s">
        <v>356</v>
      </c>
      <c r="E121" s="213" t="s">
        <v>361</v>
      </c>
      <c r="F121" s="210"/>
      <c r="G121" s="228">
        <f>G122</f>
        <v>24.789169999999999</v>
      </c>
      <c r="H121" s="228">
        <f>H122</f>
        <v>24.789169999999999</v>
      </c>
      <c r="I121" s="325">
        <f t="shared" ref="I121:I178" si="27">H121/G121</f>
        <v>1</v>
      </c>
    </row>
    <row r="122" spans="1:9" s="149" customFormat="1" ht="51.75" customHeight="1">
      <c r="A122" s="46">
        <v>114</v>
      </c>
      <c r="B122" s="209" t="s">
        <v>358</v>
      </c>
      <c r="C122" s="222"/>
      <c r="D122" s="213" t="s">
        <v>356</v>
      </c>
      <c r="E122" s="213" t="s">
        <v>361</v>
      </c>
      <c r="F122" s="210" t="s">
        <v>45</v>
      </c>
      <c r="G122" s="228">
        <f>G123</f>
        <v>24.789169999999999</v>
      </c>
      <c r="H122" s="228">
        <f>H123</f>
        <v>24.789169999999999</v>
      </c>
      <c r="I122" s="325">
        <f t="shared" si="27"/>
        <v>1</v>
      </c>
    </row>
    <row r="123" spans="1:9" s="149" customFormat="1" ht="53.25" customHeight="1">
      <c r="A123" s="46">
        <v>115</v>
      </c>
      <c r="B123" s="208" t="s">
        <v>132</v>
      </c>
      <c r="C123" s="222"/>
      <c r="D123" s="213" t="s">
        <v>356</v>
      </c>
      <c r="E123" s="213" t="s">
        <v>361</v>
      </c>
      <c r="F123" s="210" t="s">
        <v>38</v>
      </c>
      <c r="G123" s="228">
        <v>24.789169999999999</v>
      </c>
      <c r="H123" s="228">
        <v>24.789169999999999</v>
      </c>
      <c r="I123" s="325">
        <f t="shared" si="27"/>
        <v>1</v>
      </c>
    </row>
    <row r="124" spans="1:9" s="149" customFormat="1" ht="31.5" customHeight="1">
      <c r="A124" s="46">
        <v>116</v>
      </c>
      <c r="B124" s="120" t="s">
        <v>43</v>
      </c>
      <c r="C124" s="222"/>
      <c r="D124" s="213" t="s">
        <v>356</v>
      </c>
      <c r="E124" s="213" t="s">
        <v>156</v>
      </c>
      <c r="F124" s="210"/>
      <c r="G124" s="228">
        <f t="shared" ref="G124:G125" si="28">G126</f>
        <v>898.54466000000002</v>
      </c>
      <c r="H124" s="228">
        <f t="shared" ref="H124" si="29">H126</f>
        <v>898.54466000000002</v>
      </c>
      <c r="I124" s="325">
        <f t="shared" si="27"/>
        <v>1</v>
      </c>
    </row>
    <row r="125" spans="1:9" s="149" customFormat="1" ht="22.5" customHeight="1">
      <c r="A125" s="46">
        <v>117</v>
      </c>
      <c r="B125" s="120" t="s">
        <v>190</v>
      </c>
      <c r="C125" s="222"/>
      <c r="D125" s="213" t="s">
        <v>356</v>
      </c>
      <c r="E125" s="213" t="s">
        <v>164</v>
      </c>
      <c r="F125" s="210"/>
      <c r="G125" s="228">
        <f t="shared" si="28"/>
        <v>898.54466000000002</v>
      </c>
      <c r="H125" s="228">
        <f t="shared" ref="H125" si="30">H127</f>
        <v>898.54466000000002</v>
      </c>
      <c r="I125" s="325">
        <f t="shared" si="27"/>
        <v>1</v>
      </c>
    </row>
    <row r="126" spans="1:9" s="149" customFormat="1" ht="48.75" customHeight="1">
      <c r="A126" s="46">
        <v>118</v>
      </c>
      <c r="B126" s="208" t="s">
        <v>363</v>
      </c>
      <c r="C126" s="222"/>
      <c r="D126" s="213" t="s">
        <v>356</v>
      </c>
      <c r="E126" s="213" t="s">
        <v>362</v>
      </c>
      <c r="F126" s="210"/>
      <c r="G126" s="228">
        <f>G127</f>
        <v>898.54466000000002</v>
      </c>
      <c r="H126" s="228">
        <f>H127</f>
        <v>898.54466000000002</v>
      </c>
      <c r="I126" s="325">
        <f t="shared" si="27"/>
        <v>1</v>
      </c>
    </row>
    <row r="127" spans="1:9" s="149" customFormat="1" ht="51.75" customHeight="1">
      <c r="A127" s="46">
        <v>119</v>
      </c>
      <c r="B127" s="209" t="s">
        <v>358</v>
      </c>
      <c r="C127" s="222"/>
      <c r="D127" s="213" t="s">
        <v>356</v>
      </c>
      <c r="E127" s="213" t="s">
        <v>362</v>
      </c>
      <c r="F127" s="210" t="s">
        <v>45</v>
      </c>
      <c r="G127" s="228">
        <f>G128</f>
        <v>898.54466000000002</v>
      </c>
      <c r="H127" s="228">
        <f>H128</f>
        <v>898.54466000000002</v>
      </c>
      <c r="I127" s="325">
        <f t="shared" si="27"/>
        <v>1</v>
      </c>
    </row>
    <row r="128" spans="1:9" s="149" customFormat="1" ht="49.5" customHeight="1">
      <c r="A128" s="46">
        <v>120</v>
      </c>
      <c r="B128" s="208" t="s">
        <v>132</v>
      </c>
      <c r="C128" s="222"/>
      <c r="D128" s="213" t="s">
        <v>356</v>
      </c>
      <c r="E128" s="213" t="s">
        <v>362</v>
      </c>
      <c r="F128" s="210" t="s">
        <v>38</v>
      </c>
      <c r="G128" s="228">
        <v>898.54466000000002</v>
      </c>
      <c r="H128" s="228">
        <v>898.54466000000002</v>
      </c>
      <c r="I128" s="325">
        <f t="shared" si="27"/>
        <v>1</v>
      </c>
    </row>
    <row r="129" spans="1:9" s="151" customFormat="1" ht="19.5" customHeight="1">
      <c r="A129" s="46">
        <v>121</v>
      </c>
      <c r="B129" s="157" t="s">
        <v>36</v>
      </c>
      <c r="C129" s="220">
        <v>807</v>
      </c>
      <c r="D129" s="215" t="s">
        <v>119</v>
      </c>
      <c r="E129" s="215"/>
      <c r="F129" s="215"/>
      <c r="G129" s="231">
        <f>G130+G146+G141</f>
        <v>849.64860999999996</v>
      </c>
      <c r="H129" s="231">
        <f>H130+H146+H141</f>
        <v>849.64860999999996</v>
      </c>
      <c r="I129" s="326">
        <f t="shared" si="27"/>
        <v>1</v>
      </c>
    </row>
    <row r="130" spans="1:9" s="149" customFormat="1" ht="51" customHeight="1">
      <c r="A130" s="46">
        <v>122</v>
      </c>
      <c r="B130" s="120" t="s">
        <v>135</v>
      </c>
      <c r="C130" s="222">
        <v>807</v>
      </c>
      <c r="D130" s="213" t="s">
        <v>119</v>
      </c>
      <c r="E130" s="213" t="s">
        <v>169</v>
      </c>
      <c r="F130" s="213"/>
      <c r="G130" s="228">
        <f>G131</f>
        <v>773.37421999999992</v>
      </c>
      <c r="H130" s="228">
        <f>H131</f>
        <v>773.37421999999992</v>
      </c>
      <c r="I130" s="325">
        <f t="shared" si="27"/>
        <v>1</v>
      </c>
    </row>
    <row r="131" spans="1:9" s="149" customFormat="1" ht="44.25" customHeight="1">
      <c r="A131" s="46">
        <v>123</v>
      </c>
      <c r="B131" s="153" t="s">
        <v>410</v>
      </c>
      <c r="C131" s="222">
        <v>807</v>
      </c>
      <c r="D131" s="213" t="s">
        <v>119</v>
      </c>
      <c r="E131" s="213" t="s">
        <v>171</v>
      </c>
      <c r="F131" s="213"/>
      <c r="G131" s="228">
        <f>G132+G135+G138</f>
        <v>773.37421999999992</v>
      </c>
      <c r="H131" s="228">
        <f>H132+H135+H138</f>
        <v>773.37421999999992</v>
      </c>
      <c r="I131" s="325">
        <f t="shared" si="27"/>
        <v>1</v>
      </c>
    </row>
    <row r="132" spans="1:9" s="149" customFormat="1" ht="96" customHeight="1">
      <c r="A132" s="46">
        <v>124</v>
      </c>
      <c r="B132" s="159" t="s">
        <v>411</v>
      </c>
      <c r="C132" s="222">
        <v>807</v>
      </c>
      <c r="D132" s="213" t="s">
        <v>119</v>
      </c>
      <c r="E132" s="213" t="s">
        <v>172</v>
      </c>
      <c r="F132" s="213"/>
      <c r="G132" s="228">
        <f t="shared" ref="G132:H133" si="31">G133</f>
        <v>586.57971999999995</v>
      </c>
      <c r="H132" s="228">
        <f t="shared" si="31"/>
        <v>586.57971999999995</v>
      </c>
      <c r="I132" s="325">
        <f t="shared" si="27"/>
        <v>1</v>
      </c>
    </row>
    <row r="133" spans="1:9" s="149" customFormat="1" ht="47.25" customHeight="1">
      <c r="A133" s="46">
        <v>125</v>
      </c>
      <c r="B133" s="119" t="s">
        <v>133</v>
      </c>
      <c r="C133" s="222">
        <v>807</v>
      </c>
      <c r="D133" s="213" t="s">
        <v>119</v>
      </c>
      <c r="E133" s="213" t="s">
        <v>172</v>
      </c>
      <c r="F133" s="213" t="s">
        <v>45</v>
      </c>
      <c r="G133" s="228">
        <f t="shared" si="31"/>
        <v>586.57971999999995</v>
      </c>
      <c r="H133" s="228">
        <f t="shared" si="31"/>
        <v>586.57971999999995</v>
      </c>
      <c r="I133" s="325">
        <f t="shared" si="27"/>
        <v>1</v>
      </c>
    </row>
    <row r="134" spans="1:9" s="149" customFormat="1" ht="57" customHeight="1">
      <c r="A134" s="46">
        <v>126</v>
      </c>
      <c r="B134" s="120" t="s">
        <v>132</v>
      </c>
      <c r="C134" s="222">
        <v>807</v>
      </c>
      <c r="D134" s="213" t="s">
        <v>119</v>
      </c>
      <c r="E134" s="213" t="s">
        <v>172</v>
      </c>
      <c r="F134" s="213" t="s">
        <v>38</v>
      </c>
      <c r="G134" s="228">
        <f>566.38666+20.19306</f>
        <v>586.57971999999995</v>
      </c>
      <c r="H134" s="228">
        <f>566.38666+20.19306</f>
        <v>586.57971999999995</v>
      </c>
      <c r="I134" s="325">
        <f t="shared" si="27"/>
        <v>1</v>
      </c>
    </row>
    <row r="135" spans="1:9" s="149" customFormat="1" ht="105.75" customHeight="1">
      <c r="A135" s="46">
        <v>127</v>
      </c>
      <c r="B135" s="153" t="s">
        <v>417</v>
      </c>
      <c r="C135" s="222">
        <v>807</v>
      </c>
      <c r="D135" s="213" t="s">
        <v>119</v>
      </c>
      <c r="E135" s="213" t="s">
        <v>173</v>
      </c>
      <c r="F135" s="213"/>
      <c r="G135" s="228">
        <f>G137</f>
        <v>12.620900000000001</v>
      </c>
      <c r="H135" s="228">
        <f>H137</f>
        <v>12.620900000000001</v>
      </c>
      <c r="I135" s="325">
        <f t="shared" si="27"/>
        <v>1</v>
      </c>
    </row>
    <row r="136" spans="1:9" s="149" customFormat="1" ht="42" customHeight="1">
      <c r="A136" s="46">
        <v>128</v>
      </c>
      <c r="B136" s="119" t="s">
        <v>133</v>
      </c>
      <c r="C136" s="222">
        <v>807</v>
      </c>
      <c r="D136" s="213" t="s">
        <v>119</v>
      </c>
      <c r="E136" s="213" t="s">
        <v>174</v>
      </c>
      <c r="F136" s="213" t="s">
        <v>45</v>
      </c>
      <c r="G136" s="228">
        <f>G137</f>
        <v>12.620900000000001</v>
      </c>
      <c r="H136" s="228">
        <f>H137</f>
        <v>12.620900000000001</v>
      </c>
      <c r="I136" s="325">
        <f t="shared" si="27"/>
        <v>1</v>
      </c>
    </row>
    <row r="137" spans="1:9" s="149" customFormat="1" ht="53.25" customHeight="1">
      <c r="A137" s="46">
        <v>129</v>
      </c>
      <c r="B137" s="120" t="s">
        <v>132</v>
      </c>
      <c r="C137" s="222">
        <v>807</v>
      </c>
      <c r="D137" s="213" t="s">
        <v>119</v>
      </c>
      <c r="E137" s="213" t="s">
        <v>174</v>
      </c>
      <c r="F137" s="213" t="s">
        <v>38</v>
      </c>
      <c r="G137" s="228">
        <v>12.620900000000001</v>
      </c>
      <c r="H137" s="228">
        <v>12.620900000000001</v>
      </c>
      <c r="I137" s="325">
        <f t="shared" si="27"/>
        <v>1</v>
      </c>
    </row>
    <row r="138" spans="1:9" s="118" customFormat="1" ht="105" customHeight="1">
      <c r="A138" s="46">
        <v>130</v>
      </c>
      <c r="B138" s="121" t="s">
        <v>413</v>
      </c>
      <c r="C138" s="236">
        <v>807</v>
      </c>
      <c r="D138" s="213" t="s">
        <v>119</v>
      </c>
      <c r="E138" s="213" t="s">
        <v>175</v>
      </c>
      <c r="F138" s="229"/>
      <c r="G138" s="228">
        <f t="shared" ref="G138:H149" si="32">G139</f>
        <v>174.17359999999999</v>
      </c>
      <c r="H138" s="228">
        <f t="shared" si="32"/>
        <v>174.17359999999999</v>
      </c>
      <c r="I138" s="325">
        <f t="shared" si="27"/>
        <v>1</v>
      </c>
    </row>
    <row r="139" spans="1:9" s="118" customFormat="1" ht="39.75" customHeight="1">
      <c r="A139" s="46">
        <v>131</v>
      </c>
      <c r="B139" s="119" t="s">
        <v>133</v>
      </c>
      <c r="C139" s="236">
        <v>807</v>
      </c>
      <c r="D139" s="213" t="s">
        <v>119</v>
      </c>
      <c r="E139" s="213" t="s">
        <v>175</v>
      </c>
      <c r="F139" s="213" t="s">
        <v>45</v>
      </c>
      <c r="G139" s="228">
        <f t="shared" si="32"/>
        <v>174.17359999999999</v>
      </c>
      <c r="H139" s="228">
        <f t="shared" si="32"/>
        <v>174.17359999999999</v>
      </c>
      <c r="I139" s="325">
        <f t="shared" si="27"/>
        <v>1</v>
      </c>
    </row>
    <row r="140" spans="1:9" s="118" customFormat="1" ht="51.75" customHeight="1">
      <c r="A140" s="46">
        <v>132</v>
      </c>
      <c r="B140" s="120" t="s">
        <v>132</v>
      </c>
      <c r="C140" s="236">
        <v>807</v>
      </c>
      <c r="D140" s="213" t="s">
        <v>119</v>
      </c>
      <c r="E140" s="213" t="s">
        <v>175</v>
      </c>
      <c r="F140" s="213" t="s">
        <v>38</v>
      </c>
      <c r="G140" s="228">
        <v>174.17359999999999</v>
      </c>
      <c r="H140" s="228">
        <v>174.17359999999999</v>
      </c>
      <c r="I140" s="325">
        <f t="shared" si="27"/>
        <v>1</v>
      </c>
    </row>
    <row r="141" spans="1:9" s="118" customFormat="1" ht="51.75" customHeight="1">
      <c r="A141" s="46">
        <v>133</v>
      </c>
      <c r="B141" s="120" t="s">
        <v>135</v>
      </c>
      <c r="C141" s="236">
        <v>807</v>
      </c>
      <c r="D141" s="213" t="s">
        <v>119</v>
      </c>
      <c r="E141" s="213" t="s">
        <v>169</v>
      </c>
      <c r="F141" s="213"/>
      <c r="G141" s="228">
        <f t="shared" ref="G141:H144" si="33">G142</f>
        <v>56.48847</v>
      </c>
      <c r="H141" s="228">
        <f t="shared" si="33"/>
        <v>56.48847</v>
      </c>
      <c r="I141" s="325">
        <f t="shared" si="27"/>
        <v>1</v>
      </c>
    </row>
    <row r="142" spans="1:9" s="118" customFormat="1" ht="72.75" customHeight="1">
      <c r="A142" s="46">
        <v>134</v>
      </c>
      <c r="B142" s="120" t="s">
        <v>416</v>
      </c>
      <c r="C142" s="236">
        <v>807</v>
      </c>
      <c r="D142" s="213" t="s">
        <v>119</v>
      </c>
      <c r="E142" s="213" t="s">
        <v>349</v>
      </c>
      <c r="F142" s="229"/>
      <c r="G142" s="228">
        <f t="shared" si="33"/>
        <v>56.48847</v>
      </c>
      <c r="H142" s="228">
        <f t="shared" si="33"/>
        <v>56.48847</v>
      </c>
      <c r="I142" s="325">
        <f t="shared" si="27"/>
        <v>1</v>
      </c>
    </row>
    <row r="143" spans="1:9" s="118" customFormat="1" ht="140.25" customHeight="1">
      <c r="A143" s="46">
        <v>135</v>
      </c>
      <c r="B143" s="121" t="s">
        <v>415</v>
      </c>
      <c r="C143" s="236">
        <v>807</v>
      </c>
      <c r="D143" s="213" t="s">
        <v>119</v>
      </c>
      <c r="E143" s="213" t="s">
        <v>353</v>
      </c>
      <c r="F143" s="213"/>
      <c r="G143" s="228">
        <f t="shared" si="33"/>
        <v>56.48847</v>
      </c>
      <c r="H143" s="228">
        <f t="shared" si="33"/>
        <v>56.48847</v>
      </c>
      <c r="I143" s="325">
        <f t="shared" si="27"/>
        <v>1</v>
      </c>
    </row>
    <row r="144" spans="1:9" s="118" customFormat="1" ht="51.75" customHeight="1">
      <c r="A144" s="46">
        <v>136</v>
      </c>
      <c r="B144" s="119" t="s">
        <v>133</v>
      </c>
      <c r="C144" s="236">
        <v>807</v>
      </c>
      <c r="D144" s="213" t="s">
        <v>119</v>
      </c>
      <c r="E144" s="213" t="s">
        <v>353</v>
      </c>
      <c r="F144" s="213" t="s">
        <v>45</v>
      </c>
      <c r="G144" s="228">
        <f t="shared" si="33"/>
        <v>56.48847</v>
      </c>
      <c r="H144" s="228">
        <f t="shared" si="33"/>
        <v>56.48847</v>
      </c>
      <c r="I144" s="325">
        <f t="shared" si="27"/>
        <v>1</v>
      </c>
    </row>
    <row r="145" spans="1:9" s="118" customFormat="1" ht="51.75" customHeight="1">
      <c r="A145" s="46">
        <v>137</v>
      </c>
      <c r="B145" s="119" t="s">
        <v>1</v>
      </c>
      <c r="C145" s="236">
        <v>807</v>
      </c>
      <c r="D145" s="213" t="s">
        <v>119</v>
      </c>
      <c r="E145" s="213" t="s">
        <v>353</v>
      </c>
      <c r="F145" s="213" t="s">
        <v>38</v>
      </c>
      <c r="G145" s="228">
        <v>56.48847</v>
      </c>
      <c r="H145" s="228">
        <v>56.48847</v>
      </c>
      <c r="I145" s="325">
        <f t="shared" si="27"/>
        <v>1</v>
      </c>
    </row>
    <row r="146" spans="1:9" s="118" customFormat="1" ht="38.25" customHeight="1">
      <c r="A146" s="46">
        <v>138</v>
      </c>
      <c r="B146" s="120" t="s">
        <v>43</v>
      </c>
      <c r="C146" s="236">
        <v>807</v>
      </c>
      <c r="D146" s="213" t="s">
        <v>119</v>
      </c>
      <c r="E146" s="213" t="s">
        <v>156</v>
      </c>
      <c r="F146" s="213"/>
      <c r="G146" s="228">
        <f>G147</f>
        <v>19.785920000000001</v>
      </c>
      <c r="H146" s="228">
        <f>H147</f>
        <v>19.785920000000001</v>
      </c>
      <c r="I146" s="325">
        <f t="shared" si="27"/>
        <v>1</v>
      </c>
    </row>
    <row r="147" spans="1:9" s="118" customFormat="1" ht="33.75" customHeight="1">
      <c r="A147" s="46">
        <v>139</v>
      </c>
      <c r="B147" s="120" t="s">
        <v>190</v>
      </c>
      <c r="C147" s="236">
        <v>807</v>
      </c>
      <c r="D147" s="213" t="s">
        <v>119</v>
      </c>
      <c r="E147" s="213" t="s">
        <v>164</v>
      </c>
      <c r="F147" s="213"/>
      <c r="G147" s="228">
        <f>G148</f>
        <v>19.785920000000001</v>
      </c>
      <c r="H147" s="228">
        <f>H148</f>
        <v>19.785920000000001</v>
      </c>
      <c r="I147" s="325">
        <f t="shared" si="27"/>
        <v>1</v>
      </c>
    </row>
    <row r="148" spans="1:9" s="118" customFormat="1" ht="49.5" customHeight="1">
      <c r="A148" s="46">
        <v>140</v>
      </c>
      <c r="B148" s="121" t="s">
        <v>427</v>
      </c>
      <c r="C148" s="236">
        <v>807</v>
      </c>
      <c r="D148" s="213" t="s">
        <v>119</v>
      </c>
      <c r="E148" s="213" t="s">
        <v>426</v>
      </c>
      <c r="F148" s="229"/>
      <c r="G148" s="228">
        <f t="shared" si="32"/>
        <v>19.785920000000001</v>
      </c>
      <c r="H148" s="228">
        <f t="shared" si="32"/>
        <v>19.785920000000001</v>
      </c>
      <c r="I148" s="325">
        <f t="shared" si="27"/>
        <v>1</v>
      </c>
    </row>
    <row r="149" spans="1:9" s="118" customFormat="1" ht="39.75" customHeight="1">
      <c r="A149" s="46">
        <v>141</v>
      </c>
      <c r="B149" s="119" t="s">
        <v>133</v>
      </c>
      <c r="C149" s="236">
        <v>807</v>
      </c>
      <c r="D149" s="213" t="s">
        <v>119</v>
      </c>
      <c r="E149" s="213" t="s">
        <v>426</v>
      </c>
      <c r="F149" s="213" t="s">
        <v>45</v>
      </c>
      <c r="G149" s="228">
        <f t="shared" si="32"/>
        <v>19.785920000000001</v>
      </c>
      <c r="H149" s="228">
        <f t="shared" si="32"/>
        <v>19.785920000000001</v>
      </c>
      <c r="I149" s="325">
        <f t="shared" si="27"/>
        <v>1</v>
      </c>
    </row>
    <row r="150" spans="1:9" s="118" customFormat="1" ht="51.75" customHeight="1">
      <c r="A150" s="46">
        <v>142</v>
      </c>
      <c r="B150" s="120" t="s">
        <v>132</v>
      </c>
      <c r="C150" s="236">
        <v>807</v>
      </c>
      <c r="D150" s="213" t="s">
        <v>119</v>
      </c>
      <c r="E150" s="213" t="s">
        <v>426</v>
      </c>
      <c r="F150" s="213" t="s">
        <v>38</v>
      </c>
      <c r="G150" s="228">
        <v>19.785920000000001</v>
      </c>
      <c r="H150" s="228">
        <v>19.785920000000001</v>
      </c>
      <c r="I150" s="325">
        <f t="shared" si="27"/>
        <v>1</v>
      </c>
    </row>
    <row r="151" spans="1:9" s="118" customFormat="1" ht="39" customHeight="1">
      <c r="A151" s="46">
        <v>143</v>
      </c>
      <c r="B151" s="120" t="s">
        <v>292</v>
      </c>
      <c r="C151" s="236">
        <v>807</v>
      </c>
      <c r="D151" s="213" t="s">
        <v>293</v>
      </c>
      <c r="E151" s="213"/>
      <c r="F151" s="213"/>
      <c r="G151" s="228">
        <f t="shared" ref="G151:H153" si="34">G152</f>
        <v>37.612319999999997</v>
      </c>
      <c r="H151" s="228">
        <f t="shared" si="34"/>
        <v>37.612319999999997</v>
      </c>
      <c r="I151" s="325">
        <f t="shared" si="27"/>
        <v>1</v>
      </c>
    </row>
    <row r="152" spans="1:9" s="118" customFormat="1" ht="33" customHeight="1">
      <c r="A152" s="46">
        <v>144</v>
      </c>
      <c r="B152" s="120" t="s">
        <v>43</v>
      </c>
      <c r="C152" s="236">
        <v>807</v>
      </c>
      <c r="D152" s="213" t="s">
        <v>293</v>
      </c>
      <c r="E152" s="213" t="s">
        <v>156</v>
      </c>
      <c r="F152" s="213"/>
      <c r="G152" s="228">
        <f t="shared" si="34"/>
        <v>37.612319999999997</v>
      </c>
      <c r="H152" s="228">
        <f t="shared" si="34"/>
        <v>37.612319999999997</v>
      </c>
      <c r="I152" s="325">
        <f t="shared" si="27"/>
        <v>1</v>
      </c>
    </row>
    <row r="153" spans="1:9" s="118" customFormat="1" ht="30.75" customHeight="1">
      <c r="A153" s="46">
        <v>145</v>
      </c>
      <c r="B153" s="120" t="s">
        <v>190</v>
      </c>
      <c r="C153" s="236">
        <v>807</v>
      </c>
      <c r="D153" s="213" t="s">
        <v>293</v>
      </c>
      <c r="E153" s="213" t="s">
        <v>164</v>
      </c>
      <c r="F153" s="213"/>
      <c r="G153" s="228">
        <f t="shared" si="34"/>
        <v>37.612319999999997</v>
      </c>
      <c r="H153" s="228">
        <f t="shared" si="34"/>
        <v>37.612319999999997</v>
      </c>
      <c r="I153" s="325">
        <f t="shared" si="27"/>
        <v>1</v>
      </c>
    </row>
    <row r="154" spans="1:9" s="118" customFormat="1" ht="73.5" customHeight="1">
      <c r="A154" s="46">
        <v>146</v>
      </c>
      <c r="B154" s="159" t="s">
        <v>298</v>
      </c>
      <c r="C154" s="236">
        <v>807</v>
      </c>
      <c r="D154" s="213" t="s">
        <v>293</v>
      </c>
      <c r="E154" s="213" t="s">
        <v>299</v>
      </c>
      <c r="F154" s="229"/>
      <c r="G154" s="228">
        <f t="shared" ref="G154:H155" si="35">G155</f>
        <v>37.612319999999997</v>
      </c>
      <c r="H154" s="228">
        <f t="shared" si="35"/>
        <v>37.612319999999997</v>
      </c>
      <c r="I154" s="325">
        <f t="shared" si="27"/>
        <v>1</v>
      </c>
    </row>
    <row r="155" spans="1:9" s="118" customFormat="1" ht="30" customHeight="1">
      <c r="A155" s="46">
        <v>147</v>
      </c>
      <c r="B155" s="119" t="s">
        <v>32</v>
      </c>
      <c r="C155" s="236">
        <v>807</v>
      </c>
      <c r="D155" s="213" t="s">
        <v>293</v>
      </c>
      <c r="E155" s="213" t="s">
        <v>299</v>
      </c>
      <c r="F155" s="213" t="s">
        <v>55</v>
      </c>
      <c r="G155" s="228">
        <f t="shared" si="35"/>
        <v>37.612319999999997</v>
      </c>
      <c r="H155" s="228">
        <f t="shared" si="35"/>
        <v>37.612319999999997</v>
      </c>
      <c r="I155" s="325">
        <f t="shared" si="27"/>
        <v>1</v>
      </c>
    </row>
    <row r="156" spans="1:9" s="118" customFormat="1" ht="41.25" customHeight="1">
      <c r="A156" s="46">
        <v>148</v>
      </c>
      <c r="B156" s="119" t="s">
        <v>37</v>
      </c>
      <c r="C156" s="236">
        <v>807</v>
      </c>
      <c r="D156" s="213" t="s">
        <v>293</v>
      </c>
      <c r="E156" s="213" t="s">
        <v>299</v>
      </c>
      <c r="F156" s="213" t="s">
        <v>39</v>
      </c>
      <c r="G156" s="228">
        <v>37.612319999999997</v>
      </c>
      <c r="H156" s="228">
        <v>37.612319999999997</v>
      </c>
      <c r="I156" s="325">
        <f t="shared" si="27"/>
        <v>1</v>
      </c>
    </row>
    <row r="157" spans="1:9" s="149" customFormat="1" ht="33" customHeight="1">
      <c r="A157" s="46">
        <v>149</v>
      </c>
      <c r="B157" s="158" t="s">
        <v>205</v>
      </c>
      <c r="C157" s="222">
        <v>807</v>
      </c>
      <c r="D157" s="215" t="s">
        <v>110</v>
      </c>
      <c r="E157" s="215"/>
      <c r="F157" s="215"/>
      <c r="G157" s="231">
        <f t="shared" ref="G157:H162" si="36">G158</f>
        <v>2395.5858199999998</v>
      </c>
      <c r="H157" s="231">
        <f t="shared" si="36"/>
        <v>2395.5858199999998</v>
      </c>
      <c r="I157" s="325">
        <f t="shared" si="27"/>
        <v>1</v>
      </c>
    </row>
    <row r="158" spans="1:9" s="149" customFormat="1" ht="21.75" customHeight="1">
      <c r="A158" s="46">
        <v>150</v>
      </c>
      <c r="B158" s="120" t="s">
        <v>33</v>
      </c>
      <c r="C158" s="222">
        <v>807</v>
      </c>
      <c r="D158" s="213" t="s">
        <v>111</v>
      </c>
      <c r="E158" s="213"/>
      <c r="F158" s="213"/>
      <c r="G158" s="228">
        <f t="shared" si="36"/>
        <v>2395.5858199999998</v>
      </c>
      <c r="H158" s="228">
        <f t="shared" si="36"/>
        <v>2395.5858199999998</v>
      </c>
      <c r="I158" s="325">
        <f t="shared" si="27"/>
        <v>1</v>
      </c>
    </row>
    <row r="159" spans="1:9" s="149" customFormat="1" ht="35.25" customHeight="1">
      <c r="A159" s="46">
        <v>151</v>
      </c>
      <c r="B159" s="120" t="s">
        <v>43</v>
      </c>
      <c r="C159" s="222">
        <v>807</v>
      </c>
      <c r="D159" s="213" t="s">
        <v>111</v>
      </c>
      <c r="E159" s="229" t="s">
        <v>156</v>
      </c>
      <c r="F159" s="229"/>
      <c r="G159" s="228">
        <f>G160+G164+G167</f>
        <v>2395.5858199999998</v>
      </c>
      <c r="H159" s="228">
        <f>H160+H164+H167</f>
        <v>2395.5858199999998</v>
      </c>
      <c r="I159" s="325">
        <f t="shared" si="27"/>
        <v>1</v>
      </c>
    </row>
    <row r="160" spans="1:9" s="149" customFormat="1" ht="29.25" customHeight="1">
      <c r="A160" s="46">
        <v>152</v>
      </c>
      <c r="B160" s="120" t="s">
        <v>182</v>
      </c>
      <c r="C160" s="222">
        <v>807</v>
      </c>
      <c r="D160" s="213" t="s">
        <v>111</v>
      </c>
      <c r="E160" s="229" t="s">
        <v>236</v>
      </c>
      <c r="F160" s="229"/>
      <c r="G160" s="228">
        <f t="shared" si="36"/>
        <v>1338.62</v>
      </c>
      <c r="H160" s="228">
        <f t="shared" si="36"/>
        <v>1338.62</v>
      </c>
      <c r="I160" s="325">
        <f t="shared" si="27"/>
        <v>1</v>
      </c>
    </row>
    <row r="161" spans="1:9" s="149" customFormat="1" ht="93.75" customHeight="1">
      <c r="A161" s="46">
        <v>153</v>
      </c>
      <c r="B161" s="121" t="s">
        <v>235</v>
      </c>
      <c r="C161" s="222">
        <v>807</v>
      </c>
      <c r="D161" s="213" t="s">
        <v>111</v>
      </c>
      <c r="E161" s="229" t="s">
        <v>237</v>
      </c>
      <c r="F161" s="229"/>
      <c r="G161" s="228">
        <f t="shared" si="36"/>
        <v>1338.62</v>
      </c>
      <c r="H161" s="228">
        <f t="shared" si="36"/>
        <v>1338.62</v>
      </c>
      <c r="I161" s="325">
        <f t="shared" si="27"/>
        <v>1</v>
      </c>
    </row>
    <row r="162" spans="1:9" s="149" customFormat="1" ht="33" customHeight="1">
      <c r="A162" s="46">
        <v>154</v>
      </c>
      <c r="B162" s="119" t="s">
        <v>32</v>
      </c>
      <c r="C162" s="222">
        <v>807</v>
      </c>
      <c r="D162" s="213" t="s">
        <v>111</v>
      </c>
      <c r="E162" s="229" t="s">
        <v>237</v>
      </c>
      <c r="F162" s="229" t="s">
        <v>55</v>
      </c>
      <c r="G162" s="228">
        <f t="shared" si="36"/>
        <v>1338.62</v>
      </c>
      <c r="H162" s="228">
        <f t="shared" si="36"/>
        <v>1338.62</v>
      </c>
      <c r="I162" s="325">
        <f t="shared" si="27"/>
        <v>1</v>
      </c>
    </row>
    <row r="163" spans="1:9" s="149" customFormat="1" ht="22.5" customHeight="1">
      <c r="A163" s="46">
        <v>155</v>
      </c>
      <c r="B163" s="119" t="s">
        <v>37</v>
      </c>
      <c r="C163" s="222">
        <v>807</v>
      </c>
      <c r="D163" s="213" t="s">
        <v>111</v>
      </c>
      <c r="E163" s="229" t="s">
        <v>237</v>
      </c>
      <c r="F163" s="229" t="s">
        <v>39</v>
      </c>
      <c r="G163" s="228">
        <v>1338.62</v>
      </c>
      <c r="H163" s="228">
        <v>1338.62</v>
      </c>
      <c r="I163" s="325">
        <f t="shared" si="27"/>
        <v>1</v>
      </c>
    </row>
    <row r="164" spans="1:9" s="149" customFormat="1" ht="122.25" customHeight="1">
      <c r="A164" s="46">
        <v>156</v>
      </c>
      <c r="B164" s="121" t="s">
        <v>431</v>
      </c>
      <c r="C164" s="222">
        <v>807</v>
      </c>
      <c r="D164" s="213" t="s">
        <v>111</v>
      </c>
      <c r="E164" s="229" t="s">
        <v>408</v>
      </c>
      <c r="F164" s="229"/>
      <c r="G164" s="228">
        <f t="shared" ref="G164:H168" si="37">G165</f>
        <v>122.96581999999999</v>
      </c>
      <c r="H164" s="228">
        <f t="shared" si="37"/>
        <v>122.96581999999999</v>
      </c>
      <c r="I164" s="325">
        <f t="shared" si="27"/>
        <v>1</v>
      </c>
    </row>
    <row r="165" spans="1:9" s="149" customFormat="1" ht="33" customHeight="1">
      <c r="A165" s="46">
        <v>157</v>
      </c>
      <c r="B165" s="119" t="s">
        <v>32</v>
      </c>
      <c r="C165" s="222">
        <v>807</v>
      </c>
      <c r="D165" s="213" t="s">
        <v>111</v>
      </c>
      <c r="E165" s="229" t="s">
        <v>408</v>
      </c>
      <c r="F165" s="229" t="s">
        <v>55</v>
      </c>
      <c r="G165" s="228">
        <f t="shared" si="37"/>
        <v>122.96581999999999</v>
      </c>
      <c r="H165" s="228">
        <f t="shared" si="37"/>
        <v>122.96581999999999</v>
      </c>
      <c r="I165" s="325">
        <f t="shared" si="27"/>
        <v>1</v>
      </c>
    </row>
    <row r="166" spans="1:9" s="149" customFormat="1" ht="22.5" customHeight="1">
      <c r="A166" s="46">
        <v>158</v>
      </c>
      <c r="B166" s="119" t="s">
        <v>37</v>
      </c>
      <c r="C166" s="222">
        <v>807</v>
      </c>
      <c r="D166" s="213" t="s">
        <v>111</v>
      </c>
      <c r="E166" s="229" t="s">
        <v>408</v>
      </c>
      <c r="F166" s="229" t="s">
        <v>39</v>
      </c>
      <c r="G166" s="228">
        <v>122.96581999999999</v>
      </c>
      <c r="H166" s="228">
        <v>122.96581999999999</v>
      </c>
      <c r="I166" s="325">
        <f t="shared" si="27"/>
        <v>1</v>
      </c>
    </row>
    <row r="167" spans="1:9" s="149" customFormat="1" ht="111.75" customHeight="1">
      <c r="A167" s="46">
        <v>159</v>
      </c>
      <c r="B167" s="121" t="s">
        <v>430</v>
      </c>
      <c r="C167" s="222">
        <v>807</v>
      </c>
      <c r="D167" s="213" t="s">
        <v>111</v>
      </c>
      <c r="E167" s="229" t="s">
        <v>409</v>
      </c>
      <c r="F167" s="229"/>
      <c r="G167" s="228">
        <f t="shared" si="37"/>
        <v>934</v>
      </c>
      <c r="H167" s="228">
        <f t="shared" si="37"/>
        <v>934</v>
      </c>
      <c r="I167" s="325">
        <f t="shared" si="27"/>
        <v>1</v>
      </c>
    </row>
    <row r="168" spans="1:9" s="149" customFormat="1" ht="33" customHeight="1">
      <c r="A168" s="46">
        <v>160</v>
      </c>
      <c r="B168" s="119" t="s">
        <v>32</v>
      </c>
      <c r="C168" s="222">
        <v>807</v>
      </c>
      <c r="D168" s="213" t="s">
        <v>111</v>
      </c>
      <c r="E168" s="229" t="s">
        <v>409</v>
      </c>
      <c r="F168" s="229" t="s">
        <v>55</v>
      </c>
      <c r="G168" s="228">
        <f t="shared" si="37"/>
        <v>934</v>
      </c>
      <c r="H168" s="228">
        <f t="shared" si="37"/>
        <v>934</v>
      </c>
      <c r="I168" s="325">
        <f t="shared" si="27"/>
        <v>1</v>
      </c>
    </row>
    <row r="169" spans="1:9" s="149" customFormat="1" ht="22.5" customHeight="1">
      <c r="A169" s="46">
        <v>161</v>
      </c>
      <c r="B169" s="119" t="s">
        <v>37</v>
      </c>
      <c r="C169" s="222">
        <v>807</v>
      </c>
      <c r="D169" s="213" t="s">
        <v>111</v>
      </c>
      <c r="E169" s="229" t="s">
        <v>409</v>
      </c>
      <c r="F169" s="229" t="s">
        <v>39</v>
      </c>
      <c r="G169" s="228">
        <v>934</v>
      </c>
      <c r="H169" s="228">
        <v>934</v>
      </c>
      <c r="I169" s="325">
        <f t="shared" si="27"/>
        <v>1</v>
      </c>
    </row>
    <row r="170" spans="1:9" s="200" customFormat="1" ht="15.75">
      <c r="A170" s="46">
        <v>162</v>
      </c>
      <c r="B170" s="199" t="s">
        <v>337</v>
      </c>
      <c r="C170" s="222">
        <v>807</v>
      </c>
      <c r="D170" s="213" t="s">
        <v>343</v>
      </c>
      <c r="E170" s="214"/>
      <c r="F170" s="213"/>
      <c r="G170" s="228">
        <f>G175</f>
        <v>79.434210000000007</v>
      </c>
      <c r="H170" s="228">
        <f>H175</f>
        <v>79.434210000000007</v>
      </c>
      <c r="I170" s="325">
        <f t="shared" si="27"/>
        <v>1</v>
      </c>
    </row>
    <row r="171" spans="1:9" s="200" customFormat="1" ht="15.75">
      <c r="A171" s="46">
        <v>163</v>
      </c>
      <c r="B171" s="201" t="s">
        <v>43</v>
      </c>
      <c r="C171" s="222">
        <v>807</v>
      </c>
      <c r="D171" s="213" t="s">
        <v>344</v>
      </c>
      <c r="E171" s="214" t="s">
        <v>156</v>
      </c>
      <c r="F171" s="213"/>
      <c r="G171" s="228">
        <f>G172</f>
        <v>79.434210000000007</v>
      </c>
      <c r="H171" s="228">
        <f>H172</f>
        <v>79.434210000000007</v>
      </c>
      <c r="I171" s="325">
        <f t="shared" si="27"/>
        <v>1</v>
      </c>
    </row>
    <row r="172" spans="1:9" s="197" customFormat="1" ht="15.75">
      <c r="A172" s="46">
        <v>164</v>
      </c>
      <c r="B172" s="198" t="s">
        <v>338</v>
      </c>
      <c r="C172" s="222">
        <v>807</v>
      </c>
      <c r="D172" s="213" t="s">
        <v>344</v>
      </c>
      <c r="E172" s="213" t="s">
        <v>351</v>
      </c>
      <c r="F172" s="212"/>
      <c r="G172" s="228">
        <f>G175</f>
        <v>79.434210000000007</v>
      </c>
      <c r="H172" s="228">
        <f>H175</f>
        <v>79.434210000000007</v>
      </c>
      <c r="I172" s="325">
        <f t="shared" si="27"/>
        <v>1</v>
      </c>
    </row>
    <row r="173" spans="1:9" s="197" customFormat="1" ht="47.25">
      <c r="A173" s="46">
        <v>165</v>
      </c>
      <c r="B173" s="198" t="s">
        <v>339</v>
      </c>
      <c r="C173" s="222">
        <v>807</v>
      </c>
      <c r="D173" s="213" t="s">
        <v>344</v>
      </c>
      <c r="E173" s="213" t="s">
        <v>352</v>
      </c>
      <c r="F173" s="215"/>
      <c r="G173" s="228">
        <f>G175</f>
        <v>79.434210000000007</v>
      </c>
      <c r="H173" s="228">
        <f>H175</f>
        <v>79.434210000000007</v>
      </c>
      <c r="I173" s="325">
        <f t="shared" si="27"/>
        <v>1</v>
      </c>
    </row>
    <row r="174" spans="1:9" s="197" customFormat="1" ht="31.5">
      <c r="A174" s="46">
        <v>166</v>
      </c>
      <c r="B174" s="198" t="s">
        <v>340</v>
      </c>
      <c r="C174" s="222">
        <v>807</v>
      </c>
      <c r="D174" s="213" t="s">
        <v>344</v>
      </c>
      <c r="E174" s="213" t="s">
        <v>352</v>
      </c>
      <c r="F174" s="213" t="s">
        <v>345</v>
      </c>
      <c r="G174" s="228">
        <f>G175</f>
        <v>79.434210000000007</v>
      </c>
      <c r="H174" s="228">
        <f>H175</f>
        <v>79.434210000000007</v>
      </c>
      <c r="I174" s="325">
        <f t="shared" si="27"/>
        <v>1</v>
      </c>
    </row>
    <row r="175" spans="1:9" s="197" customFormat="1" ht="31.5">
      <c r="A175" s="46">
        <v>167</v>
      </c>
      <c r="B175" s="198" t="s">
        <v>341</v>
      </c>
      <c r="C175" s="222">
        <v>807</v>
      </c>
      <c r="D175" s="213" t="s">
        <v>344</v>
      </c>
      <c r="E175" s="213" t="s">
        <v>352</v>
      </c>
      <c r="F175" s="213" t="s">
        <v>346</v>
      </c>
      <c r="G175" s="228">
        <f>72.15725+7.27696</f>
        <v>79.434210000000007</v>
      </c>
      <c r="H175" s="228">
        <f>72.15725+7.27696</f>
        <v>79.434210000000007</v>
      </c>
      <c r="I175" s="325">
        <f t="shared" si="27"/>
        <v>1</v>
      </c>
    </row>
    <row r="176" spans="1:9" s="149" customFormat="1" ht="21" customHeight="1">
      <c r="A176" s="46">
        <v>168</v>
      </c>
      <c r="B176" s="158" t="s">
        <v>62</v>
      </c>
      <c r="C176" s="222">
        <v>807</v>
      </c>
      <c r="D176" s="215" t="s">
        <v>112</v>
      </c>
      <c r="E176" s="215"/>
      <c r="F176" s="215"/>
      <c r="G176" s="231">
        <f t="shared" ref="G176:H180" si="38">G177</f>
        <v>259.495</v>
      </c>
      <c r="H176" s="231">
        <f t="shared" si="38"/>
        <v>104.59271</v>
      </c>
      <c r="I176" s="325">
        <f t="shared" si="27"/>
        <v>0.40306252528950459</v>
      </c>
    </row>
    <row r="177" spans="1:9" s="149" customFormat="1" ht="18" customHeight="1">
      <c r="A177" s="46">
        <v>169</v>
      </c>
      <c r="B177" s="153" t="s">
        <v>63</v>
      </c>
      <c r="C177" s="222">
        <v>807</v>
      </c>
      <c r="D177" s="213" t="s">
        <v>113</v>
      </c>
      <c r="E177" s="213"/>
      <c r="F177" s="213"/>
      <c r="G177" s="228">
        <f t="shared" si="38"/>
        <v>259.495</v>
      </c>
      <c r="H177" s="228">
        <f t="shared" si="38"/>
        <v>104.59271</v>
      </c>
      <c r="I177" s="325">
        <f t="shared" si="27"/>
        <v>0.40306252528950459</v>
      </c>
    </row>
    <row r="178" spans="1:9" s="149" customFormat="1" ht="63" customHeight="1">
      <c r="A178" s="46">
        <v>170</v>
      </c>
      <c r="B178" s="153" t="s">
        <v>239</v>
      </c>
      <c r="C178" s="222">
        <v>807</v>
      </c>
      <c r="D178" s="213" t="s">
        <v>113</v>
      </c>
      <c r="E178" s="213" t="s">
        <v>176</v>
      </c>
      <c r="F178" s="213"/>
      <c r="G178" s="228">
        <f t="shared" si="38"/>
        <v>259.495</v>
      </c>
      <c r="H178" s="228">
        <f t="shared" si="38"/>
        <v>104.59271</v>
      </c>
      <c r="I178" s="325">
        <f t="shared" si="27"/>
        <v>0.40306252528950459</v>
      </c>
    </row>
    <row r="179" spans="1:9" s="149" customFormat="1" ht="93.75" customHeight="1">
      <c r="A179" s="46">
        <v>171</v>
      </c>
      <c r="B179" s="121" t="s">
        <v>240</v>
      </c>
      <c r="C179" s="222">
        <v>807</v>
      </c>
      <c r="D179" s="213" t="s">
        <v>113</v>
      </c>
      <c r="E179" s="213" t="s">
        <v>177</v>
      </c>
      <c r="F179" s="213"/>
      <c r="G179" s="228">
        <f t="shared" si="38"/>
        <v>259.495</v>
      </c>
      <c r="H179" s="228">
        <f t="shared" si="38"/>
        <v>104.59271</v>
      </c>
      <c r="I179" s="325">
        <f t="shared" ref="I179:I182" si="39">H179/G179</f>
        <v>0.40306252528950459</v>
      </c>
    </row>
    <row r="180" spans="1:9" s="149" customFormat="1" ht="51.75" customHeight="1">
      <c r="A180" s="46">
        <v>172</v>
      </c>
      <c r="B180" s="121" t="s">
        <v>303</v>
      </c>
      <c r="C180" s="222">
        <v>807</v>
      </c>
      <c r="D180" s="213" t="s">
        <v>113</v>
      </c>
      <c r="E180" s="213" t="s">
        <v>177</v>
      </c>
      <c r="F180" s="213" t="s">
        <v>56</v>
      </c>
      <c r="G180" s="228">
        <f t="shared" si="38"/>
        <v>259.495</v>
      </c>
      <c r="H180" s="228">
        <f t="shared" si="38"/>
        <v>104.59271</v>
      </c>
      <c r="I180" s="325">
        <f t="shared" si="39"/>
        <v>0.40306252528950459</v>
      </c>
    </row>
    <row r="181" spans="1:9" s="149" customFormat="1" ht="27" customHeight="1">
      <c r="A181" s="46">
        <v>173</v>
      </c>
      <c r="B181" s="121" t="s">
        <v>57</v>
      </c>
      <c r="C181" s="222">
        <v>807</v>
      </c>
      <c r="D181" s="213" t="s">
        <v>113</v>
      </c>
      <c r="E181" s="213" t="s">
        <v>177</v>
      </c>
      <c r="F181" s="214" t="s">
        <v>40</v>
      </c>
      <c r="G181" s="228">
        <v>259.495</v>
      </c>
      <c r="H181" s="228">
        <v>104.59271</v>
      </c>
      <c r="I181" s="325">
        <f t="shared" si="39"/>
        <v>0.40306252528950459</v>
      </c>
    </row>
    <row r="182" spans="1:9" s="149" customFormat="1" ht="26.25" customHeight="1">
      <c r="A182" s="379"/>
      <c r="B182" s="379"/>
      <c r="C182" s="379"/>
      <c r="D182" s="379"/>
      <c r="E182" s="379"/>
      <c r="F182" s="379"/>
      <c r="G182" s="237">
        <f>G10+G80+G89+G101+G117+G157+G170+G176</f>
        <v>13370.4642</v>
      </c>
      <c r="H182" s="237">
        <f>H10+H80+H89+H101+H117+H157+H170+H176</f>
        <v>13040.65739</v>
      </c>
      <c r="I182" s="326">
        <f t="shared" si="39"/>
        <v>0.97533318177539419</v>
      </c>
    </row>
    <row r="183" spans="1:9" s="149" customFormat="1" ht="33" customHeight="1">
      <c r="C183" s="238"/>
      <c r="D183" s="238"/>
      <c r="E183" s="238"/>
      <c r="F183" s="238"/>
      <c r="G183" s="238"/>
      <c r="H183" s="238"/>
      <c r="I183" s="239"/>
    </row>
  </sheetData>
  <autoFilter ref="A8:I182"/>
  <mergeCells count="6">
    <mergeCell ref="A182:F182"/>
    <mergeCell ref="B5:I5"/>
    <mergeCell ref="E1:I1"/>
    <mergeCell ref="A2:I2"/>
    <mergeCell ref="B3:I3"/>
    <mergeCell ref="C4:I4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6"/>
  <sheetViews>
    <sheetView view="pageBreakPreview" topLeftCell="A212" zoomScaleSheetLayoutView="100" workbookViewId="0">
      <selection activeCell="B217" sqref="B217"/>
    </sheetView>
  </sheetViews>
  <sheetFormatPr defaultRowHeight="12.75"/>
  <cols>
    <col min="1" max="1" width="6" style="16" customWidth="1"/>
    <col min="2" max="2" width="55.7109375" style="16" customWidth="1"/>
    <col min="3" max="3" width="9.140625" style="115" customWidth="1"/>
    <col min="4" max="4" width="13.7109375" style="115" customWidth="1"/>
    <col min="5" max="6" width="9.140625" style="115" customWidth="1"/>
    <col min="7" max="8" width="12.42578125" style="115" customWidth="1"/>
    <col min="9" max="9" width="11.28515625" style="115" customWidth="1"/>
    <col min="10" max="16384" width="9.140625" style="16"/>
  </cols>
  <sheetData>
    <row r="1" spans="1:9" ht="17.25" customHeight="1">
      <c r="A1" s="383" t="s">
        <v>400</v>
      </c>
      <c r="B1" s="383"/>
      <c r="C1" s="383"/>
      <c r="D1" s="383"/>
      <c r="E1" s="383"/>
      <c r="F1" s="383"/>
      <c r="G1" s="383"/>
    </row>
    <row r="2" spans="1:9" s="147" customFormat="1" ht="41.25" customHeight="1">
      <c r="A2" s="334" t="s">
        <v>496</v>
      </c>
      <c r="B2" s="334"/>
      <c r="C2" s="334"/>
      <c r="D2" s="334"/>
      <c r="E2" s="334"/>
      <c r="F2" s="334"/>
      <c r="G2" s="334"/>
      <c r="H2" s="334"/>
      <c r="I2" s="334"/>
    </row>
    <row r="3" spans="1:9" s="147" customFormat="1" ht="15" customHeight="1">
      <c r="B3" s="334" t="s">
        <v>491</v>
      </c>
      <c r="C3" s="334"/>
      <c r="D3" s="334"/>
      <c r="E3" s="334"/>
      <c r="F3" s="334"/>
      <c r="G3" s="334"/>
      <c r="H3" s="334"/>
      <c r="I3" s="334"/>
    </row>
    <row r="4" spans="1:9" s="147" customFormat="1" ht="15" customHeight="1">
      <c r="B4" s="306"/>
      <c r="C4" s="306"/>
      <c r="D4" s="306"/>
      <c r="E4" s="335" t="s">
        <v>492</v>
      </c>
      <c r="F4" s="335"/>
      <c r="G4" s="335"/>
      <c r="H4" s="335"/>
      <c r="I4" s="146"/>
    </row>
    <row r="5" spans="1:9" s="147" customFormat="1" ht="29.25" customHeight="1">
      <c r="B5" s="382" t="s">
        <v>502</v>
      </c>
      <c r="C5" s="382"/>
      <c r="D5" s="382"/>
      <c r="E5" s="382"/>
      <c r="F5" s="382"/>
      <c r="G5" s="382"/>
      <c r="H5" s="382"/>
      <c r="I5" s="382"/>
    </row>
    <row r="6" spans="1:9" s="147" customFormat="1">
      <c r="I6" s="146"/>
    </row>
    <row r="7" spans="1:9" ht="13.5" thickBot="1">
      <c r="G7" s="242" t="s">
        <v>64</v>
      </c>
      <c r="H7" s="242"/>
    </row>
    <row r="8" spans="1:9" ht="88.5" customHeight="1" thickBot="1">
      <c r="A8" s="1" t="s">
        <v>24</v>
      </c>
      <c r="B8" s="2" t="s">
        <v>278</v>
      </c>
      <c r="C8" s="243" t="s">
        <v>277</v>
      </c>
      <c r="D8" s="88" t="s">
        <v>46</v>
      </c>
      <c r="E8" s="88" t="s">
        <v>47</v>
      </c>
      <c r="F8" s="88" t="s">
        <v>109</v>
      </c>
      <c r="G8" s="211" t="s">
        <v>191</v>
      </c>
      <c r="H8" s="211" t="s">
        <v>510</v>
      </c>
      <c r="I8" s="329" t="s">
        <v>495</v>
      </c>
    </row>
    <row r="9" spans="1:9" ht="13.5" thickBot="1">
      <c r="A9" s="3">
        <v>1</v>
      </c>
      <c r="B9" s="4">
        <v>2</v>
      </c>
      <c r="C9" s="87" t="s">
        <v>65</v>
      </c>
      <c r="D9" s="87" t="s">
        <v>66</v>
      </c>
      <c r="E9" s="87" t="s">
        <v>67</v>
      </c>
      <c r="F9" s="87" t="s">
        <v>68</v>
      </c>
      <c r="G9" s="87" t="s">
        <v>127</v>
      </c>
      <c r="H9" s="87" t="s">
        <v>127</v>
      </c>
      <c r="I9" s="87" t="s">
        <v>128</v>
      </c>
    </row>
    <row r="10" spans="1:9">
      <c r="A10" s="137"/>
      <c r="B10" s="139" t="s">
        <v>187</v>
      </c>
      <c r="C10" s="138"/>
      <c r="D10" s="138"/>
      <c r="E10" s="138"/>
      <c r="F10" s="138"/>
      <c r="G10" s="240">
        <f>G11+G17</f>
        <v>1524.0180999999998</v>
      </c>
      <c r="H10" s="240">
        <f>H11+H17</f>
        <v>1233.8258799999999</v>
      </c>
      <c r="I10" s="327">
        <f>H10/G10</f>
        <v>0.80958741894207165</v>
      </c>
    </row>
    <row r="11" spans="1:9" ht="25.5">
      <c r="A11" s="19">
        <v>1</v>
      </c>
      <c r="B11" s="135" t="s">
        <v>239</v>
      </c>
      <c r="C11" s="244">
        <v>807</v>
      </c>
      <c r="D11" s="96" t="s">
        <v>176</v>
      </c>
      <c r="E11" s="96"/>
      <c r="F11" s="96"/>
      <c r="G11" s="245">
        <f t="shared" ref="G11:H15" si="0">G12</f>
        <v>259.495</v>
      </c>
      <c r="H11" s="245">
        <f t="shared" si="0"/>
        <v>104.59271</v>
      </c>
      <c r="I11" s="327">
        <f t="shared" ref="I11:I62" si="1">H11/G11</f>
        <v>0.40306252528950459</v>
      </c>
    </row>
    <row r="12" spans="1:9" ht="54" customHeight="1">
      <c r="A12" s="19">
        <v>2</v>
      </c>
      <c r="B12" s="9" t="s">
        <v>418</v>
      </c>
      <c r="C12" s="246">
        <v>807</v>
      </c>
      <c r="D12" s="90" t="s">
        <v>177</v>
      </c>
      <c r="E12" s="90"/>
      <c r="F12" s="90"/>
      <c r="G12" s="247">
        <f t="shared" si="0"/>
        <v>259.495</v>
      </c>
      <c r="H12" s="247">
        <f t="shared" si="0"/>
        <v>104.59271</v>
      </c>
      <c r="I12" s="328">
        <f t="shared" si="1"/>
        <v>0.40306252528950459</v>
      </c>
    </row>
    <row r="13" spans="1:9" ht="25.5">
      <c r="A13" s="19">
        <v>3</v>
      </c>
      <c r="B13" s="9" t="s">
        <v>3</v>
      </c>
      <c r="C13" s="246">
        <v>807</v>
      </c>
      <c r="D13" s="90" t="s">
        <v>177</v>
      </c>
      <c r="E13" s="90" t="s">
        <v>56</v>
      </c>
      <c r="F13" s="90"/>
      <c r="G13" s="247">
        <f t="shared" si="0"/>
        <v>259.495</v>
      </c>
      <c r="H13" s="247">
        <f t="shared" si="0"/>
        <v>104.59271</v>
      </c>
      <c r="I13" s="328">
        <f t="shared" si="1"/>
        <v>0.40306252528950459</v>
      </c>
    </row>
    <row r="14" spans="1:9">
      <c r="A14" s="19">
        <v>4</v>
      </c>
      <c r="B14" s="9" t="s">
        <v>57</v>
      </c>
      <c r="C14" s="246">
        <v>807</v>
      </c>
      <c r="D14" s="90" t="s">
        <v>177</v>
      </c>
      <c r="E14" s="90" t="s">
        <v>40</v>
      </c>
      <c r="F14" s="90"/>
      <c r="G14" s="247">
        <f t="shared" si="0"/>
        <v>259.495</v>
      </c>
      <c r="H14" s="247">
        <f t="shared" si="0"/>
        <v>104.59271</v>
      </c>
      <c r="I14" s="328">
        <f t="shared" si="1"/>
        <v>0.40306252528950459</v>
      </c>
    </row>
    <row r="15" spans="1:9">
      <c r="A15" s="19">
        <v>5</v>
      </c>
      <c r="B15" s="10" t="s">
        <v>62</v>
      </c>
      <c r="C15" s="246">
        <v>807</v>
      </c>
      <c r="D15" s="90" t="s">
        <v>177</v>
      </c>
      <c r="E15" s="90" t="s">
        <v>40</v>
      </c>
      <c r="F15" s="90" t="s">
        <v>112</v>
      </c>
      <c r="G15" s="247">
        <f t="shared" si="0"/>
        <v>259.495</v>
      </c>
      <c r="H15" s="247">
        <f t="shared" si="0"/>
        <v>104.59271</v>
      </c>
      <c r="I15" s="328">
        <f t="shared" si="1"/>
        <v>0.40306252528950459</v>
      </c>
    </row>
    <row r="16" spans="1:9">
      <c r="A16" s="19">
        <v>6</v>
      </c>
      <c r="B16" s="10" t="s">
        <v>63</v>
      </c>
      <c r="C16" s="246">
        <v>807</v>
      </c>
      <c r="D16" s="90" t="s">
        <v>177</v>
      </c>
      <c r="E16" s="90" t="s">
        <v>40</v>
      </c>
      <c r="F16" s="90" t="s">
        <v>113</v>
      </c>
      <c r="G16" s="247">
        <v>259.495</v>
      </c>
      <c r="H16" s="247">
        <v>104.59271</v>
      </c>
      <c r="I16" s="328">
        <f t="shared" si="1"/>
        <v>0.40306252528950459</v>
      </c>
    </row>
    <row r="17" spans="1:9" ht="29.25" customHeight="1">
      <c r="A17" s="19">
        <v>7</v>
      </c>
      <c r="B17" s="136" t="s">
        <v>11</v>
      </c>
      <c r="C17" s="244">
        <v>807</v>
      </c>
      <c r="D17" s="96" t="s">
        <v>169</v>
      </c>
      <c r="E17" s="96"/>
      <c r="F17" s="96"/>
      <c r="G17" s="245">
        <f>G18+G24+G35+G51</f>
        <v>1264.5230999999999</v>
      </c>
      <c r="H17" s="245">
        <f>H18+H24+H35+H51</f>
        <v>1129.23317</v>
      </c>
      <c r="I17" s="327">
        <f t="shared" si="1"/>
        <v>0.89301110434439679</v>
      </c>
    </row>
    <row r="18" spans="1:9" ht="25.5">
      <c r="A18" s="19">
        <v>8</v>
      </c>
      <c r="B18" s="135" t="s">
        <v>419</v>
      </c>
      <c r="C18" s="246">
        <v>807</v>
      </c>
      <c r="D18" s="89" t="s">
        <v>348</v>
      </c>
      <c r="E18" s="90"/>
      <c r="F18" s="90"/>
      <c r="G18" s="245">
        <f>G19</f>
        <v>22.020140000000001</v>
      </c>
      <c r="H18" s="245">
        <f>H19</f>
        <v>22.020140000000001</v>
      </c>
      <c r="I18" s="327">
        <f t="shared" si="1"/>
        <v>1</v>
      </c>
    </row>
    <row r="19" spans="1:9" ht="78" customHeight="1">
      <c r="A19" s="19">
        <v>9</v>
      </c>
      <c r="B19" s="17" t="s">
        <v>438</v>
      </c>
      <c r="C19" s="246">
        <v>807</v>
      </c>
      <c r="D19" s="89" t="s">
        <v>348</v>
      </c>
      <c r="E19" s="90"/>
      <c r="F19" s="90"/>
      <c r="G19" s="247">
        <v>22.020140000000001</v>
      </c>
      <c r="H19" s="247">
        <v>22.020140000000001</v>
      </c>
      <c r="I19" s="328">
        <f t="shared" si="1"/>
        <v>1</v>
      </c>
    </row>
    <row r="20" spans="1:9" ht="25.5">
      <c r="A20" s="19">
        <v>10</v>
      </c>
      <c r="B20" s="11" t="s">
        <v>133</v>
      </c>
      <c r="C20" s="246">
        <v>807</v>
      </c>
      <c r="D20" s="90" t="s">
        <v>439</v>
      </c>
      <c r="E20" s="90" t="s">
        <v>45</v>
      </c>
      <c r="F20" s="90"/>
      <c r="G20" s="247">
        <f>G19</f>
        <v>22.020140000000001</v>
      </c>
      <c r="H20" s="247">
        <f>H19</f>
        <v>22.020140000000001</v>
      </c>
      <c r="I20" s="328">
        <f t="shared" si="1"/>
        <v>1</v>
      </c>
    </row>
    <row r="21" spans="1:9" ht="25.5">
      <c r="A21" s="19">
        <v>11</v>
      </c>
      <c r="B21" s="11" t="s">
        <v>132</v>
      </c>
      <c r="C21" s="246">
        <v>807</v>
      </c>
      <c r="D21" s="90" t="s">
        <v>439</v>
      </c>
      <c r="E21" s="90" t="s">
        <v>38</v>
      </c>
      <c r="F21" s="90"/>
      <c r="G21" s="247">
        <f>G20</f>
        <v>22.020140000000001</v>
      </c>
      <c r="H21" s="247">
        <f>H20</f>
        <v>22.020140000000001</v>
      </c>
      <c r="I21" s="328">
        <f t="shared" si="1"/>
        <v>1</v>
      </c>
    </row>
    <row r="22" spans="1:9">
      <c r="A22" s="19">
        <v>12</v>
      </c>
      <c r="B22" s="10" t="s">
        <v>350</v>
      </c>
      <c r="C22" s="246">
        <v>807</v>
      </c>
      <c r="D22" s="90" t="s">
        <v>439</v>
      </c>
      <c r="E22" s="90" t="s">
        <v>38</v>
      </c>
      <c r="F22" s="90" t="s">
        <v>115</v>
      </c>
      <c r="G22" s="247">
        <f t="shared" ref="G22" si="2">G21</f>
        <v>22.020140000000001</v>
      </c>
      <c r="H22" s="247">
        <f t="shared" ref="H22" si="3">H21</f>
        <v>22.020140000000001</v>
      </c>
      <c r="I22" s="328">
        <f t="shared" si="1"/>
        <v>1</v>
      </c>
    </row>
    <row r="23" spans="1:9">
      <c r="A23" s="19">
        <v>13</v>
      </c>
      <c r="B23" s="10" t="s">
        <v>35</v>
      </c>
      <c r="C23" s="246">
        <v>807</v>
      </c>
      <c r="D23" s="90" t="s">
        <v>439</v>
      </c>
      <c r="E23" s="90" t="s">
        <v>38</v>
      </c>
      <c r="F23" s="90" t="s">
        <v>114</v>
      </c>
      <c r="G23" s="247">
        <f>G22</f>
        <v>22.020140000000001</v>
      </c>
      <c r="H23" s="247">
        <f>H22</f>
        <v>22.020140000000001</v>
      </c>
      <c r="I23" s="328">
        <f t="shared" si="1"/>
        <v>1</v>
      </c>
    </row>
    <row r="24" spans="1:9" ht="25.5">
      <c r="A24" s="19">
        <v>14</v>
      </c>
      <c r="B24" s="135" t="s">
        <v>422</v>
      </c>
      <c r="C24" s="246">
        <v>807</v>
      </c>
      <c r="D24" s="89" t="s">
        <v>168</v>
      </c>
      <c r="E24" s="90"/>
      <c r="F24" s="90"/>
      <c r="G24" s="245">
        <f>G25+G30</f>
        <v>412.64026999999999</v>
      </c>
      <c r="H24" s="245">
        <f>H25+H30</f>
        <v>277.35033999999996</v>
      </c>
      <c r="I24" s="327">
        <f t="shared" si="1"/>
        <v>0.67213590181103744</v>
      </c>
    </row>
    <row r="25" spans="1:9" ht="90" customHeight="1">
      <c r="A25" s="19">
        <v>15</v>
      </c>
      <c r="B25" s="17" t="s">
        <v>423</v>
      </c>
      <c r="C25" s="246">
        <v>807</v>
      </c>
      <c r="D25" s="90" t="s">
        <v>168</v>
      </c>
      <c r="E25" s="90"/>
      <c r="F25" s="90"/>
      <c r="G25" s="247">
        <v>157.30793</v>
      </c>
      <c r="H25" s="247">
        <v>22.018000000000001</v>
      </c>
      <c r="I25" s="328">
        <f t="shared" si="1"/>
        <v>0.13996751467011231</v>
      </c>
    </row>
    <row r="26" spans="1:9" ht="25.5">
      <c r="A26" s="19">
        <v>16</v>
      </c>
      <c r="B26" s="11" t="s">
        <v>133</v>
      </c>
      <c r="C26" s="246">
        <v>807</v>
      </c>
      <c r="D26" s="90" t="s">
        <v>170</v>
      </c>
      <c r="E26" s="90" t="s">
        <v>45</v>
      </c>
      <c r="F26" s="90"/>
      <c r="G26" s="247">
        <f>G25</f>
        <v>157.30793</v>
      </c>
      <c r="H26" s="247">
        <f>H25</f>
        <v>22.018000000000001</v>
      </c>
      <c r="I26" s="328">
        <f t="shared" si="1"/>
        <v>0.13996751467011231</v>
      </c>
    </row>
    <row r="27" spans="1:9" ht="25.5">
      <c r="A27" s="19">
        <v>17</v>
      </c>
      <c r="B27" s="11" t="s">
        <v>132</v>
      </c>
      <c r="C27" s="246">
        <v>807</v>
      </c>
      <c r="D27" s="90" t="s">
        <v>170</v>
      </c>
      <c r="E27" s="90" t="s">
        <v>38</v>
      </c>
      <c r="F27" s="90"/>
      <c r="G27" s="247">
        <f>G26</f>
        <v>157.30793</v>
      </c>
      <c r="H27" s="247">
        <f>H26</f>
        <v>22.018000000000001</v>
      </c>
      <c r="I27" s="328">
        <f t="shared" si="1"/>
        <v>0.13996751467011231</v>
      </c>
    </row>
    <row r="28" spans="1:9">
      <c r="A28" s="19">
        <v>18</v>
      </c>
      <c r="B28" s="10" t="s">
        <v>58</v>
      </c>
      <c r="C28" s="246">
        <v>807</v>
      </c>
      <c r="D28" s="90" t="s">
        <v>170</v>
      </c>
      <c r="E28" s="90" t="s">
        <v>38</v>
      </c>
      <c r="F28" s="90" t="s">
        <v>117</v>
      </c>
      <c r="G28" s="247">
        <f t="shared" ref="G28:H28" si="4">G27</f>
        <v>157.30793</v>
      </c>
      <c r="H28" s="247">
        <f t="shared" si="4"/>
        <v>22.018000000000001</v>
      </c>
      <c r="I28" s="328">
        <f t="shared" si="1"/>
        <v>0.13996751467011231</v>
      </c>
    </row>
    <row r="29" spans="1:9">
      <c r="A29" s="19">
        <v>19</v>
      </c>
      <c r="B29" s="10" t="s">
        <v>2</v>
      </c>
      <c r="C29" s="246">
        <v>807</v>
      </c>
      <c r="D29" s="90" t="s">
        <v>170</v>
      </c>
      <c r="E29" s="90" t="s">
        <v>38</v>
      </c>
      <c r="F29" s="90" t="s">
        <v>116</v>
      </c>
      <c r="G29" s="247">
        <f>G28</f>
        <v>157.30793</v>
      </c>
      <c r="H29" s="247">
        <f>H28</f>
        <v>22.018000000000001</v>
      </c>
      <c r="I29" s="328">
        <f t="shared" si="1"/>
        <v>0.13996751467011231</v>
      </c>
    </row>
    <row r="30" spans="1:9" ht="82.5" customHeight="1">
      <c r="A30" s="19">
        <v>20</v>
      </c>
      <c r="B30" s="10" t="s">
        <v>443</v>
      </c>
      <c r="C30" s="246">
        <v>807</v>
      </c>
      <c r="D30" s="89" t="s">
        <v>168</v>
      </c>
      <c r="E30" s="90"/>
      <c r="F30" s="90"/>
      <c r="G30" s="247">
        <v>255.33233999999999</v>
      </c>
      <c r="H30" s="247">
        <v>255.33233999999999</v>
      </c>
      <c r="I30" s="328">
        <f t="shared" si="1"/>
        <v>1</v>
      </c>
    </row>
    <row r="31" spans="1:9" ht="25.5">
      <c r="A31" s="19">
        <v>21</v>
      </c>
      <c r="B31" s="11" t="s">
        <v>133</v>
      </c>
      <c r="C31" s="246">
        <v>807</v>
      </c>
      <c r="D31" s="90" t="s">
        <v>407</v>
      </c>
      <c r="E31" s="90" t="s">
        <v>45</v>
      </c>
      <c r="F31" s="90"/>
      <c r="G31" s="247">
        <f>G30</f>
        <v>255.33233999999999</v>
      </c>
      <c r="H31" s="247">
        <f>H30</f>
        <v>255.33233999999999</v>
      </c>
      <c r="I31" s="328">
        <f t="shared" si="1"/>
        <v>1</v>
      </c>
    </row>
    <row r="32" spans="1:9" ht="25.5">
      <c r="A32" s="19">
        <v>22</v>
      </c>
      <c r="B32" s="11" t="s">
        <v>132</v>
      </c>
      <c r="C32" s="246">
        <v>807</v>
      </c>
      <c r="D32" s="90" t="s">
        <v>407</v>
      </c>
      <c r="E32" s="90" t="s">
        <v>38</v>
      </c>
      <c r="F32" s="90"/>
      <c r="G32" s="247">
        <f>G31</f>
        <v>255.33233999999999</v>
      </c>
      <c r="H32" s="247">
        <f>H31</f>
        <v>255.33233999999999</v>
      </c>
      <c r="I32" s="328">
        <f t="shared" si="1"/>
        <v>1</v>
      </c>
    </row>
    <row r="33" spans="1:9">
      <c r="A33" s="19">
        <v>23</v>
      </c>
      <c r="B33" s="10" t="s">
        <v>58</v>
      </c>
      <c r="C33" s="246">
        <v>807</v>
      </c>
      <c r="D33" s="90" t="s">
        <v>407</v>
      </c>
      <c r="E33" s="90" t="s">
        <v>38</v>
      </c>
      <c r="F33" s="90" t="s">
        <v>117</v>
      </c>
      <c r="G33" s="247">
        <f t="shared" ref="G33" si="5">G32</f>
        <v>255.33233999999999</v>
      </c>
      <c r="H33" s="247">
        <f t="shared" ref="H33" si="6">H32</f>
        <v>255.33233999999999</v>
      </c>
      <c r="I33" s="328">
        <f t="shared" si="1"/>
        <v>1</v>
      </c>
    </row>
    <row r="34" spans="1:9">
      <c r="A34" s="19">
        <v>24</v>
      </c>
      <c r="B34" s="10" t="s">
        <v>2</v>
      </c>
      <c r="C34" s="246">
        <v>807</v>
      </c>
      <c r="D34" s="90" t="s">
        <v>407</v>
      </c>
      <c r="E34" s="90" t="s">
        <v>38</v>
      </c>
      <c r="F34" s="90" t="s">
        <v>116</v>
      </c>
      <c r="G34" s="247">
        <f>G33</f>
        <v>255.33233999999999</v>
      </c>
      <c r="H34" s="247">
        <f>H33</f>
        <v>255.33233999999999</v>
      </c>
      <c r="I34" s="328">
        <f t="shared" si="1"/>
        <v>1</v>
      </c>
    </row>
    <row r="35" spans="1:9" ht="25.5">
      <c r="A35" s="19">
        <v>25</v>
      </c>
      <c r="B35" s="135" t="s">
        <v>410</v>
      </c>
      <c r="C35" s="244">
        <v>807</v>
      </c>
      <c r="D35" s="96" t="s">
        <v>171</v>
      </c>
      <c r="E35" s="96"/>
      <c r="F35" s="96"/>
      <c r="G35" s="245">
        <f>G36+G41+G46</f>
        <v>773.37421999999992</v>
      </c>
      <c r="H35" s="245">
        <f>H36+H41+H46</f>
        <v>773.37421999999992</v>
      </c>
      <c r="I35" s="327">
        <f t="shared" si="1"/>
        <v>1</v>
      </c>
    </row>
    <row r="36" spans="1:9" ht="56.25" customHeight="1">
      <c r="A36" s="19">
        <v>26</v>
      </c>
      <c r="B36" s="14" t="s">
        <v>411</v>
      </c>
      <c r="C36" s="246">
        <v>807</v>
      </c>
      <c r="D36" s="90" t="s">
        <v>172</v>
      </c>
      <c r="E36" s="90"/>
      <c r="F36" s="90"/>
      <c r="G36" s="247">
        <f>G37</f>
        <v>586.57971999999995</v>
      </c>
      <c r="H36" s="247">
        <f>H37</f>
        <v>586.57971999999995</v>
      </c>
      <c r="I36" s="328">
        <f t="shared" si="1"/>
        <v>1</v>
      </c>
    </row>
    <row r="37" spans="1:9" ht="25.5">
      <c r="A37" s="19">
        <v>27</v>
      </c>
      <c r="B37" s="11" t="s">
        <v>133</v>
      </c>
      <c r="C37" s="246">
        <v>807</v>
      </c>
      <c r="D37" s="90" t="s">
        <v>172</v>
      </c>
      <c r="E37" s="90" t="s">
        <v>45</v>
      </c>
      <c r="F37" s="90"/>
      <c r="G37" s="247">
        <f>G38</f>
        <v>586.57971999999995</v>
      </c>
      <c r="H37" s="247">
        <f>H38</f>
        <v>586.57971999999995</v>
      </c>
      <c r="I37" s="328">
        <f t="shared" si="1"/>
        <v>1</v>
      </c>
    </row>
    <row r="38" spans="1:9" ht="28.5" customHeight="1">
      <c r="A38" s="19">
        <v>28</v>
      </c>
      <c r="B38" s="11" t="s">
        <v>132</v>
      </c>
      <c r="C38" s="246">
        <v>807</v>
      </c>
      <c r="D38" s="90" t="s">
        <v>172</v>
      </c>
      <c r="E38" s="90" t="s">
        <v>38</v>
      </c>
      <c r="F38" s="90"/>
      <c r="G38" s="247">
        <f>566.38666+20.19306</f>
        <v>586.57971999999995</v>
      </c>
      <c r="H38" s="247">
        <f>566.38666+20.19306</f>
        <v>586.57971999999995</v>
      </c>
      <c r="I38" s="328">
        <f t="shared" si="1"/>
        <v>1</v>
      </c>
    </row>
    <row r="39" spans="1:9" ht="18" customHeight="1">
      <c r="A39" s="19">
        <v>29</v>
      </c>
      <c r="B39" s="11" t="s">
        <v>34</v>
      </c>
      <c r="C39" s="246">
        <v>807</v>
      </c>
      <c r="D39" s="90" t="s">
        <v>172</v>
      </c>
      <c r="E39" s="90" t="s">
        <v>38</v>
      </c>
      <c r="F39" s="90" t="s">
        <v>118</v>
      </c>
      <c r="G39" s="247">
        <f>G38</f>
        <v>586.57971999999995</v>
      </c>
      <c r="H39" s="247">
        <f>H38</f>
        <v>586.57971999999995</v>
      </c>
      <c r="I39" s="328">
        <f t="shared" si="1"/>
        <v>1</v>
      </c>
    </row>
    <row r="40" spans="1:9" ht="17.25" customHeight="1">
      <c r="A40" s="19">
        <v>30</v>
      </c>
      <c r="B40" s="11" t="s">
        <v>36</v>
      </c>
      <c r="C40" s="246">
        <v>807</v>
      </c>
      <c r="D40" s="90" t="s">
        <v>172</v>
      </c>
      <c r="E40" s="90" t="s">
        <v>38</v>
      </c>
      <c r="F40" s="90" t="s">
        <v>119</v>
      </c>
      <c r="G40" s="247">
        <f>G39</f>
        <v>586.57971999999995</v>
      </c>
      <c r="H40" s="247">
        <f>H39</f>
        <v>586.57971999999995</v>
      </c>
      <c r="I40" s="328">
        <f t="shared" si="1"/>
        <v>1</v>
      </c>
    </row>
    <row r="41" spans="1:9" ht="66.75" customHeight="1">
      <c r="A41" s="19">
        <v>31</v>
      </c>
      <c r="B41" s="10" t="s">
        <v>412</v>
      </c>
      <c r="C41" s="246">
        <v>807</v>
      </c>
      <c r="D41" s="90" t="s">
        <v>174</v>
      </c>
      <c r="E41" s="90"/>
      <c r="F41" s="90"/>
      <c r="G41" s="247">
        <f>G42</f>
        <v>12.620900000000001</v>
      </c>
      <c r="H41" s="247">
        <f>H42</f>
        <v>12.620900000000001</v>
      </c>
      <c r="I41" s="328">
        <f t="shared" si="1"/>
        <v>1</v>
      </c>
    </row>
    <row r="42" spans="1:9" ht="25.5">
      <c r="A42" s="19">
        <v>32</v>
      </c>
      <c r="B42" s="11" t="s">
        <v>133</v>
      </c>
      <c r="C42" s="246">
        <v>807</v>
      </c>
      <c r="D42" s="90" t="s">
        <v>174</v>
      </c>
      <c r="E42" s="90" t="s">
        <v>45</v>
      </c>
      <c r="F42" s="90"/>
      <c r="G42" s="247">
        <f>G43</f>
        <v>12.620900000000001</v>
      </c>
      <c r="H42" s="247">
        <f>H43</f>
        <v>12.620900000000001</v>
      </c>
      <c r="I42" s="328">
        <f t="shared" si="1"/>
        <v>1</v>
      </c>
    </row>
    <row r="43" spans="1:9" ht="30.75" customHeight="1">
      <c r="A43" s="19">
        <v>33</v>
      </c>
      <c r="B43" s="11" t="s">
        <v>132</v>
      </c>
      <c r="C43" s="246">
        <v>807</v>
      </c>
      <c r="D43" s="90" t="s">
        <v>174</v>
      </c>
      <c r="E43" s="90" t="s">
        <v>38</v>
      </c>
      <c r="F43" s="90"/>
      <c r="G43" s="247">
        <v>12.620900000000001</v>
      </c>
      <c r="H43" s="247">
        <v>12.620900000000001</v>
      </c>
      <c r="I43" s="328">
        <f t="shared" si="1"/>
        <v>1</v>
      </c>
    </row>
    <row r="44" spans="1:9" ht="13.5" customHeight="1">
      <c r="A44" s="19">
        <v>34</v>
      </c>
      <c r="B44" s="11" t="s">
        <v>34</v>
      </c>
      <c r="C44" s="246">
        <v>807</v>
      </c>
      <c r="D44" s="90" t="s">
        <v>174</v>
      </c>
      <c r="E44" s="90" t="s">
        <v>38</v>
      </c>
      <c r="F44" s="90" t="s">
        <v>118</v>
      </c>
      <c r="G44" s="247">
        <f t="shared" ref="G44:G45" si="7">G43</f>
        <v>12.620900000000001</v>
      </c>
      <c r="H44" s="247">
        <f t="shared" ref="H44" si="8">H43</f>
        <v>12.620900000000001</v>
      </c>
      <c r="I44" s="328">
        <f t="shared" si="1"/>
        <v>1</v>
      </c>
    </row>
    <row r="45" spans="1:9" ht="12.75" customHeight="1">
      <c r="A45" s="19">
        <v>35</v>
      </c>
      <c r="B45" s="11" t="s">
        <v>36</v>
      </c>
      <c r="C45" s="246">
        <v>807</v>
      </c>
      <c r="D45" s="90" t="s">
        <v>174</v>
      </c>
      <c r="E45" s="90" t="s">
        <v>38</v>
      </c>
      <c r="F45" s="90" t="s">
        <v>119</v>
      </c>
      <c r="G45" s="247">
        <f t="shared" si="7"/>
        <v>12.620900000000001</v>
      </c>
      <c r="H45" s="247">
        <f t="shared" ref="H45" si="9">H44</f>
        <v>12.620900000000001</v>
      </c>
      <c r="I45" s="328">
        <f t="shared" si="1"/>
        <v>1</v>
      </c>
    </row>
    <row r="46" spans="1:9" ht="63.75">
      <c r="A46" s="19">
        <v>36</v>
      </c>
      <c r="B46" s="10" t="s">
        <v>413</v>
      </c>
      <c r="C46" s="246">
        <v>807</v>
      </c>
      <c r="D46" s="90" t="s">
        <v>175</v>
      </c>
      <c r="E46" s="90"/>
      <c r="F46" s="90"/>
      <c r="G46" s="247">
        <f>G47</f>
        <v>174.17359999999999</v>
      </c>
      <c r="H46" s="247">
        <f>H47</f>
        <v>174.17359999999999</v>
      </c>
      <c r="I46" s="328">
        <f t="shared" si="1"/>
        <v>1</v>
      </c>
    </row>
    <row r="47" spans="1:9" ht="25.5">
      <c r="A47" s="19">
        <v>37</v>
      </c>
      <c r="B47" s="11" t="s">
        <v>133</v>
      </c>
      <c r="C47" s="246">
        <v>807</v>
      </c>
      <c r="D47" s="90" t="s">
        <v>175</v>
      </c>
      <c r="E47" s="90" t="s">
        <v>45</v>
      </c>
      <c r="F47" s="90"/>
      <c r="G47" s="247">
        <f>G48</f>
        <v>174.17359999999999</v>
      </c>
      <c r="H47" s="247">
        <f>H48</f>
        <v>174.17359999999999</v>
      </c>
      <c r="I47" s="328">
        <f t="shared" si="1"/>
        <v>1</v>
      </c>
    </row>
    <row r="48" spans="1:9" ht="29.25" customHeight="1">
      <c r="A48" s="19">
        <v>38</v>
      </c>
      <c r="B48" s="11" t="s">
        <v>132</v>
      </c>
      <c r="C48" s="246">
        <v>807</v>
      </c>
      <c r="D48" s="90" t="s">
        <v>175</v>
      </c>
      <c r="E48" s="90" t="s">
        <v>38</v>
      </c>
      <c r="F48" s="90"/>
      <c r="G48" s="247">
        <v>174.17359999999999</v>
      </c>
      <c r="H48" s="247">
        <v>174.17359999999999</v>
      </c>
      <c r="I48" s="328">
        <f t="shared" si="1"/>
        <v>1</v>
      </c>
    </row>
    <row r="49" spans="1:9" s="18" customFormat="1">
      <c r="A49" s="19">
        <v>39</v>
      </c>
      <c r="B49" s="11" t="s">
        <v>34</v>
      </c>
      <c r="C49" s="246">
        <v>807</v>
      </c>
      <c r="D49" s="90" t="s">
        <v>175</v>
      </c>
      <c r="E49" s="90" t="s">
        <v>38</v>
      </c>
      <c r="F49" s="90" t="s">
        <v>118</v>
      </c>
      <c r="G49" s="247">
        <f t="shared" ref="G49" si="10">G48</f>
        <v>174.17359999999999</v>
      </c>
      <c r="H49" s="247">
        <f t="shared" ref="H49" si="11">H48</f>
        <v>174.17359999999999</v>
      </c>
      <c r="I49" s="328">
        <f t="shared" si="1"/>
        <v>1</v>
      </c>
    </row>
    <row r="50" spans="1:9" s="18" customFormat="1">
      <c r="A50" s="19">
        <v>40</v>
      </c>
      <c r="B50" s="11" t="s">
        <v>36</v>
      </c>
      <c r="C50" s="246">
        <v>807</v>
      </c>
      <c r="D50" s="90" t="s">
        <v>175</v>
      </c>
      <c r="E50" s="90" t="s">
        <v>38</v>
      </c>
      <c r="F50" s="90" t="s">
        <v>119</v>
      </c>
      <c r="G50" s="247">
        <f t="shared" ref="G50" si="12">G49</f>
        <v>174.17359999999999</v>
      </c>
      <c r="H50" s="247">
        <f t="shared" ref="H50" si="13">H49</f>
        <v>174.17359999999999</v>
      </c>
      <c r="I50" s="328">
        <f t="shared" si="1"/>
        <v>1</v>
      </c>
    </row>
    <row r="51" spans="1:9" ht="38.25">
      <c r="A51" s="19">
        <v>41</v>
      </c>
      <c r="B51" s="135" t="s">
        <v>414</v>
      </c>
      <c r="C51" s="244">
        <v>807</v>
      </c>
      <c r="D51" s="291" t="s">
        <v>349</v>
      </c>
      <c r="E51" s="90"/>
      <c r="F51" s="90"/>
      <c r="G51" s="245">
        <f>G52</f>
        <v>56.48847</v>
      </c>
      <c r="H51" s="245">
        <f>H52</f>
        <v>56.48847</v>
      </c>
      <c r="I51" s="327">
        <f t="shared" si="1"/>
        <v>1</v>
      </c>
    </row>
    <row r="52" spans="1:9" ht="81" customHeight="1">
      <c r="A52" s="19">
        <v>42</v>
      </c>
      <c r="B52" s="17" t="s">
        <v>415</v>
      </c>
      <c r="C52" s="246">
        <v>807</v>
      </c>
      <c r="D52" s="89" t="s">
        <v>355</v>
      </c>
      <c r="E52" s="90"/>
      <c r="F52" s="90"/>
      <c r="G52" s="247">
        <v>56.48847</v>
      </c>
      <c r="H52" s="247">
        <v>56.48847</v>
      </c>
      <c r="I52" s="328">
        <f t="shared" si="1"/>
        <v>1</v>
      </c>
    </row>
    <row r="53" spans="1:9" ht="25.5">
      <c r="A53" s="19">
        <v>43</v>
      </c>
      <c r="B53" s="11" t="s">
        <v>133</v>
      </c>
      <c r="C53" s="246">
        <v>807</v>
      </c>
      <c r="D53" s="90" t="s">
        <v>353</v>
      </c>
      <c r="E53" s="90" t="s">
        <v>45</v>
      </c>
      <c r="F53" s="90"/>
      <c r="G53" s="247">
        <f>G52</f>
        <v>56.48847</v>
      </c>
      <c r="H53" s="247">
        <f>H52</f>
        <v>56.48847</v>
      </c>
      <c r="I53" s="328">
        <f t="shared" si="1"/>
        <v>1</v>
      </c>
    </row>
    <row r="54" spans="1:9" ht="25.5">
      <c r="A54" s="19">
        <v>44</v>
      </c>
      <c r="B54" s="11" t="s">
        <v>132</v>
      </c>
      <c r="C54" s="246">
        <v>807</v>
      </c>
      <c r="D54" s="90" t="s">
        <v>353</v>
      </c>
      <c r="E54" s="90" t="s">
        <v>38</v>
      </c>
      <c r="F54" s="90"/>
      <c r="G54" s="247">
        <f>G53</f>
        <v>56.48847</v>
      </c>
      <c r="H54" s="247">
        <f>H53</f>
        <v>56.48847</v>
      </c>
      <c r="I54" s="328">
        <f t="shared" si="1"/>
        <v>1</v>
      </c>
    </row>
    <row r="55" spans="1:9">
      <c r="A55" s="19">
        <v>45</v>
      </c>
      <c r="B55" s="10" t="s">
        <v>350</v>
      </c>
      <c r="C55" s="246">
        <v>807</v>
      </c>
      <c r="D55" s="90" t="s">
        <v>353</v>
      </c>
      <c r="E55" s="90" t="s">
        <v>38</v>
      </c>
      <c r="F55" s="90" t="s">
        <v>119</v>
      </c>
      <c r="G55" s="247">
        <f t="shared" ref="G55" si="14">G54</f>
        <v>56.48847</v>
      </c>
      <c r="H55" s="247">
        <f t="shared" ref="H55" si="15">H54</f>
        <v>56.48847</v>
      </c>
      <c r="I55" s="328">
        <f t="shared" si="1"/>
        <v>1</v>
      </c>
    </row>
    <row r="56" spans="1:9">
      <c r="A56" s="19">
        <v>46</v>
      </c>
      <c r="B56" s="10" t="s">
        <v>35</v>
      </c>
      <c r="C56" s="246">
        <v>807</v>
      </c>
      <c r="D56" s="90" t="s">
        <v>353</v>
      </c>
      <c r="E56" s="90" t="s">
        <v>38</v>
      </c>
      <c r="F56" s="90" t="s">
        <v>118</v>
      </c>
      <c r="G56" s="247">
        <f>G55</f>
        <v>56.48847</v>
      </c>
      <c r="H56" s="247">
        <f>H55</f>
        <v>56.48847</v>
      </c>
      <c r="I56" s="328">
        <f t="shared" si="1"/>
        <v>1</v>
      </c>
    </row>
    <row r="57" spans="1:9" ht="14.25">
      <c r="A57" s="19">
        <v>47</v>
      </c>
      <c r="B57" s="117" t="s">
        <v>43</v>
      </c>
      <c r="C57" s="244">
        <v>807</v>
      </c>
      <c r="D57" s="275" t="s">
        <v>156</v>
      </c>
      <c r="E57" s="91"/>
      <c r="F57" s="91"/>
      <c r="G57" s="248">
        <f>G58+G170+G146+G218+G139+G167+G209+G214+G127+G160+G225+G154+G116</f>
        <v>11846.446099999999</v>
      </c>
      <c r="H57" s="248">
        <f>H58+H170+H146+H218+H139+H167+H209+H214+H127+H160+H225+H154+H116</f>
        <v>11806.831509999998</v>
      </c>
      <c r="I57" s="327">
        <f t="shared" si="1"/>
        <v>0.99665599373300651</v>
      </c>
    </row>
    <row r="58" spans="1:9" s="18" customFormat="1">
      <c r="A58" s="19">
        <v>48</v>
      </c>
      <c r="B58" s="274" t="s">
        <v>48</v>
      </c>
      <c r="C58" s="244">
        <v>807</v>
      </c>
      <c r="D58" s="275" t="s">
        <v>157</v>
      </c>
      <c r="E58" s="275"/>
      <c r="F58" s="275"/>
      <c r="G58" s="248">
        <f>G59+G64+G69+G74+G96+G101+G106+G184+G191+G198+G182+G111+G91</f>
        <v>8147.4487500000005</v>
      </c>
      <c r="H58" s="248">
        <f>H59+H64+H69+H74+H96+H101+H106+H184+H191+H198+H182+H111+H91</f>
        <v>8107.8341699999992</v>
      </c>
      <c r="I58" s="327">
        <f t="shared" si="1"/>
        <v>0.99513779328774532</v>
      </c>
    </row>
    <row r="59" spans="1:9" ht="33" customHeight="1">
      <c r="A59" s="19">
        <v>49</v>
      </c>
      <c r="B59" s="274" t="s">
        <v>179</v>
      </c>
      <c r="C59" s="244">
        <v>807</v>
      </c>
      <c r="D59" s="275" t="s">
        <v>178</v>
      </c>
      <c r="E59" s="91"/>
      <c r="F59" s="91"/>
      <c r="G59" s="248">
        <f>G60</f>
        <v>707.27103</v>
      </c>
      <c r="H59" s="248">
        <f>H60</f>
        <v>707.27103</v>
      </c>
      <c r="I59" s="327">
        <f t="shared" si="1"/>
        <v>1</v>
      </c>
    </row>
    <row r="60" spans="1:9" ht="51">
      <c r="A60" s="19">
        <v>50</v>
      </c>
      <c r="B60" s="13" t="s">
        <v>50</v>
      </c>
      <c r="C60" s="246">
        <v>807</v>
      </c>
      <c r="D60" s="91" t="s">
        <v>178</v>
      </c>
      <c r="E60" s="92" t="s">
        <v>44</v>
      </c>
      <c r="F60" s="91"/>
      <c r="G60" s="249">
        <f>G61</f>
        <v>707.27103</v>
      </c>
      <c r="H60" s="249">
        <f>H61</f>
        <v>707.27103</v>
      </c>
      <c r="I60" s="328">
        <f t="shared" si="1"/>
        <v>1</v>
      </c>
    </row>
    <row r="61" spans="1:9" ht="25.5">
      <c r="A61" s="19">
        <v>51</v>
      </c>
      <c r="B61" s="13" t="s">
        <v>49</v>
      </c>
      <c r="C61" s="246">
        <v>807</v>
      </c>
      <c r="D61" s="91" t="s">
        <v>178</v>
      </c>
      <c r="E61" s="91" t="s">
        <v>41</v>
      </c>
      <c r="F61" s="91"/>
      <c r="G61" s="249">
        <v>707.27103</v>
      </c>
      <c r="H61" s="249">
        <v>707.27103</v>
      </c>
      <c r="I61" s="328">
        <f t="shared" si="1"/>
        <v>1</v>
      </c>
    </row>
    <row r="62" spans="1:9">
      <c r="A62" s="19">
        <v>52</v>
      </c>
      <c r="B62" s="13" t="s">
        <v>31</v>
      </c>
      <c r="C62" s="246">
        <v>807</v>
      </c>
      <c r="D62" s="91" t="s">
        <v>178</v>
      </c>
      <c r="E62" s="91" t="s">
        <v>41</v>
      </c>
      <c r="F62" s="91" t="s">
        <v>120</v>
      </c>
      <c r="G62" s="250">
        <f>G61</f>
        <v>707.27103</v>
      </c>
      <c r="H62" s="250">
        <f>H61</f>
        <v>707.27103</v>
      </c>
      <c r="I62" s="328">
        <f t="shared" si="1"/>
        <v>1</v>
      </c>
    </row>
    <row r="63" spans="1:9" ht="25.5">
      <c r="A63" s="19">
        <v>53</v>
      </c>
      <c r="B63" s="13" t="s">
        <v>14</v>
      </c>
      <c r="C63" s="246">
        <v>807</v>
      </c>
      <c r="D63" s="91" t="s">
        <v>178</v>
      </c>
      <c r="E63" s="91" t="s">
        <v>41</v>
      </c>
      <c r="F63" s="91" t="s">
        <v>122</v>
      </c>
      <c r="G63" s="249">
        <f>G61</f>
        <v>707.27103</v>
      </c>
      <c r="H63" s="249">
        <f>H61</f>
        <v>707.27103</v>
      </c>
      <c r="I63" s="328">
        <f t="shared" ref="I63:I126" si="16">H63/G63</f>
        <v>1</v>
      </c>
    </row>
    <row r="64" spans="1:9" ht="33" customHeight="1">
      <c r="A64" s="19">
        <v>54</v>
      </c>
      <c r="B64" s="274" t="s">
        <v>179</v>
      </c>
      <c r="C64" s="244">
        <v>807</v>
      </c>
      <c r="D64" s="275" t="s">
        <v>466</v>
      </c>
      <c r="E64" s="91"/>
      <c r="F64" s="91"/>
      <c r="G64" s="248">
        <f>G65</f>
        <v>10.287000000000001</v>
      </c>
      <c r="H64" s="248">
        <f>H65</f>
        <v>10.287000000000001</v>
      </c>
      <c r="I64" s="327">
        <f t="shared" si="16"/>
        <v>1</v>
      </c>
    </row>
    <row r="65" spans="1:9" ht="127.5">
      <c r="A65" s="19">
        <v>55</v>
      </c>
      <c r="B65" s="13" t="s">
        <v>461</v>
      </c>
      <c r="C65" s="246">
        <v>807</v>
      </c>
      <c r="D65" s="91" t="s">
        <v>466</v>
      </c>
      <c r="E65" s="92" t="s">
        <v>44</v>
      </c>
      <c r="F65" s="91"/>
      <c r="G65" s="249">
        <f>G66</f>
        <v>10.287000000000001</v>
      </c>
      <c r="H65" s="249">
        <f>H66</f>
        <v>10.287000000000001</v>
      </c>
      <c r="I65" s="328">
        <f t="shared" si="16"/>
        <v>1</v>
      </c>
    </row>
    <row r="66" spans="1:9" ht="25.5">
      <c r="A66" s="19">
        <v>56</v>
      </c>
      <c r="B66" s="13" t="s">
        <v>49</v>
      </c>
      <c r="C66" s="246">
        <v>807</v>
      </c>
      <c r="D66" s="91" t="s">
        <v>466</v>
      </c>
      <c r="E66" s="91" t="s">
        <v>41</v>
      </c>
      <c r="F66" s="91"/>
      <c r="G66" s="249">
        <v>10.287000000000001</v>
      </c>
      <c r="H66" s="249">
        <v>10.287000000000001</v>
      </c>
      <c r="I66" s="328">
        <f t="shared" si="16"/>
        <v>1</v>
      </c>
    </row>
    <row r="67" spans="1:9">
      <c r="A67" s="19">
        <v>57</v>
      </c>
      <c r="B67" s="13" t="s">
        <v>31</v>
      </c>
      <c r="C67" s="246">
        <v>807</v>
      </c>
      <c r="D67" s="91" t="s">
        <v>466</v>
      </c>
      <c r="E67" s="91" t="s">
        <v>41</v>
      </c>
      <c r="F67" s="91" t="s">
        <v>120</v>
      </c>
      <c r="G67" s="250">
        <f>G66</f>
        <v>10.287000000000001</v>
      </c>
      <c r="H67" s="250">
        <f>H66</f>
        <v>10.287000000000001</v>
      </c>
      <c r="I67" s="328">
        <f t="shared" si="16"/>
        <v>1</v>
      </c>
    </row>
    <row r="68" spans="1:9" ht="25.5">
      <c r="A68" s="19">
        <v>58</v>
      </c>
      <c r="B68" s="13" t="s">
        <v>14</v>
      </c>
      <c r="C68" s="246">
        <v>807</v>
      </c>
      <c r="D68" s="91" t="s">
        <v>466</v>
      </c>
      <c r="E68" s="91" t="s">
        <v>41</v>
      </c>
      <c r="F68" s="91" t="s">
        <v>122</v>
      </c>
      <c r="G68" s="249">
        <f>G66</f>
        <v>10.287000000000001</v>
      </c>
      <c r="H68" s="249">
        <f>H66</f>
        <v>10.287000000000001</v>
      </c>
      <c r="I68" s="328">
        <f t="shared" si="16"/>
        <v>1</v>
      </c>
    </row>
    <row r="69" spans="1:9" ht="33" customHeight="1">
      <c r="A69" s="19">
        <v>59</v>
      </c>
      <c r="B69" s="274" t="s">
        <v>434</v>
      </c>
      <c r="C69" s="244">
        <v>807</v>
      </c>
      <c r="D69" s="275" t="s">
        <v>160</v>
      </c>
      <c r="E69" s="91"/>
      <c r="F69" s="91"/>
      <c r="G69" s="248">
        <f>G70</f>
        <v>16.622</v>
      </c>
      <c r="H69" s="248">
        <f>H70</f>
        <v>16.622</v>
      </c>
      <c r="I69" s="327">
        <f t="shared" si="16"/>
        <v>1</v>
      </c>
    </row>
    <row r="70" spans="1:9" ht="51">
      <c r="A70" s="19">
        <v>60</v>
      </c>
      <c r="B70" s="13" t="s">
        <v>437</v>
      </c>
      <c r="C70" s="246">
        <v>807</v>
      </c>
      <c r="D70" s="91" t="s">
        <v>178</v>
      </c>
      <c r="E70" s="92" t="s">
        <v>44</v>
      </c>
      <c r="F70" s="91"/>
      <c r="G70" s="249">
        <f>G71</f>
        <v>16.622</v>
      </c>
      <c r="H70" s="249">
        <f>H71</f>
        <v>16.622</v>
      </c>
      <c r="I70" s="328">
        <f t="shared" si="16"/>
        <v>1</v>
      </c>
    </row>
    <row r="71" spans="1:9" ht="25.5">
      <c r="A71" s="19">
        <v>61</v>
      </c>
      <c r="B71" s="13" t="s">
        <v>49</v>
      </c>
      <c r="C71" s="246">
        <v>807</v>
      </c>
      <c r="D71" s="91" t="s">
        <v>178</v>
      </c>
      <c r="E71" s="91" t="s">
        <v>41</v>
      </c>
      <c r="F71" s="91"/>
      <c r="G71" s="249">
        <v>16.622</v>
      </c>
      <c r="H71" s="249">
        <v>16.622</v>
      </c>
      <c r="I71" s="328">
        <f t="shared" si="16"/>
        <v>1</v>
      </c>
    </row>
    <row r="72" spans="1:9">
      <c r="A72" s="19">
        <v>62</v>
      </c>
      <c r="B72" s="13" t="s">
        <v>31</v>
      </c>
      <c r="C72" s="246">
        <v>807</v>
      </c>
      <c r="D72" s="91" t="s">
        <v>178</v>
      </c>
      <c r="E72" s="91" t="s">
        <v>41</v>
      </c>
      <c r="F72" s="91" t="s">
        <v>120</v>
      </c>
      <c r="G72" s="250">
        <f>G71</f>
        <v>16.622</v>
      </c>
      <c r="H72" s="250">
        <f>H71</f>
        <v>16.622</v>
      </c>
      <c r="I72" s="328">
        <f t="shared" si="16"/>
        <v>1</v>
      </c>
    </row>
    <row r="73" spans="1:9" ht="38.25">
      <c r="A73" s="19">
        <v>63</v>
      </c>
      <c r="B73" s="13" t="s">
        <v>432</v>
      </c>
      <c r="C73" s="246">
        <v>807</v>
      </c>
      <c r="D73" s="91" t="s">
        <v>178</v>
      </c>
      <c r="E73" s="91" t="s">
        <v>41</v>
      </c>
      <c r="F73" s="91" t="s">
        <v>433</v>
      </c>
      <c r="G73" s="249">
        <f>G71</f>
        <v>16.622</v>
      </c>
      <c r="H73" s="249">
        <f>H71</f>
        <v>16.622</v>
      </c>
      <c r="I73" s="328">
        <f t="shared" si="16"/>
        <v>1</v>
      </c>
    </row>
    <row r="74" spans="1:9" ht="38.25">
      <c r="A74" s="19">
        <v>64</v>
      </c>
      <c r="B74" s="136" t="s">
        <v>300</v>
      </c>
      <c r="C74" s="244">
        <v>807</v>
      </c>
      <c r="D74" s="96" t="s">
        <v>162</v>
      </c>
      <c r="E74" s="90"/>
      <c r="F74" s="90"/>
      <c r="G74" s="245">
        <f>G75+G79+G83+G87</f>
        <v>5687.3241100000005</v>
      </c>
      <c r="H74" s="245">
        <f>H75+H79+H83+H87</f>
        <v>5647.7095300000001</v>
      </c>
      <c r="I74" s="327">
        <f t="shared" si="16"/>
        <v>0.99303458371040498</v>
      </c>
    </row>
    <row r="75" spans="1:9" ht="51">
      <c r="A75" s="19">
        <v>65</v>
      </c>
      <c r="B75" s="11" t="s">
        <v>206</v>
      </c>
      <c r="C75" s="246">
        <v>807</v>
      </c>
      <c r="D75" s="90" t="s">
        <v>162</v>
      </c>
      <c r="E75" s="90" t="s">
        <v>44</v>
      </c>
      <c r="F75" s="90"/>
      <c r="G75" s="247">
        <f>G76</f>
        <v>2102.55647</v>
      </c>
      <c r="H75" s="247">
        <f>H76</f>
        <v>2067.91642</v>
      </c>
      <c r="I75" s="328">
        <f t="shared" si="16"/>
        <v>0.98352479446128738</v>
      </c>
    </row>
    <row r="76" spans="1:9" ht="25.5">
      <c r="A76" s="19">
        <v>66</v>
      </c>
      <c r="B76" s="11" t="s">
        <v>184</v>
      </c>
      <c r="C76" s="246">
        <v>807</v>
      </c>
      <c r="D76" s="90" t="s">
        <v>162</v>
      </c>
      <c r="E76" s="90" t="s">
        <v>41</v>
      </c>
      <c r="F76" s="90"/>
      <c r="G76" s="247">
        <f>2122.74953-20.19306</f>
        <v>2102.55647</v>
      </c>
      <c r="H76" s="247">
        <v>2067.91642</v>
      </c>
      <c r="I76" s="328">
        <f t="shared" si="16"/>
        <v>0.98352479446128738</v>
      </c>
    </row>
    <row r="77" spans="1:9">
      <c r="A77" s="19">
        <v>67</v>
      </c>
      <c r="B77" s="13" t="s">
        <v>31</v>
      </c>
      <c r="C77" s="246">
        <v>807</v>
      </c>
      <c r="D77" s="90" t="s">
        <v>162</v>
      </c>
      <c r="E77" s="91" t="s">
        <v>41</v>
      </c>
      <c r="F77" s="91" t="s">
        <v>120</v>
      </c>
      <c r="G77" s="250">
        <f>G78</f>
        <v>2102.55647</v>
      </c>
      <c r="H77" s="250">
        <f>H78</f>
        <v>2067.91642</v>
      </c>
      <c r="I77" s="328">
        <f t="shared" si="16"/>
        <v>0.98352479446128738</v>
      </c>
    </row>
    <row r="78" spans="1:9" ht="38.25">
      <c r="A78" s="19">
        <v>68</v>
      </c>
      <c r="B78" s="13" t="s">
        <v>207</v>
      </c>
      <c r="C78" s="246">
        <v>807</v>
      </c>
      <c r="D78" s="90" t="s">
        <v>162</v>
      </c>
      <c r="E78" s="91" t="s">
        <v>41</v>
      </c>
      <c r="F78" s="91" t="s">
        <v>121</v>
      </c>
      <c r="G78" s="247">
        <f>G76</f>
        <v>2102.55647</v>
      </c>
      <c r="H78" s="247">
        <f>H76</f>
        <v>2067.91642</v>
      </c>
      <c r="I78" s="328">
        <f t="shared" si="16"/>
        <v>0.98352479446128738</v>
      </c>
    </row>
    <row r="79" spans="1:9" ht="25.5">
      <c r="A79" s="19">
        <v>69</v>
      </c>
      <c r="B79" s="11" t="s">
        <v>133</v>
      </c>
      <c r="C79" s="246">
        <v>807</v>
      </c>
      <c r="D79" s="90" t="s">
        <v>162</v>
      </c>
      <c r="E79" s="90" t="s">
        <v>45</v>
      </c>
      <c r="F79" s="90"/>
      <c r="G79" s="247">
        <f>G80</f>
        <v>3223.05872</v>
      </c>
      <c r="H79" s="247">
        <f>H80</f>
        <v>3218.08419</v>
      </c>
      <c r="I79" s="328">
        <f t="shared" si="16"/>
        <v>0.99845658102065238</v>
      </c>
    </row>
    <row r="80" spans="1:9" ht="25.5">
      <c r="A80" s="19">
        <v>70</v>
      </c>
      <c r="B80" s="11" t="s">
        <v>1</v>
      </c>
      <c r="C80" s="246">
        <v>807</v>
      </c>
      <c r="D80" s="90" t="s">
        <v>162</v>
      </c>
      <c r="E80" s="90" t="s">
        <v>38</v>
      </c>
      <c r="F80" s="90"/>
      <c r="G80" s="247">
        <v>3223.05872</v>
      </c>
      <c r="H80" s="247">
        <v>3218.08419</v>
      </c>
      <c r="I80" s="328">
        <f t="shared" si="16"/>
        <v>0.99845658102065238</v>
      </c>
    </row>
    <row r="81" spans="1:9">
      <c r="A81" s="19">
        <v>71</v>
      </c>
      <c r="B81" s="13" t="s">
        <v>31</v>
      </c>
      <c r="C81" s="246">
        <v>807</v>
      </c>
      <c r="D81" s="90" t="s">
        <v>162</v>
      </c>
      <c r="E81" s="90" t="s">
        <v>38</v>
      </c>
      <c r="F81" s="90" t="s">
        <v>120</v>
      </c>
      <c r="G81" s="247">
        <f>G80</f>
        <v>3223.05872</v>
      </c>
      <c r="H81" s="247">
        <f>H80</f>
        <v>3218.08419</v>
      </c>
      <c r="I81" s="328">
        <f t="shared" si="16"/>
        <v>0.99845658102065238</v>
      </c>
    </row>
    <row r="82" spans="1:9" ht="38.25">
      <c r="A82" s="19">
        <v>72</v>
      </c>
      <c r="B82" s="13" t="s">
        <v>207</v>
      </c>
      <c r="C82" s="246">
        <v>807</v>
      </c>
      <c r="D82" s="90" t="s">
        <v>162</v>
      </c>
      <c r="E82" s="90" t="s">
        <v>38</v>
      </c>
      <c r="F82" s="90" t="s">
        <v>121</v>
      </c>
      <c r="G82" s="247">
        <f>G81</f>
        <v>3223.05872</v>
      </c>
      <c r="H82" s="247">
        <f>H81</f>
        <v>3218.08419</v>
      </c>
      <c r="I82" s="328">
        <f t="shared" si="16"/>
        <v>0.99845658102065238</v>
      </c>
    </row>
    <row r="83" spans="1:9">
      <c r="A83" s="19">
        <v>73</v>
      </c>
      <c r="B83" s="11" t="s">
        <v>51</v>
      </c>
      <c r="C83" s="246">
        <v>807</v>
      </c>
      <c r="D83" s="90" t="s">
        <v>162</v>
      </c>
      <c r="E83" s="90" t="s">
        <v>345</v>
      </c>
      <c r="F83" s="90"/>
      <c r="G83" s="247">
        <f>G84</f>
        <v>359.50175999999999</v>
      </c>
      <c r="H83" s="247">
        <f>H84</f>
        <v>359.50175999999999</v>
      </c>
      <c r="I83" s="328">
        <f t="shared" si="16"/>
        <v>1</v>
      </c>
    </row>
    <row r="84" spans="1:9">
      <c r="A84" s="19">
        <v>74</v>
      </c>
      <c r="B84" s="11" t="s">
        <v>53</v>
      </c>
      <c r="C84" s="246">
        <v>807</v>
      </c>
      <c r="D84" s="90" t="s">
        <v>162</v>
      </c>
      <c r="E84" s="90" t="s">
        <v>441</v>
      </c>
      <c r="F84" s="90"/>
      <c r="G84" s="247">
        <v>359.50175999999999</v>
      </c>
      <c r="H84" s="247">
        <v>359.50175999999999</v>
      </c>
      <c r="I84" s="328">
        <f t="shared" si="16"/>
        <v>1</v>
      </c>
    </row>
    <row r="85" spans="1:9">
      <c r="A85" s="19">
        <v>75</v>
      </c>
      <c r="B85" s="13" t="s">
        <v>31</v>
      </c>
      <c r="C85" s="246">
        <v>807</v>
      </c>
      <c r="D85" s="90" t="s">
        <v>162</v>
      </c>
      <c r="E85" s="90" t="s">
        <v>441</v>
      </c>
      <c r="F85" s="90" t="s">
        <v>120</v>
      </c>
      <c r="G85" s="247">
        <f t="shared" ref="G85" si="17">G84</f>
        <v>359.50175999999999</v>
      </c>
      <c r="H85" s="247">
        <f t="shared" ref="H85" si="18">H84</f>
        <v>359.50175999999999</v>
      </c>
      <c r="I85" s="328">
        <f t="shared" si="16"/>
        <v>1</v>
      </c>
    </row>
    <row r="86" spans="1:9" ht="38.25">
      <c r="A86" s="19">
        <v>76</v>
      </c>
      <c r="B86" s="13" t="s">
        <v>207</v>
      </c>
      <c r="C86" s="246">
        <v>807</v>
      </c>
      <c r="D86" s="90" t="s">
        <v>162</v>
      </c>
      <c r="E86" s="90" t="s">
        <v>441</v>
      </c>
      <c r="F86" s="90" t="s">
        <v>121</v>
      </c>
      <c r="G86" s="247">
        <f t="shared" ref="G86" si="19">G85</f>
        <v>359.50175999999999</v>
      </c>
      <c r="H86" s="247">
        <f t="shared" ref="H86" si="20">H85</f>
        <v>359.50175999999999</v>
      </c>
      <c r="I86" s="328">
        <f t="shared" si="16"/>
        <v>1</v>
      </c>
    </row>
    <row r="87" spans="1:9">
      <c r="A87" s="19">
        <v>77</v>
      </c>
      <c r="B87" s="11" t="s">
        <v>51</v>
      </c>
      <c r="C87" s="246">
        <v>807</v>
      </c>
      <c r="D87" s="90" t="s">
        <v>162</v>
      </c>
      <c r="E87" s="90" t="s">
        <v>52</v>
      </c>
      <c r="F87" s="90"/>
      <c r="G87" s="247">
        <f>G88</f>
        <v>2.20716</v>
      </c>
      <c r="H87" s="247">
        <f>H88</f>
        <v>2.20716</v>
      </c>
      <c r="I87" s="328">
        <f t="shared" si="16"/>
        <v>1</v>
      </c>
    </row>
    <row r="88" spans="1:9">
      <c r="A88" s="19">
        <v>78</v>
      </c>
      <c r="B88" s="11" t="s">
        <v>53</v>
      </c>
      <c r="C88" s="246">
        <v>807</v>
      </c>
      <c r="D88" s="90" t="s">
        <v>162</v>
      </c>
      <c r="E88" s="90" t="s">
        <v>42</v>
      </c>
      <c r="F88" s="90"/>
      <c r="G88" s="247">
        <v>2.20716</v>
      </c>
      <c r="H88" s="247">
        <v>2.20716</v>
      </c>
      <c r="I88" s="328">
        <f t="shared" si="16"/>
        <v>1</v>
      </c>
    </row>
    <row r="89" spans="1:9">
      <c r="A89" s="19">
        <v>79</v>
      </c>
      <c r="B89" s="13" t="s">
        <v>31</v>
      </c>
      <c r="C89" s="246">
        <v>807</v>
      </c>
      <c r="D89" s="90" t="s">
        <v>162</v>
      </c>
      <c r="E89" s="90" t="s">
        <v>42</v>
      </c>
      <c r="F89" s="90" t="s">
        <v>120</v>
      </c>
      <c r="G89" s="247">
        <f t="shared" ref="G89:G90" si="21">G88</f>
        <v>2.20716</v>
      </c>
      <c r="H89" s="247">
        <f t="shared" ref="H89" si="22">H88</f>
        <v>2.20716</v>
      </c>
      <c r="I89" s="328">
        <f t="shared" si="16"/>
        <v>1</v>
      </c>
    </row>
    <row r="90" spans="1:9" ht="38.25">
      <c r="A90" s="19">
        <v>80</v>
      </c>
      <c r="B90" s="13" t="s">
        <v>207</v>
      </c>
      <c r="C90" s="246">
        <v>807</v>
      </c>
      <c r="D90" s="90" t="s">
        <v>162</v>
      </c>
      <c r="E90" s="90" t="s">
        <v>42</v>
      </c>
      <c r="F90" s="90" t="s">
        <v>121</v>
      </c>
      <c r="G90" s="247">
        <f t="shared" si="21"/>
        <v>2.20716</v>
      </c>
      <c r="H90" s="247">
        <f t="shared" ref="H90" si="23">H89</f>
        <v>2.20716</v>
      </c>
      <c r="I90" s="328">
        <f t="shared" si="16"/>
        <v>1</v>
      </c>
    </row>
    <row r="91" spans="1:9" ht="38.25">
      <c r="A91" s="19">
        <v>81</v>
      </c>
      <c r="B91" s="11" t="s">
        <v>300</v>
      </c>
      <c r="C91" s="246">
        <v>807</v>
      </c>
      <c r="D91" s="90" t="s">
        <v>404</v>
      </c>
      <c r="E91" s="90"/>
      <c r="F91" s="90"/>
      <c r="G91" s="247">
        <f>G92</f>
        <v>39.928559999999997</v>
      </c>
      <c r="H91" s="247">
        <f>H92</f>
        <v>39.928559999999997</v>
      </c>
      <c r="I91" s="328">
        <f t="shared" si="16"/>
        <v>1</v>
      </c>
    </row>
    <row r="92" spans="1:9" ht="178.5">
      <c r="A92" s="19">
        <v>82</v>
      </c>
      <c r="B92" s="11" t="s">
        <v>405</v>
      </c>
      <c r="C92" s="246">
        <v>807</v>
      </c>
      <c r="D92" s="90" t="s">
        <v>404</v>
      </c>
      <c r="E92" s="90" t="s">
        <v>44</v>
      </c>
      <c r="F92" s="90"/>
      <c r="G92" s="247">
        <f>G93</f>
        <v>39.928559999999997</v>
      </c>
      <c r="H92" s="247">
        <f>H93</f>
        <v>39.928559999999997</v>
      </c>
      <c r="I92" s="328">
        <f t="shared" si="16"/>
        <v>1</v>
      </c>
    </row>
    <row r="93" spans="1:9" ht="25.5">
      <c r="A93" s="19">
        <v>83</v>
      </c>
      <c r="B93" s="11" t="s">
        <v>184</v>
      </c>
      <c r="C93" s="246">
        <v>807</v>
      </c>
      <c r="D93" s="90" t="s">
        <v>404</v>
      </c>
      <c r="E93" s="90" t="s">
        <v>41</v>
      </c>
      <c r="F93" s="90"/>
      <c r="G93" s="247">
        <v>39.928559999999997</v>
      </c>
      <c r="H93" s="247">
        <v>39.928559999999997</v>
      </c>
      <c r="I93" s="328">
        <f t="shared" si="16"/>
        <v>1</v>
      </c>
    </row>
    <row r="94" spans="1:9" s="18" customFormat="1">
      <c r="A94" s="19">
        <v>84</v>
      </c>
      <c r="B94" s="274" t="s">
        <v>31</v>
      </c>
      <c r="C94" s="244">
        <v>807</v>
      </c>
      <c r="D94" s="96" t="s">
        <v>404</v>
      </c>
      <c r="E94" s="275" t="s">
        <v>41</v>
      </c>
      <c r="F94" s="275" t="s">
        <v>120</v>
      </c>
      <c r="G94" s="305">
        <f>G95</f>
        <v>39.928559999999997</v>
      </c>
      <c r="H94" s="305">
        <f>H95</f>
        <v>39.928559999999997</v>
      </c>
      <c r="I94" s="327">
        <f t="shared" si="16"/>
        <v>1</v>
      </c>
    </row>
    <row r="95" spans="1:9" ht="38.25">
      <c r="A95" s="19">
        <v>85</v>
      </c>
      <c r="B95" s="13" t="s">
        <v>207</v>
      </c>
      <c r="C95" s="246">
        <v>807</v>
      </c>
      <c r="D95" s="90" t="s">
        <v>404</v>
      </c>
      <c r="E95" s="91" t="s">
        <v>41</v>
      </c>
      <c r="F95" s="91" t="s">
        <v>121</v>
      </c>
      <c r="G95" s="247">
        <f>G93</f>
        <v>39.928559999999997</v>
      </c>
      <c r="H95" s="247">
        <f>H93</f>
        <v>39.928559999999997</v>
      </c>
      <c r="I95" s="328">
        <f t="shared" si="16"/>
        <v>1</v>
      </c>
    </row>
    <row r="96" spans="1:9" ht="51">
      <c r="A96" s="19">
        <v>86</v>
      </c>
      <c r="B96" s="11" t="s">
        <v>304</v>
      </c>
      <c r="C96" s="246">
        <v>807</v>
      </c>
      <c r="D96" s="90" t="s">
        <v>305</v>
      </c>
      <c r="E96" s="90"/>
      <c r="F96" s="90"/>
      <c r="G96" s="247">
        <f>G98</f>
        <v>330.7</v>
      </c>
      <c r="H96" s="247">
        <f>H98</f>
        <v>330.7</v>
      </c>
      <c r="I96" s="328">
        <f t="shared" si="16"/>
        <v>1</v>
      </c>
    </row>
    <row r="97" spans="1:9" ht="51">
      <c r="A97" s="19">
        <v>87</v>
      </c>
      <c r="B97" s="11" t="s">
        <v>50</v>
      </c>
      <c r="C97" s="246">
        <v>807</v>
      </c>
      <c r="D97" s="90" t="s">
        <v>305</v>
      </c>
      <c r="E97" s="90" t="s">
        <v>44</v>
      </c>
      <c r="F97" s="90"/>
      <c r="G97" s="247">
        <f t="shared" ref="G97:H99" si="24">G98</f>
        <v>330.7</v>
      </c>
      <c r="H97" s="247">
        <f t="shared" si="24"/>
        <v>330.7</v>
      </c>
      <c r="I97" s="328">
        <f t="shared" si="16"/>
        <v>1</v>
      </c>
    </row>
    <row r="98" spans="1:9" ht="25.5">
      <c r="A98" s="19">
        <v>88</v>
      </c>
      <c r="B98" s="11" t="s">
        <v>184</v>
      </c>
      <c r="C98" s="246">
        <v>807</v>
      </c>
      <c r="D98" s="90" t="s">
        <v>305</v>
      </c>
      <c r="E98" s="90" t="s">
        <v>41</v>
      </c>
      <c r="F98" s="90"/>
      <c r="G98" s="251">
        <f t="shared" si="24"/>
        <v>330.7</v>
      </c>
      <c r="H98" s="251">
        <f t="shared" si="24"/>
        <v>330.7</v>
      </c>
      <c r="I98" s="328">
        <f t="shared" si="16"/>
        <v>1</v>
      </c>
    </row>
    <row r="99" spans="1:9">
      <c r="A99" s="19">
        <v>89</v>
      </c>
      <c r="B99" s="13" t="s">
        <v>31</v>
      </c>
      <c r="C99" s="246">
        <v>807</v>
      </c>
      <c r="D99" s="90" t="s">
        <v>305</v>
      </c>
      <c r="E99" s="91" t="s">
        <v>41</v>
      </c>
      <c r="F99" s="91" t="s">
        <v>120</v>
      </c>
      <c r="G99" s="250">
        <f t="shared" si="24"/>
        <v>330.7</v>
      </c>
      <c r="H99" s="250">
        <f t="shared" si="24"/>
        <v>330.7</v>
      </c>
      <c r="I99" s="328">
        <f t="shared" si="16"/>
        <v>1</v>
      </c>
    </row>
    <row r="100" spans="1:9" s="18" customFormat="1" ht="38.25">
      <c r="A100" s="19">
        <v>90</v>
      </c>
      <c r="B100" s="274" t="s">
        <v>15</v>
      </c>
      <c r="C100" s="244">
        <v>807</v>
      </c>
      <c r="D100" s="96" t="s">
        <v>305</v>
      </c>
      <c r="E100" s="275" t="s">
        <v>41</v>
      </c>
      <c r="F100" s="275" t="s">
        <v>121</v>
      </c>
      <c r="G100" s="304">
        <v>330.7</v>
      </c>
      <c r="H100" s="304">
        <v>330.7</v>
      </c>
      <c r="I100" s="327">
        <f t="shared" si="16"/>
        <v>1</v>
      </c>
    </row>
    <row r="101" spans="1:9" ht="102.75" customHeight="1">
      <c r="A101" s="19">
        <v>91</v>
      </c>
      <c r="B101" s="11" t="s">
        <v>463</v>
      </c>
      <c r="C101" s="246">
        <v>807</v>
      </c>
      <c r="D101" s="90" t="s">
        <v>467</v>
      </c>
      <c r="E101" s="90"/>
      <c r="F101" s="90"/>
      <c r="G101" s="247">
        <f>G103</f>
        <v>19.399999999999999</v>
      </c>
      <c r="H101" s="247">
        <f>H103</f>
        <v>19.399999999999999</v>
      </c>
      <c r="I101" s="328">
        <f t="shared" si="16"/>
        <v>1</v>
      </c>
    </row>
    <row r="102" spans="1:9" ht="61.5" customHeight="1">
      <c r="A102" s="19">
        <v>92</v>
      </c>
      <c r="B102" s="11" t="s">
        <v>50</v>
      </c>
      <c r="C102" s="246">
        <v>807</v>
      </c>
      <c r="D102" s="90" t="s">
        <v>467</v>
      </c>
      <c r="E102" s="90" t="s">
        <v>44</v>
      </c>
      <c r="F102" s="90"/>
      <c r="G102" s="247">
        <f t="shared" ref="G102:H104" si="25">G103</f>
        <v>19.399999999999999</v>
      </c>
      <c r="H102" s="247">
        <f t="shared" si="25"/>
        <v>19.399999999999999</v>
      </c>
      <c r="I102" s="328">
        <f t="shared" si="16"/>
        <v>1</v>
      </c>
    </row>
    <row r="103" spans="1:9" ht="25.5">
      <c r="A103" s="19">
        <v>93</v>
      </c>
      <c r="B103" s="11" t="s">
        <v>184</v>
      </c>
      <c r="C103" s="246">
        <v>807</v>
      </c>
      <c r="D103" s="90" t="s">
        <v>467</v>
      </c>
      <c r="E103" s="90" t="s">
        <v>41</v>
      </c>
      <c r="F103" s="90"/>
      <c r="G103" s="251">
        <f t="shared" si="25"/>
        <v>19.399999999999999</v>
      </c>
      <c r="H103" s="251">
        <f t="shared" si="25"/>
        <v>19.399999999999999</v>
      </c>
      <c r="I103" s="328">
        <f t="shared" si="16"/>
        <v>1</v>
      </c>
    </row>
    <row r="104" spans="1:9">
      <c r="A104" s="19">
        <v>94</v>
      </c>
      <c r="B104" s="13" t="s">
        <v>31</v>
      </c>
      <c r="C104" s="246">
        <v>807</v>
      </c>
      <c r="D104" s="90" t="s">
        <v>467</v>
      </c>
      <c r="E104" s="91" t="s">
        <v>41</v>
      </c>
      <c r="F104" s="91" t="s">
        <v>120</v>
      </c>
      <c r="G104" s="250">
        <f t="shared" si="25"/>
        <v>19.399999999999999</v>
      </c>
      <c r="H104" s="250">
        <f t="shared" si="25"/>
        <v>19.399999999999999</v>
      </c>
      <c r="I104" s="328">
        <f t="shared" si="16"/>
        <v>1</v>
      </c>
    </row>
    <row r="105" spans="1:9" s="18" customFormat="1" ht="38.25">
      <c r="A105" s="19">
        <v>95</v>
      </c>
      <c r="B105" s="274" t="s">
        <v>15</v>
      </c>
      <c r="C105" s="244">
        <v>807</v>
      </c>
      <c r="D105" s="96" t="s">
        <v>467</v>
      </c>
      <c r="E105" s="275" t="s">
        <v>41</v>
      </c>
      <c r="F105" s="275" t="s">
        <v>121</v>
      </c>
      <c r="G105" s="304">
        <v>19.399999999999999</v>
      </c>
      <c r="H105" s="304">
        <v>19.399999999999999</v>
      </c>
      <c r="I105" s="327">
        <f t="shared" si="16"/>
        <v>1</v>
      </c>
    </row>
    <row r="106" spans="1:9" ht="126.75" customHeight="1">
      <c r="A106" s="19">
        <v>96</v>
      </c>
      <c r="B106" s="11" t="s">
        <v>461</v>
      </c>
      <c r="C106" s="246">
        <v>807</v>
      </c>
      <c r="D106" s="90" t="s">
        <v>466</v>
      </c>
      <c r="E106" s="90"/>
      <c r="F106" s="90"/>
      <c r="G106" s="247">
        <f>G108</f>
        <v>18.053000000000001</v>
      </c>
      <c r="H106" s="247">
        <f>H108</f>
        <v>18.053000000000001</v>
      </c>
      <c r="I106" s="328">
        <f t="shared" si="16"/>
        <v>1</v>
      </c>
    </row>
    <row r="107" spans="1:9" ht="61.5" customHeight="1">
      <c r="A107" s="19">
        <v>97</v>
      </c>
      <c r="B107" s="11" t="s">
        <v>50</v>
      </c>
      <c r="C107" s="246">
        <v>807</v>
      </c>
      <c r="D107" s="90" t="s">
        <v>466</v>
      </c>
      <c r="E107" s="90" t="s">
        <v>44</v>
      </c>
      <c r="F107" s="90"/>
      <c r="G107" s="247">
        <f t="shared" ref="G107:H109" si="26">G108</f>
        <v>18.053000000000001</v>
      </c>
      <c r="H107" s="247">
        <f t="shared" si="26"/>
        <v>18.053000000000001</v>
      </c>
      <c r="I107" s="328">
        <f t="shared" si="16"/>
        <v>1</v>
      </c>
    </row>
    <row r="108" spans="1:9" ht="25.5">
      <c r="A108" s="19">
        <v>98</v>
      </c>
      <c r="B108" s="11" t="s">
        <v>184</v>
      </c>
      <c r="C108" s="246">
        <v>807</v>
      </c>
      <c r="D108" s="90" t="s">
        <v>466</v>
      </c>
      <c r="E108" s="90" t="s">
        <v>41</v>
      </c>
      <c r="F108" s="90"/>
      <c r="G108" s="251">
        <f t="shared" si="26"/>
        <v>18.053000000000001</v>
      </c>
      <c r="H108" s="251">
        <f t="shared" si="26"/>
        <v>18.053000000000001</v>
      </c>
      <c r="I108" s="328">
        <f t="shared" si="16"/>
        <v>1</v>
      </c>
    </row>
    <row r="109" spans="1:9">
      <c r="A109" s="19">
        <v>99</v>
      </c>
      <c r="B109" s="13" t="s">
        <v>31</v>
      </c>
      <c r="C109" s="246">
        <v>807</v>
      </c>
      <c r="D109" s="90" t="s">
        <v>466</v>
      </c>
      <c r="E109" s="91" t="s">
        <v>41</v>
      </c>
      <c r="F109" s="91" t="s">
        <v>120</v>
      </c>
      <c r="G109" s="250">
        <f t="shared" si="26"/>
        <v>18.053000000000001</v>
      </c>
      <c r="H109" s="250">
        <f t="shared" si="26"/>
        <v>18.053000000000001</v>
      </c>
      <c r="I109" s="328">
        <f t="shared" si="16"/>
        <v>1</v>
      </c>
    </row>
    <row r="110" spans="1:9" s="18" customFormat="1" ht="38.25">
      <c r="A110" s="19">
        <v>100</v>
      </c>
      <c r="B110" s="274" t="s">
        <v>15</v>
      </c>
      <c r="C110" s="244">
        <v>807</v>
      </c>
      <c r="D110" s="96" t="s">
        <v>466</v>
      </c>
      <c r="E110" s="275" t="s">
        <v>41</v>
      </c>
      <c r="F110" s="275" t="s">
        <v>121</v>
      </c>
      <c r="G110" s="304">
        <v>18.053000000000001</v>
      </c>
      <c r="H110" s="304">
        <v>18.053000000000001</v>
      </c>
      <c r="I110" s="327">
        <f t="shared" si="16"/>
        <v>1</v>
      </c>
    </row>
    <row r="111" spans="1:9" ht="33" customHeight="1">
      <c r="A111" s="19">
        <v>101</v>
      </c>
      <c r="B111" s="303" t="s">
        <v>360</v>
      </c>
      <c r="C111" s="246">
        <v>807</v>
      </c>
      <c r="D111" s="90" t="s">
        <v>238</v>
      </c>
      <c r="E111" s="90"/>
      <c r="F111" s="90"/>
      <c r="G111" s="247">
        <f>G112</f>
        <v>444.86261000000002</v>
      </c>
      <c r="H111" s="247">
        <f>H112</f>
        <v>444.86261000000002</v>
      </c>
      <c r="I111" s="328">
        <f t="shared" si="16"/>
        <v>1</v>
      </c>
    </row>
    <row r="112" spans="1:9" ht="51">
      <c r="A112" s="19">
        <v>102</v>
      </c>
      <c r="B112" s="172" t="s">
        <v>231</v>
      </c>
      <c r="C112" s="246">
        <v>807</v>
      </c>
      <c r="D112" s="90" t="s">
        <v>238</v>
      </c>
      <c r="E112" s="90" t="s">
        <v>44</v>
      </c>
      <c r="F112" s="90"/>
      <c r="G112" s="247">
        <f>G113</f>
        <v>444.86261000000002</v>
      </c>
      <c r="H112" s="247">
        <f>H113</f>
        <v>444.86261000000002</v>
      </c>
      <c r="I112" s="328">
        <f t="shared" si="16"/>
        <v>1</v>
      </c>
    </row>
    <row r="113" spans="1:9" ht="25.5">
      <c r="A113" s="19">
        <v>103</v>
      </c>
      <c r="B113" s="11" t="s">
        <v>49</v>
      </c>
      <c r="C113" s="246">
        <v>807</v>
      </c>
      <c r="D113" s="90" t="s">
        <v>238</v>
      </c>
      <c r="E113" s="90" t="s">
        <v>41</v>
      </c>
      <c r="F113" s="90"/>
      <c r="G113" s="247">
        <v>444.86261000000002</v>
      </c>
      <c r="H113" s="247">
        <v>444.86261000000002</v>
      </c>
      <c r="I113" s="328">
        <f t="shared" si="16"/>
        <v>1</v>
      </c>
    </row>
    <row r="114" spans="1:9">
      <c r="A114" s="19">
        <v>104</v>
      </c>
      <c r="B114" s="13" t="s">
        <v>31</v>
      </c>
      <c r="C114" s="246">
        <v>807</v>
      </c>
      <c r="D114" s="90" t="s">
        <v>238</v>
      </c>
      <c r="E114" s="91" t="s">
        <v>41</v>
      </c>
      <c r="F114" s="91" t="s">
        <v>120</v>
      </c>
      <c r="G114" s="250">
        <f>G115</f>
        <v>444.86261000000002</v>
      </c>
      <c r="H114" s="250">
        <f>H115</f>
        <v>444.86261000000002</v>
      </c>
      <c r="I114" s="328">
        <f t="shared" si="16"/>
        <v>1</v>
      </c>
    </row>
    <row r="115" spans="1:9">
      <c r="A115" s="19">
        <v>105</v>
      </c>
      <c r="B115" s="290" t="s">
        <v>54</v>
      </c>
      <c r="C115" s="244">
        <v>807</v>
      </c>
      <c r="D115" s="96" t="s">
        <v>238</v>
      </c>
      <c r="E115" s="275" t="s">
        <v>41</v>
      </c>
      <c r="F115" s="275" t="s">
        <v>124</v>
      </c>
      <c r="G115" s="245">
        <f>G113</f>
        <v>444.86261000000002</v>
      </c>
      <c r="H115" s="245">
        <f>H113</f>
        <v>444.86261000000002</v>
      </c>
      <c r="I115" s="327">
        <f t="shared" si="16"/>
        <v>1</v>
      </c>
    </row>
    <row r="116" spans="1:9" s="18" customFormat="1" ht="25.5" customHeight="1">
      <c r="A116" s="19">
        <v>106</v>
      </c>
      <c r="B116" s="299" t="s">
        <v>43</v>
      </c>
      <c r="C116" s="244">
        <v>807</v>
      </c>
      <c r="D116" s="291" t="s">
        <v>156</v>
      </c>
      <c r="E116" s="96"/>
      <c r="F116" s="96"/>
      <c r="G116" s="245">
        <f>G117</f>
        <v>58.740639999999999</v>
      </c>
      <c r="H116" s="245">
        <f>H117</f>
        <v>58.740639999999999</v>
      </c>
      <c r="I116" s="327">
        <f t="shared" si="16"/>
        <v>1</v>
      </c>
    </row>
    <row r="117" spans="1:9">
      <c r="A117" s="19">
        <v>107</v>
      </c>
      <c r="B117" s="11" t="s">
        <v>182</v>
      </c>
      <c r="C117" s="246">
        <v>807</v>
      </c>
      <c r="D117" s="89" t="s">
        <v>164</v>
      </c>
      <c r="E117" s="89"/>
      <c r="F117" s="89"/>
      <c r="G117" s="247">
        <f>G122+G126</f>
        <v>58.740639999999999</v>
      </c>
      <c r="H117" s="247">
        <f>H122+H126</f>
        <v>58.740639999999999</v>
      </c>
      <c r="I117" s="328">
        <f t="shared" si="16"/>
        <v>1</v>
      </c>
    </row>
    <row r="118" spans="1:9" s="18" customFormat="1" ht="29.25" customHeight="1">
      <c r="A118" s="19">
        <v>108</v>
      </c>
      <c r="B118" s="124" t="s">
        <v>48</v>
      </c>
      <c r="C118" s="246">
        <v>807</v>
      </c>
      <c r="D118" s="89" t="s">
        <v>468</v>
      </c>
      <c r="E118" s="89"/>
      <c r="F118" s="89"/>
      <c r="G118" s="247">
        <f>G119</f>
        <v>53.077460000000002</v>
      </c>
      <c r="H118" s="247">
        <f>H119</f>
        <v>53.077460000000002</v>
      </c>
      <c r="I118" s="328">
        <f t="shared" si="16"/>
        <v>1</v>
      </c>
    </row>
    <row r="119" spans="1:9" ht="25.5">
      <c r="A119" s="19">
        <v>109</v>
      </c>
      <c r="B119" s="13" t="s">
        <v>133</v>
      </c>
      <c r="C119" s="246">
        <v>807</v>
      </c>
      <c r="D119" s="89" t="s">
        <v>468</v>
      </c>
      <c r="E119" s="89" t="s">
        <v>45</v>
      </c>
      <c r="F119" s="89"/>
      <c r="G119" s="247">
        <v>53.077460000000002</v>
      </c>
      <c r="H119" s="247">
        <v>53.077460000000002</v>
      </c>
      <c r="I119" s="328">
        <f t="shared" si="16"/>
        <v>1</v>
      </c>
    </row>
    <row r="120" spans="1:9" ht="25.5">
      <c r="A120" s="19">
        <v>110</v>
      </c>
      <c r="B120" s="13" t="s">
        <v>132</v>
      </c>
      <c r="C120" s="246">
        <v>807</v>
      </c>
      <c r="D120" s="89" t="s">
        <v>468</v>
      </c>
      <c r="E120" s="89" t="s">
        <v>38</v>
      </c>
      <c r="F120" s="89"/>
      <c r="G120" s="247">
        <f t="shared" ref="G120:H122" si="27">G119</f>
        <v>53.077460000000002</v>
      </c>
      <c r="H120" s="247">
        <f t="shared" si="27"/>
        <v>53.077460000000002</v>
      </c>
      <c r="I120" s="328">
        <f t="shared" si="16"/>
        <v>1</v>
      </c>
    </row>
    <row r="121" spans="1:9">
      <c r="A121" s="19">
        <v>111</v>
      </c>
      <c r="B121" s="13" t="s">
        <v>31</v>
      </c>
      <c r="C121" s="246">
        <v>807</v>
      </c>
      <c r="D121" s="89" t="s">
        <v>468</v>
      </c>
      <c r="E121" s="89" t="s">
        <v>38</v>
      </c>
      <c r="F121" s="89" t="s">
        <v>120</v>
      </c>
      <c r="G121" s="247">
        <f t="shared" si="27"/>
        <v>53.077460000000002</v>
      </c>
      <c r="H121" s="247">
        <f t="shared" si="27"/>
        <v>53.077460000000002</v>
      </c>
      <c r="I121" s="328">
        <f t="shared" si="16"/>
        <v>1</v>
      </c>
    </row>
    <row r="122" spans="1:9">
      <c r="A122" s="19">
        <v>112</v>
      </c>
      <c r="B122" s="290" t="s">
        <v>54</v>
      </c>
      <c r="C122" s="246">
        <v>807</v>
      </c>
      <c r="D122" s="89" t="s">
        <v>468</v>
      </c>
      <c r="E122" s="89" t="s">
        <v>38</v>
      </c>
      <c r="F122" s="89" t="s">
        <v>124</v>
      </c>
      <c r="G122" s="247">
        <f t="shared" si="27"/>
        <v>53.077460000000002</v>
      </c>
      <c r="H122" s="247">
        <f t="shared" si="27"/>
        <v>53.077460000000002</v>
      </c>
      <c r="I122" s="328">
        <f t="shared" si="16"/>
        <v>1</v>
      </c>
    </row>
    <row r="123" spans="1:9">
      <c r="A123" s="19">
        <v>113</v>
      </c>
      <c r="B123" s="11" t="s">
        <v>51</v>
      </c>
      <c r="C123" s="13">
        <v>807</v>
      </c>
      <c r="D123" s="89" t="s">
        <v>468</v>
      </c>
      <c r="E123" s="90" t="s">
        <v>52</v>
      </c>
      <c r="F123" s="275"/>
      <c r="G123" s="247">
        <v>5.6631799999999997</v>
      </c>
      <c r="H123" s="247">
        <v>5.6631799999999997</v>
      </c>
      <c r="I123" s="328">
        <f t="shared" si="16"/>
        <v>1</v>
      </c>
    </row>
    <row r="124" spans="1:9">
      <c r="A124" s="19">
        <v>114</v>
      </c>
      <c r="B124" s="11" t="s">
        <v>470</v>
      </c>
      <c r="C124" s="13">
        <v>807</v>
      </c>
      <c r="D124" s="89" t="s">
        <v>468</v>
      </c>
      <c r="E124" s="90" t="s">
        <v>469</v>
      </c>
      <c r="F124" s="275"/>
      <c r="G124" s="247">
        <f t="shared" ref="G124:H126" si="28">G123</f>
        <v>5.6631799999999997</v>
      </c>
      <c r="H124" s="247">
        <f t="shared" si="28"/>
        <v>5.6631799999999997</v>
      </c>
      <c r="I124" s="328">
        <f t="shared" si="16"/>
        <v>1</v>
      </c>
    </row>
    <row r="125" spans="1:9">
      <c r="A125" s="19">
        <v>115</v>
      </c>
      <c r="B125" s="13" t="s">
        <v>31</v>
      </c>
      <c r="C125" s="13">
        <v>807</v>
      </c>
      <c r="D125" s="89" t="s">
        <v>468</v>
      </c>
      <c r="E125" s="90" t="s">
        <v>469</v>
      </c>
      <c r="F125" s="89" t="s">
        <v>120</v>
      </c>
      <c r="G125" s="247">
        <f t="shared" si="28"/>
        <v>5.6631799999999997</v>
      </c>
      <c r="H125" s="247">
        <f t="shared" si="28"/>
        <v>5.6631799999999997</v>
      </c>
      <c r="I125" s="328">
        <f t="shared" si="16"/>
        <v>1</v>
      </c>
    </row>
    <row r="126" spans="1:9">
      <c r="A126" s="19">
        <v>116</v>
      </c>
      <c r="B126" s="13" t="s">
        <v>54</v>
      </c>
      <c r="C126" s="13">
        <v>807</v>
      </c>
      <c r="D126" s="89" t="s">
        <v>468</v>
      </c>
      <c r="E126" s="90" t="s">
        <v>490</v>
      </c>
      <c r="F126" s="89" t="s">
        <v>124</v>
      </c>
      <c r="G126" s="247">
        <f t="shared" si="28"/>
        <v>5.6631799999999997</v>
      </c>
      <c r="H126" s="247">
        <f t="shared" si="28"/>
        <v>5.6631799999999997</v>
      </c>
      <c r="I126" s="328">
        <f t="shared" si="16"/>
        <v>1</v>
      </c>
    </row>
    <row r="127" spans="1:9" s="18" customFormat="1" ht="24" customHeight="1">
      <c r="A127" s="19">
        <v>117</v>
      </c>
      <c r="B127" s="299" t="s">
        <v>43</v>
      </c>
      <c r="C127" s="244">
        <v>807</v>
      </c>
      <c r="D127" s="291" t="s">
        <v>156</v>
      </c>
      <c r="E127" s="96"/>
      <c r="F127" s="96"/>
      <c r="G127" s="245">
        <f t="shared" ref="G127:H129" si="29">G128</f>
        <v>20.172999999999998</v>
      </c>
      <c r="H127" s="245">
        <f t="shared" si="29"/>
        <v>20.172999999999998</v>
      </c>
      <c r="I127" s="327">
        <f t="shared" ref="I127:I177" si="30">H127/G127</f>
        <v>1</v>
      </c>
    </row>
    <row r="128" spans="1:9">
      <c r="A128" s="19">
        <v>118</v>
      </c>
      <c r="B128" s="11" t="s">
        <v>182</v>
      </c>
      <c r="C128" s="246">
        <v>807</v>
      </c>
      <c r="D128" s="89" t="s">
        <v>164</v>
      </c>
      <c r="E128" s="89"/>
      <c r="F128" s="89"/>
      <c r="G128" s="247">
        <f t="shared" si="29"/>
        <v>20.172999999999998</v>
      </c>
      <c r="H128" s="247">
        <f t="shared" si="29"/>
        <v>20.172999999999998</v>
      </c>
      <c r="I128" s="328">
        <f t="shared" si="30"/>
        <v>1</v>
      </c>
    </row>
    <row r="129" spans="1:9" s="18" customFormat="1" ht="30" customHeight="1">
      <c r="A129" s="19">
        <v>119</v>
      </c>
      <c r="B129" s="124" t="s">
        <v>424</v>
      </c>
      <c r="C129" s="246">
        <v>807</v>
      </c>
      <c r="D129" s="89" t="s">
        <v>406</v>
      </c>
      <c r="E129" s="89"/>
      <c r="F129" s="89"/>
      <c r="G129" s="247">
        <f t="shared" si="29"/>
        <v>20.172999999999998</v>
      </c>
      <c r="H129" s="247">
        <f t="shared" si="29"/>
        <v>20.172999999999998</v>
      </c>
      <c r="I129" s="328">
        <f t="shared" si="30"/>
        <v>1</v>
      </c>
    </row>
    <row r="130" spans="1:9" ht="25.5">
      <c r="A130" s="19">
        <v>120</v>
      </c>
      <c r="B130" s="13" t="s">
        <v>133</v>
      </c>
      <c r="C130" s="246">
        <v>807</v>
      </c>
      <c r="D130" s="89" t="s">
        <v>406</v>
      </c>
      <c r="E130" s="89" t="s">
        <v>45</v>
      </c>
      <c r="F130" s="89"/>
      <c r="G130" s="247">
        <f>G131</f>
        <v>20.172999999999998</v>
      </c>
      <c r="H130" s="247">
        <f>H131</f>
        <v>20.172999999999998</v>
      </c>
      <c r="I130" s="328">
        <f t="shared" si="30"/>
        <v>1</v>
      </c>
    </row>
    <row r="131" spans="1:9" ht="25.5">
      <c r="A131" s="19">
        <v>121</v>
      </c>
      <c r="B131" s="13" t="s">
        <v>132</v>
      </c>
      <c r="C131" s="246">
        <v>807</v>
      </c>
      <c r="D131" s="89" t="s">
        <v>406</v>
      </c>
      <c r="E131" s="89" t="s">
        <v>38</v>
      </c>
      <c r="F131" s="89"/>
      <c r="G131" s="247">
        <f>G132</f>
        <v>20.172999999999998</v>
      </c>
      <c r="H131" s="247">
        <f>H132</f>
        <v>20.172999999999998</v>
      </c>
      <c r="I131" s="328">
        <f t="shared" si="30"/>
        <v>1</v>
      </c>
    </row>
    <row r="132" spans="1:9">
      <c r="A132" s="19">
        <v>122</v>
      </c>
      <c r="B132" s="12" t="s">
        <v>35</v>
      </c>
      <c r="C132" s="246">
        <v>807</v>
      </c>
      <c r="D132" s="89" t="s">
        <v>406</v>
      </c>
      <c r="E132" s="89" t="s">
        <v>38</v>
      </c>
      <c r="F132" s="89" t="s">
        <v>114</v>
      </c>
      <c r="G132" s="247">
        <f>19.212+0.961</f>
        <v>20.172999999999998</v>
      </c>
      <c r="H132" s="247">
        <f>19.212+0.961</f>
        <v>20.172999999999998</v>
      </c>
      <c r="I132" s="328">
        <f t="shared" si="30"/>
        <v>1</v>
      </c>
    </row>
    <row r="133" spans="1:9" ht="25.5">
      <c r="A133" s="19">
        <v>123</v>
      </c>
      <c r="B133" s="13" t="s">
        <v>425</v>
      </c>
      <c r="C133" s="246">
        <v>807</v>
      </c>
      <c r="D133" s="89" t="s">
        <v>406</v>
      </c>
      <c r="E133" s="89" t="s">
        <v>38</v>
      </c>
      <c r="F133" s="89" t="s">
        <v>115</v>
      </c>
      <c r="G133" s="247">
        <f>G132</f>
        <v>20.172999999999998</v>
      </c>
      <c r="H133" s="247">
        <f>H132</f>
        <v>20.172999999999998</v>
      </c>
      <c r="I133" s="328">
        <f t="shared" si="30"/>
        <v>1</v>
      </c>
    </row>
    <row r="134" spans="1:9" s="18" customFormat="1" ht="29.25" customHeight="1">
      <c r="A134" s="19">
        <v>124</v>
      </c>
      <c r="B134" s="299" t="s">
        <v>43</v>
      </c>
      <c r="C134" s="244">
        <v>807</v>
      </c>
      <c r="D134" s="291" t="s">
        <v>156</v>
      </c>
      <c r="E134" s="96"/>
      <c r="F134" s="96"/>
      <c r="G134" s="245">
        <f t="shared" ref="G134:H138" si="31">G135</f>
        <v>24.789169999999999</v>
      </c>
      <c r="H134" s="245">
        <f t="shared" si="31"/>
        <v>24.789169999999999</v>
      </c>
      <c r="I134" s="327">
        <f t="shared" si="30"/>
        <v>1</v>
      </c>
    </row>
    <row r="135" spans="1:9">
      <c r="A135" s="19">
        <v>125</v>
      </c>
      <c r="B135" s="11" t="s">
        <v>182</v>
      </c>
      <c r="C135" s="246">
        <v>807</v>
      </c>
      <c r="D135" s="89" t="s">
        <v>164</v>
      </c>
      <c r="E135" s="89"/>
      <c r="F135" s="89"/>
      <c r="G135" s="247">
        <f t="shared" si="31"/>
        <v>24.789169999999999</v>
      </c>
      <c r="H135" s="247">
        <f t="shared" si="31"/>
        <v>24.789169999999999</v>
      </c>
      <c r="I135" s="328">
        <f t="shared" si="30"/>
        <v>1</v>
      </c>
    </row>
    <row r="136" spans="1:9" s="18" customFormat="1" ht="30.75" customHeight="1">
      <c r="A136" s="19">
        <v>126</v>
      </c>
      <c r="B136" s="124" t="s">
        <v>359</v>
      </c>
      <c r="C136" s="246">
        <v>807</v>
      </c>
      <c r="D136" s="89" t="s">
        <v>361</v>
      </c>
      <c r="E136" s="89"/>
      <c r="F136" s="89"/>
      <c r="G136" s="247">
        <f t="shared" si="31"/>
        <v>24.789169999999999</v>
      </c>
      <c r="H136" s="247">
        <f t="shared" si="31"/>
        <v>24.789169999999999</v>
      </c>
      <c r="I136" s="328">
        <f t="shared" si="30"/>
        <v>1</v>
      </c>
    </row>
    <row r="137" spans="1:9" ht="25.5">
      <c r="A137" s="19">
        <v>127</v>
      </c>
      <c r="B137" s="13" t="s">
        <v>133</v>
      </c>
      <c r="C137" s="246">
        <v>807</v>
      </c>
      <c r="D137" s="89" t="s">
        <v>361</v>
      </c>
      <c r="E137" s="89" t="s">
        <v>45</v>
      </c>
      <c r="F137" s="89"/>
      <c r="G137" s="247">
        <f t="shared" si="31"/>
        <v>24.789169999999999</v>
      </c>
      <c r="H137" s="247">
        <f t="shared" si="31"/>
        <v>24.789169999999999</v>
      </c>
      <c r="I137" s="328">
        <f t="shared" si="30"/>
        <v>1</v>
      </c>
    </row>
    <row r="138" spans="1:9" ht="25.5">
      <c r="A138" s="19">
        <v>128</v>
      </c>
      <c r="B138" s="13" t="s">
        <v>132</v>
      </c>
      <c r="C138" s="246">
        <v>807</v>
      </c>
      <c r="D138" s="89" t="s">
        <v>361</v>
      </c>
      <c r="E138" s="89" t="s">
        <v>38</v>
      </c>
      <c r="F138" s="89"/>
      <c r="G138" s="247">
        <f t="shared" si="31"/>
        <v>24.789169999999999</v>
      </c>
      <c r="H138" s="247">
        <f t="shared" si="31"/>
        <v>24.789169999999999</v>
      </c>
      <c r="I138" s="328">
        <f t="shared" si="30"/>
        <v>1</v>
      </c>
    </row>
    <row r="139" spans="1:9">
      <c r="A139" s="19">
        <v>129</v>
      </c>
      <c r="B139" s="12" t="s">
        <v>34</v>
      </c>
      <c r="C139" s="246">
        <v>807</v>
      </c>
      <c r="D139" s="89" t="s">
        <v>361</v>
      </c>
      <c r="E139" s="89" t="s">
        <v>38</v>
      </c>
      <c r="F139" s="89" t="s">
        <v>118</v>
      </c>
      <c r="G139" s="247">
        <v>24.789169999999999</v>
      </c>
      <c r="H139" s="247">
        <v>24.789169999999999</v>
      </c>
      <c r="I139" s="328">
        <f t="shared" si="30"/>
        <v>1</v>
      </c>
    </row>
    <row r="140" spans="1:9">
      <c r="A140" s="19">
        <v>130</v>
      </c>
      <c r="B140" s="13" t="s">
        <v>357</v>
      </c>
      <c r="C140" s="246">
        <v>807</v>
      </c>
      <c r="D140" s="89" t="s">
        <v>361</v>
      </c>
      <c r="E140" s="89" t="s">
        <v>38</v>
      </c>
      <c r="F140" s="89" t="s">
        <v>356</v>
      </c>
      <c r="G140" s="247">
        <f>G139</f>
        <v>24.789169999999999</v>
      </c>
      <c r="H140" s="247">
        <f>H139</f>
        <v>24.789169999999999</v>
      </c>
      <c r="I140" s="328">
        <f t="shared" si="30"/>
        <v>1</v>
      </c>
    </row>
    <row r="141" spans="1:9" s="18" customFormat="1" ht="25.5" customHeight="1">
      <c r="A141" s="19">
        <v>131</v>
      </c>
      <c r="B141" s="299" t="s">
        <v>43</v>
      </c>
      <c r="C141" s="244">
        <v>807</v>
      </c>
      <c r="D141" s="291" t="s">
        <v>156</v>
      </c>
      <c r="E141" s="96"/>
      <c r="F141" s="96"/>
      <c r="G141" s="245">
        <f t="shared" ref="G141:H145" si="32">G142</f>
        <v>37.612319999999997</v>
      </c>
      <c r="H141" s="245">
        <f t="shared" si="32"/>
        <v>37.612319999999997</v>
      </c>
      <c r="I141" s="327">
        <f t="shared" si="30"/>
        <v>1</v>
      </c>
    </row>
    <row r="142" spans="1:9">
      <c r="A142" s="19">
        <v>132</v>
      </c>
      <c r="B142" s="11" t="s">
        <v>182</v>
      </c>
      <c r="C142" s="246">
        <v>807</v>
      </c>
      <c r="D142" s="89" t="s">
        <v>164</v>
      </c>
      <c r="E142" s="89"/>
      <c r="F142" s="89"/>
      <c r="G142" s="247">
        <f t="shared" si="32"/>
        <v>37.612319999999997</v>
      </c>
      <c r="H142" s="247">
        <f t="shared" si="32"/>
        <v>37.612319999999997</v>
      </c>
      <c r="I142" s="328">
        <f t="shared" si="30"/>
        <v>1</v>
      </c>
    </row>
    <row r="143" spans="1:9" s="18" customFormat="1" ht="56.25" customHeight="1">
      <c r="A143" s="19">
        <v>133</v>
      </c>
      <c r="B143" s="124" t="s">
        <v>298</v>
      </c>
      <c r="C143" s="246">
        <v>807</v>
      </c>
      <c r="D143" s="89" t="s">
        <v>299</v>
      </c>
      <c r="E143" s="89"/>
      <c r="F143" s="89"/>
      <c r="G143" s="247">
        <f t="shared" si="32"/>
        <v>37.612319999999997</v>
      </c>
      <c r="H143" s="247">
        <f t="shared" si="32"/>
        <v>37.612319999999997</v>
      </c>
      <c r="I143" s="328">
        <f t="shared" si="30"/>
        <v>1</v>
      </c>
    </row>
    <row r="144" spans="1:9" ht="25.5">
      <c r="A144" s="19">
        <v>134</v>
      </c>
      <c r="B144" s="13" t="s">
        <v>133</v>
      </c>
      <c r="C144" s="246">
        <v>807</v>
      </c>
      <c r="D144" s="89" t="s">
        <v>299</v>
      </c>
      <c r="E144" s="89" t="s">
        <v>55</v>
      </c>
      <c r="F144" s="89"/>
      <c r="G144" s="247">
        <f t="shared" si="32"/>
        <v>37.612319999999997</v>
      </c>
      <c r="H144" s="247">
        <f t="shared" si="32"/>
        <v>37.612319999999997</v>
      </c>
      <c r="I144" s="328">
        <f t="shared" si="30"/>
        <v>1</v>
      </c>
    </row>
    <row r="145" spans="1:9" ht="25.5">
      <c r="A145" s="19">
        <v>135</v>
      </c>
      <c r="B145" s="13" t="s">
        <v>132</v>
      </c>
      <c r="C145" s="246">
        <v>807</v>
      </c>
      <c r="D145" s="89" t="s">
        <v>299</v>
      </c>
      <c r="E145" s="89" t="s">
        <v>39</v>
      </c>
      <c r="F145" s="89"/>
      <c r="G145" s="247">
        <f t="shared" si="32"/>
        <v>37.612319999999997</v>
      </c>
      <c r="H145" s="247">
        <f t="shared" si="32"/>
        <v>37.612319999999997</v>
      </c>
      <c r="I145" s="328">
        <f t="shared" si="30"/>
        <v>1</v>
      </c>
    </row>
    <row r="146" spans="1:9">
      <c r="A146" s="19">
        <v>136</v>
      </c>
      <c r="B146" s="12" t="s">
        <v>34</v>
      </c>
      <c r="C146" s="246">
        <v>807</v>
      </c>
      <c r="D146" s="89" t="s">
        <v>299</v>
      </c>
      <c r="E146" s="89" t="s">
        <v>39</v>
      </c>
      <c r="F146" s="89" t="s">
        <v>118</v>
      </c>
      <c r="G146" s="247">
        <v>37.612319999999997</v>
      </c>
      <c r="H146" s="247">
        <v>37.612319999999997</v>
      </c>
      <c r="I146" s="328">
        <f t="shared" si="30"/>
        <v>1</v>
      </c>
    </row>
    <row r="147" spans="1:9">
      <c r="A147" s="19">
        <v>137</v>
      </c>
      <c r="B147" s="13" t="s">
        <v>292</v>
      </c>
      <c r="C147" s="246">
        <v>807</v>
      </c>
      <c r="D147" s="89" t="s">
        <v>299</v>
      </c>
      <c r="E147" s="89" t="s">
        <v>39</v>
      </c>
      <c r="F147" s="89" t="s">
        <v>293</v>
      </c>
      <c r="G147" s="247">
        <f>G146</f>
        <v>37.612319999999997</v>
      </c>
      <c r="H147" s="247">
        <f>H146</f>
        <v>37.612319999999997</v>
      </c>
      <c r="I147" s="328">
        <f t="shared" si="30"/>
        <v>1</v>
      </c>
    </row>
    <row r="148" spans="1:9" s="18" customFormat="1" ht="25.5" customHeight="1">
      <c r="A148" s="19">
        <v>138</v>
      </c>
      <c r="B148" s="299" t="s">
        <v>43</v>
      </c>
      <c r="C148" s="244">
        <v>807</v>
      </c>
      <c r="D148" s="291" t="s">
        <v>156</v>
      </c>
      <c r="E148" s="96"/>
      <c r="F148" s="96"/>
      <c r="G148" s="245">
        <f t="shared" ref="G148:H150" si="33">G149</f>
        <v>43.631610000000002</v>
      </c>
      <c r="H148" s="245">
        <f t="shared" si="33"/>
        <v>43.631599999999999</v>
      </c>
      <c r="I148" s="327">
        <f t="shared" si="30"/>
        <v>0.99999977080836566</v>
      </c>
    </row>
    <row r="149" spans="1:9">
      <c r="A149" s="19">
        <v>139</v>
      </c>
      <c r="B149" s="11" t="s">
        <v>182</v>
      </c>
      <c r="C149" s="246">
        <v>807</v>
      </c>
      <c r="D149" s="89" t="s">
        <v>164</v>
      </c>
      <c r="E149" s="89"/>
      <c r="F149" s="89"/>
      <c r="G149" s="247">
        <f t="shared" si="33"/>
        <v>43.631610000000002</v>
      </c>
      <c r="H149" s="247">
        <f t="shared" si="33"/>
        <v>43.631599999999999</v>
      </c>
      <c r="I149" s="328">
        <f t="shared" si="30"/>
        <v>0.99999977080836566</v>
      </c>
    </row>
    <row r="150" spans="1:9" s="18" customFormat="1" ht="69" customHeight="1">
      <c r="A150" s="19">
        <v>140</v>
      </c>
      <c r="B150" s="124" t="s">
        <v>462</v>
      </c>
      <c r="C150" s="246">
        <v>807</v>
      </c>
      <c r="D150" s="89" t="s">
        <v>464</v>
      </c>
      <c r="E150" s="89"/>
      <c r="F150" s="89"/>
      <c r="G150" s="247">
        <f t="shared" si="33"/>
        <v>43.631610000000002</v>
      </c>
      <c r="H150" s="247">
        <f t="shared" si="33"/>
        <v>43.631599999999999</v>
      </c>
      <c r="I150" s="328">
        <f t="shared" si="30"/>
        <v>0.99999977080836566</v>
      </c>
    </row>
    <row r="151" spans="1:9" ht="25.5">
      <c r="A151" s="19">
        <v>141</v>
      </c>
      <c r="B151" s="13" t="s">
        <v>133</v>
      </c>
      <c r="C151" s="246">
        <v>807</v>
      </c>
      <c r="D151" s="89" t="s">
        <v>464</v>
      </c>
      <c r="E151" s="89" t="s">
        <v>45</v>
      </c>
      <c r="F151" s="89"/>
      <c r="G151" s="247">
        <v>43.631610000000002</v>
      </c>
      <c r="H151" s="247">
        <v>43.631599999999999</v>
      </c>
      <c r="I151" s="328">
        <f t="shared" si="30"/>
        <v>0.99999977080836566</v>
      </c>
    </row>
    <row r="152" spans="1:9" ht="25.5">
      <c r="A152" s="19">
        <v>142</v>
      </c>
      <c r="B152" s="13" t="s">
        <v>132</v>
      </c>
      <c r="C152" s="246">
        <v>807</v>
      </c>
      <c r="D152" s="89" t="s">
        <v>464</v>
      </c>
      <c r="E152" s="89" t="s">
        <v>38</v>
      </c>
      <c r="F152" s="89"/>
      <c r="G152" s="247">
        <f t="shared" ref="G152:H154" si="34">G151</f>
        <v>43.631610000000002</v>
      </c>
      <c r="H152" s="247">
        <f t="shared" si="34"/>
        <v>43.631599999999999</v>
      </c>
      <c r="I152" s="328">
        <f t="shared" si="30"/>
        <v>0.99999977080836566</v>
      </c>
    </row>
    <row r="153" spans="1:9">
      <c r="A153" s="19">
        <v>143</v>
      </c>
      <c r="B153" s="12" t="s">
        <v>458</v>
      </c>
      <c r="C153" s="246">
        <v>807</v>
      </c>
      <c r="D153" s="89" t="s">
        <v>464</v>
      </c>
      <c r="E153" s="89" t="s">
        <v>38</v>
      </c>
      <c r="F153" s="89" t="s">
        <v>116</v>
      </c>
      <c r="G153" s="247">
        <f t="shared" si="34"/>
        <v>43.631610000000002</v>
      </c>
      <c r="H153" s="247">
        <f t="shared" si="34"/>
        <v>43.631599999999999</v>
      </c>
      <c r="I153" s="328">
        <f t="shared" si="30"/>
        <v>0.99999977080836566</v>
      </c>
    </row>
    <row r="154" spans="1:9">
      <c r="A154" s="19">
        <v>144</v>
      </c>
      <c r="B154" s="13" t="s">
        <v>2</v>
      </c>
      <c r="C154" s="246">
        <v>807</v>
      </c>
      <c r="D154" s="89" t="s">
        <v>464</v>
      </c>
      <c r="E154" s="89" t="s">
        <v>38</v>
      </c>
      <c r="F154" s="89" t="s">
        <v>457</v>
      </c>
      <c r="G154" s="247">
        <f t="shared" si="34"/>
        <v>43.631610000000002</v>
      </c>
      <c r="H154" s="247">
        <f t="shared" si="34"/>
        <v>43.631599999999999</v>
      </c>
      <c r="I154" s="328">
        <f t="shared" si="30"/>
        <v>0.99999977080836566</v>
      </c>
    </row>
    <row r="155" spans="1:9" s="18" customFormat="1" ht="29.25" customHeight="1">
      <c r="A155" s="19">
        <v>145</v>
      </c>
      <c r="B155" s="299" t="s">
        <v>43</v>
      </c>
      <c r="C155" s="244">
        <v>807</v>
      </c>
      <c r="D155" s="291" t="s">
        <v>156</v>
      </c>
      <c r="E155" s="96"/>
      <c r="F155" s="96"/>
      <c r="G155" s="245">
        <f t="shared" ref="G155:H158" si="35">G156</f>
        <v>19.785920000000001</v>
      </c>
      <c r="H155" s="245">
        <f t="shared" si="35"/>
        <v>19.785920000000001</v>
      </c>
      <c r="I155" s="327">
        <f t="shared" si="30"/>
        <v>1</v>
      </c>
    </row>
    <row r="156" spans="1:9">
      <c r="A156" s="19">
        <v>146</v>
      </c>
      <c r="B156" s="11" t="s">
        <v>182</v>
      </c>
      <c r="C156" s="246">
        <v>807</v>
      </c>
      <c r="D156" s="89" t="s">
        <v>164</v>
      </c>
      <c r="E156" s="89"/>
      <c r="F156" s="89"/>
      <c r="G156" s="247">
        <f t="shared" si="35"/>
        <v>19.785920000000001</v>
      </c>
      <c r="H156" s="247">
        <f t="shared" si="35"/>
        <v>19.785920000000001</v>
      </c>
      <c r="I156" s="328">
        <f t="shared" si="30"/>
        <v>1</v>
      </c>
    </row>
    <row r="157" spans="1:9" ht="33.75" customHeight="1">
      <c r="A157" s="19">
        <v>147</v>
      </c>
      <c r="B157" s="10" t="s">
        <v>427</v>
      </c>
      <c r="C157" s="246">
        <v>807</v>
      </c>
      <c r="D157" s="90" t="s">
        <v>426</v>
      </c>
      <c r="E157" s="90"/>
      <c r="F157" s="90"/>
      <c r="G157" s="247">
        <f t="shared" si="35"/>
        <v>19.785920000000001</v>
      </c>
      <c r="H157" s="247">
        <f t="shared" si="35"/>
        <v>19.785920000000001</v>
      </c>
      <c r="I157" s="328">
        <f t="shared" si="30"/>
        <v>1</v>
      </c>
    </row>
    <row r="158" spans="1:9" ht="25.5">
      <c r="A158" s="19">
        <v>148</v>
      </c>
      <c r="B158" s="11" t="s">
        <v>133</v>
      </c>
      <c r="C158" s="246">
        <v>807</v>
      </c>
      <c r="D158" s="90" t="s">
        <v>426</v>
      </c>
      <c r="E158" s="90" t="s">
        <v>45</v>
      </c>
      <c r="F158" s="90"/>
      <c r="G158" s="247">
        <f t="shared" si="35"/>
        <v>19.785920000000001</v>
      </c>
      <c r="H158" s="247">
        <f t="shared" si="35"/>
        <v>19.785920000000001</v>
      </c>
      <c r="I158" s="328">
        <f t="shared" si="30"/>
        <v>1</v>
      </c>
    </row>
    <row r="159" spans="1:9" ht="29.25" customHeight="1">
      <c r="A159" s="19">
        <v>149</v>
      </c>
      <c r="B159" s="11" t="s">
        <v>132</v>
      </c>
      <c r="C159" s="246">
        <v>807</v>
      </c>
      <c r="D159" s="90" t="s">
        <v>426</v>
      </c>
      <c r="E159" s="90" t="s">
        <v>38</v>
      </c>
      <c r="F159" s="90"/>
      <c r="G159" s="247">
        <v>19.785920000000001</v>
      </c>
      <c r="H159" s="247">
        <v>19.785920000000001</v>
      </c>
      <c r="I159" s="328">
        <f t="shared" si="30"/>
        <v>1</v>
      </c>
    </row>
    <row r="160" spans="1:9" s="18" customFormat="1">
      <c r="A160" s="19">
        <v>150</v>
      </c>
      <c r="B160" s="11" t="s">
        <v>34</v>
      </c>
      <c r="C160" s="246">
        <v>807</v>
      </c>
      <c r="D160" s="90" t="s">
        <v>426</v>
      </c>
      <c r="E160" s="90" t="s">
        <v>38</v>
      </c>
      <c r="F160" s="90" t="s">
        <v>118</v>
      </c>
      <c r="G160" s="247">
        <f t="shared" ref="G160" si="36">G159</f>
        <v>19.785920000000001</v>
      </c>
      <c r="H160" s="247">
        <f t="shared" ref="H160" si="37">H159</f>
        <v>19.785920000000001</v>
      </c>
      <c r="I160" s="328">
        <f t="shared" si="30"/>
        <v>1</v>
      </c>
    </row>
    <row r="161" spans="1:9" s="18" customFormat="1">
      <c r="A161" s="19">
        <v>151</v>
      </c>
      <c r="B161" s="11" t="s">
        <v>36</v>
      </c>
      <c r="C161" s="246">
        <v>807</v>
      </c>
      <c r="D161" s="90" t="s">
        <v>426</v>
      </c>
      <c r="E161" s="90" t="s">
        <v>38</v>
      </c>
      <c r="F161" s="90" t="s">
        <v>119</v>
      </c>
      <c r="G161" s="247">
        <f t="shared" ref="G161" si="38">G160</f>
        <v>19.785920000000001</v>
      </c>
      <c r="H161" s="247">
        <f t="shared" ref="H161" si="39">H160</f>
        <v>19.785920000000001</v>
      </c>
      <c r="I161" s="328">
        <f t="shared" si="30"/>
        <v>1</v>
      </c>
    </row>
    <row r="162" spans="1:9" s="18" customFormat="1" ht="25.5" customHeight="1">
      <c r="A162" s="19">
        <v>152</v>
      </c>
      <c r="B162" s="299" t="s">
        <v>43</v>
      </c>
      <c r="C162" s="244">
        <v>807</v>
      </c>
      <c r="D162" s="291" t="s">
        <v>156</v>
      </c>
      <c r="E162" s="96"/>
      <c r="F162" s="96"/>
      <c r="G162" s="245">
        <f t="shared" ref="G162:H166" si="40">G163</f>
        <v>898.54466000000002</v>
      </c>
      <c r="H162" s="245">
        <f t="shared" si="40"/>
        <v>898.54466000000002</v>
      </c>
      <c r="I162" s="327">
        <f t="shared" si="30"/>
        <v>1</v>
      </c>
    </row>
    <row r="163" spans="1:9">
      <c r="A163" s="19">
        <v>153</v>
      </c>
      <c r="B163" s="11" t="s">
        <v>182</v>
      </c>
      <c r="C163" s="246">
        <v>807</v>
      </c>
      <c r="D163" s="89" t="s">
        <v>164</v>
      </c>
      <c r="E163" s="89"/>
      <c r="F163" s="89"/>
      <c r="G163" s="247">
        <f t="shared" si="40"/>
        <v>898.54466000000002</v>
      </c>
      <c r="H163" s="247">
        <f t="shared" si="40"/>
        <v>898.54466000000002</v>
      </c>
      <c r="I163" s="328">
        <f t="shared" si="30"/>
        <v>1</v>
      </c>
    </row>
    <row r="164" spans="1:9" s="18" customFormat="1" ht="28.5" customHeight="1">
      <c r="A164" s="19">
        <v>154</v>
      </c>
      <c r="B164" s="124" t="s">
        <v>363</v>
      </c>
      <c r="C164" s="246">
        <v>807</v>
      </c>
      <c r="D164" s="89" t="s">
        <v>362</v>
      </c>
      <c r="E164" s="89"/>
      <c r="F164" s="89"/>
      <c r="G164" s="247">
        <f t="shared" si="40"/>
        <v>898.54466000000002</v>
      </c>
      <c r="H164" s="247">
        <f t="shared" si="40"/>
        <v>898.54466000000002</v>
      </c>
      <c r="I164" s="328">
        <f t="shared" si="30"/>
        <v>1</v>
      </c>
    </row>
    <row r="165" spans="1:9" ht="25.5">
      <c r="A165" s="19">
        <v>155</v>
      </c>
      <c r="B165" s="13" t="s">
        <v>133</v>
      </c>
      <c r="C165" s="246">
        <v>807</v>
      </c>
      <c r="D165" s="89" t="s">
        <v>362</v>
      </c>
      <c r="E165" s="89" t="s">
        <v>45</v>
      </c>
      <c r="F165" s="89"/>
      <c r="G165" s="247">
        <f t="shared" si="40"/>
        <v>898.54466000000002</v>
      </c>
      <c r="H165" s="247">
        <f t="shared" si="40"/>
        <v>898.54466000000002</v>
      </c>
      <c r="I165" s="328">
        <f t="shared" si="30"/>
        <v>1</v>
      </c>
    </row>
    <row r="166" spans="1:9" ht="25.5">
      <c r="A166" s="19">
        <v>156</v>
      </c>
      <c r="B166" s="13" t="s">
        <v>132</v>
      </c>
      <c r="C166" s="246">
        <v>807</v>
      </c>
      <c r="D166" s="89" t="s">
        <v>362</v>
      </c>
      <c r="E166" s="89" t="s">
        <v>38</v>
      </c>
      <c r="F166" s="89"/>
      <c r="G166" s="247">
        <f t="shared" si="40"/>
        <v>898.54466000000002</v>
      </c>
      <c r="H166" s="247">
        <f t="shared" si="40"/>
        <v>898.54466000000002</v>
      </c>
      <c r="I166" s="328">
        <f t="shared" si="30"/>
        <v>1</v>
      </c>
    </row>
    <row r="167" spans="1:9" ht="18.75" customHeight="1">
      <c r="A167" s="19">
        <v>157</v>
      </c>
      <c r="B167" s="12" t="s">
        <v>34</v>
      </c>
      <c r="C167" s="246">
        <v>807</v>
      </c>
      <c r="D167" s="89" t="s">
        <v>362</v>
      </c>
      <c r="E167" s="89" t="s">
        <v>38</v>
      </c>
      <c r="F167" s="89" t="s">
        <v>118</v>
      </c>
      <c r="G167" s="247">
        <v>898.54466000000002</v>
      </c>
      <c r="H167" s="247">
        <v>898.54466000000002</v>
      </c>
      <c r="I167" s="328">
        <f t="shared" si="30"/>
        <v>1</v>
      </c>
    </row>
    <row r="168" spans="1:9" ht="18" customHeight="1">
      <c r="A168" s="19">
        <v>158</v>
      </c>
      <c r="B168" s="13" t="s">
        <v>357</v>
      </c>
      <c r="C168" s="246">
        <v>807</v>
      </c>
      <c r="D168" s="89" t="s">
        <v>362</v>
      </c>
      <c r="E168" s="89" t="s">
        <v>38</v>
      </c>
      <c r="F168" s="89" t="s">
        <v>356</v>
      </c>
      <c r="G168" s="247">
        <f>G167</f>
        <v>898.54466000000002</v>
      </c>
      <c r="H168" s="247">
        <f>H167</f>
        <v>898.54466000000002</v>
      </c>
      <c r="I168" s="328">
        <f t="shared" si="30"/>
        <v>1</v>
      </c>
    </row>
    <row r="169" spans="1:9" s="18" customFormat="1" ht="27" customHeight="1">
      <c r="A169" s="19">
        <v>159</v>
      </c>
      <c r="B169" s="302" t="s">
        <v>189</v>
      </c>
      <c r="C169" s="244">
        <v>807</v>
      </c>
      <c r="D169" s="293" t="s">
        <v>165</v>
      </c>
      <c r="E169" s="96"/>
      <c r="F169" s="293"/>
      <c r="G169" s="245">
        <f>G179+G170</f>
        <v>122.31400000000001</v>
      </c>
      <c r="H169" s="245">
        <f>H179+H170</f>
        <v>122.31400000000001</v>
      </c>
      <c r="I169" s="327">
        <f t="shared" si="30"/>
        <v>1</v>
      </c>
    </row>
    <row r="170" spans="1:9" ht="38.25">
      <c r="A170" s="19">
        <v>160</v>
      </c>
      <c r="B170" s="11" t="s">
        <v>210</v>
      </c>
      <c r="C170" s="246">
        <v>807</v>
      </c>
      <c r="D170" s="90" t="s">
        <v>167</v>
      </c>
      <c r="E170" s="90"/>
      <c r="F170" s="90"/>
      <c r="G170" s="247">
        <f>G175+G171</f>
        <v>120.7</v>
      </c>
      <c r="H170" s="247">
        <f>H175+H171</f>
        <v>120.7</v>
      </c>
      <c r="I170" s="328">
        <f t="shared" si="30"/>
        <v>1</v>
      </c>
    </row>
    <row r="171" spans="1:9" ht="51">
      <c r="A171" s="19">
        <v>161</v>
      </c>
      <c r="B171" s="11" t="s">
        <v>206</v>
      </c>
      <c r="C171" s="246">
        <v>807</v>
      </c>
      <c r="D171" s="90" t="s">
        <v>167</v>
      </c>
      <c r="E171" s="90" t="s">
        <v>44</v>
      </c>
      <c r="F171" s="90"/>
      <c r="G171" s="247">
        <f t="shared" ref="G171:H173" si="41">G172</f>
        <v>65.11618</v>
      </c>
      <c r="H171" s="247">
        <f t="shared" si="41"/>
        <v>65.11618</v>
      </c>
      <c r="I171" s="328">
        <f t="shared" si="30"/>
        <v>1</v>
      </c>
    </row>
    <row r="172" spans="1:9" ht="25.5">
      <c r="A172" s="19">
        <v>162</v>
      </c>
      <c r="B172" s="11" t="s">
        <v>49</v>
      </c>
      <c r="C172" s="246">
        <v>807</v>
      </c>
      <c r="D172" s="90" t="s">
        <v>167</v>
      </c>
      <c r="E172" s="90" t="s">
        <v>41</v>
      </c>
      <c r="F172" s="90"/>
      <c r="G172" s="247">
        <f t="shared" si="41"/>
        <v>65.11618</v>
      </c>
      <c r="H172" s="247">
        <f t="shared" si="41"/>
        <v>65.11618</v>
      </c>
      <c r="I172" s="328">
        <f t="shared" si="30"/>
        <v>1</v>
      </c>
    </row>
    <row r="173" spans="1:9">
      <c r="A173" s="19">
        <v>163</v>
      </c>
      <c r="B173" s="11" t="s">
        <v>59</v>
      </c>
      <c r="C173" s="246">
        <v>807</v>
      </c>
      <c r="D173" s="90" t="s">
        <v>167</v>
      </c>
      <c r="E173" s="90" t="s">
        <v>41</v>
      </c>
      <c r="F173" s="90" t="s">
        <v>125</v>
      </c>
      <c r="G173" s="247">
        <f t="shared" si="41"/>
        <v>65.11618</v>
      </c>
      <c r="H173" s="247">
        <f t="shared" si="41"/>
        <v>65.11618</v>
      </c>
      <c r="I173" s="328">
        <f t="shared" si="30"/>
        <v>1</v>
      </c>
    </row>
    <row r="174" spans="1:9">
      <c r="A174" s="19">
        <v>164</v>
      </c>
      <c r="B174" s="11" t="s">
        <v>60</v>
      </c>
      <c r="C174" s="246">
        <v>807</v>
      </c>
      <c r="D174" s="90" t="s">
        <v>167</v>
      </c>
      <c r="E174" s="90" t="s">
        <v>41</v>
      </c>
      <c r="F174" s="90" t="s">
        <v>126</v>
      </c>
      <c r="G174" s="247">
        <v>65.11618</v>
      </c>
      <c r="H174" s="247">
        <v>65.11618</v>
      </c>
      <c r="I174" s="328">
        <f t="shared" si="30"/>
        <v>1</v>
      </c>
    </row>
    <row r="175" spans="1:9" ht="34.5" customHeight="1">
      <c r="A175" s="19">
        <v>165</v>
      </c>
      <c r="B175" s="184" t="s">
        <v>131</v>
      </c>
      <c r="C175" s="246">
        <v>807</v>
      </c>
      <c r="D175" s="90" t="s">
        <v>167</v>
      </c>
      <c r="E175" s="90" t="s">
        <v>45</v>
      </c>
      <c r="F175" s="90"/>
      <c r="G175" s="247">
        <f t="shared" ref="G175:H177" si="42">G176</f>
        <v>55.583820000000003</v>
      </c>
      <c r="H175" s="247">
        <f t="shared" si="42"/>
        <v>55.583820000000003</v>
      </c>
      <c r="I175" s="328">
        <f t="shared" si="30"/>
        <v>1</v>
      </c>
    </row>
    <row r="176" spans="1:9" ht="25.5">
      <c r="A176" s="19">
        <v>166</v>
      </c>
      <c r="B176" s="11" t="s">
        <v>1</v>
      </c>
      <c r="C176" s="246">
        <v>807</v>
      </c>
      <c r="D176" s="90" t="s">
        <v>167</v>
      </c>
      <c r="E176" s="90" t="s">
        <v>38</v>
      </c>
      <c r="F176" s="90"/>
      <c r="G176" s="247">
        <f t="shared" si="42"/>
        <v>55.583820000000003</v>
      </c>
      <c r="H176" s="247">
        <f t="shared" si="42"/>
        <v>55.583820000000003</v>
      </c>
      <c r="I176" s="328">
        <f t="shared" si="30"/>
        <v>1</v>
      </c>
    </row>
    <row r="177" spans="1:9">
      <c r="A177" s="19">
        <v>167</v>
      </c>
      <c r="B177" s="11" t="s">
        <v>59</v>
      </c>
      <c r="C177" s="246">
        <v>807</v>
      </c>
      <c r="D177" s="90" t="s">
        <v>167</v>
      </c>
      <c r="E177" s="90" t="s">
        <v>38</v>
      </c>
      <c r="F177" s="90" t="s">
        <v>125</v>
      </c>
      <c r="G177" s="247">
        <f t="shared" si="42"/>
        <v>55.583820000000003</v>
      </c>
      <c r="H177" s="247">
        <f t="shared" si="42"/>
        <v>55.583820000000003</v>
      </c>
      <c r="I177" s="328">
        <f t="shared" si="30"/>
        <v>1</v>
      </c>
    </row>
    <row r="178" spans="1:9">
      <c r="A178" s="19">
        <v>168</v>
      </c>
      <c r="B178" s="11" t="s">
        <v>60</v>
      </c>
      <c r="C178" s="246">
        <v>807</v>
      </c>
      <c r="D178" s="90" t="s">
        <v>167</v>
      </c>
      <c r="E178" s="90" t="s">
        <v>38</v>
      </c>
      <c r="F178" s="90" t="s">
        <v>126</v>
      </c>
      <c r="G178" s="247">
        <v>55.583820000000003</v>
      </c>
      <c r="H178" s="247">
        <v>55.583820000000003</v>
      </c>
      <c r="I178" s="328">
        <f t="shared" ref="I178:I226" si="43">H178/G178</f>
        <v>1</v>
      </c>
    </row>
    <row r="179" spans="1:9" ht="45" customHeight="1">
      <c r="A179" s="19">
        <v>169</v>
      </c>
      <c r="B179" s="123" t="s">
        <v>209</v>
      </c>
      <c r="C179" s="246">
        <v>807</v>
      </c>
      <c r="D179" s="93" t="s">
        <v>166</v>
      </c>
      <c r="E179" s="93"/>
      <c r="F179" s="93"/>
      <c r="G179" s="247">
        <f t="shared" ref="G179:H182" si="44">G180</f>
        <v>1.6140000000000001</v>
      </c>
      <c r="H179" s="247">
        <f t="shared" si="44"/>
        <v>1.6140000000000001</v>
      </c>
      <c r="I179" s="328">
        <f t="shared" si="43"/>
        <v>1</v>
      </c>
    </row>
    <row r="180" spans="1:9" ht="25.5">
      <c r="A180" s="19">
        <v>170</v>
      </c>
      <c r="B180" s="11" t="s">
        <v>133</v>
      </c>
      <c r="C180" s="246">
        <v>807</v>
      </c>
      <c r="D180" s="93" t="s">
        <v>166</v>
      </c>
      <c r="E180" s="94" t="s">
        <v>45</v>
      </c>
      <c r="F180" s="93"/>
      <c r="G180" s="247">
        <f t="shared" si="44"/>
        <v>1.6140000000000001</v>
      </c>
      <c r="H180" s="247">
        <f t="shared" si="44"/>
        <v>1.6140000000000001</v>
      </c>
      <c r="I180" s="328">
        <f t="shared" si="43"/>
        <v>1</v>
      </c>
    </row>
    <row r="181" spans="1:9" ht="25.5">
      <c r="A181" s="19">
        <v>171</v>
      </c>
      <c r="B181" s="11" t="s">
        <v>1</v>
      </c>
      <c r="C181" s="246">
        <v>807</v>
      </c>
      <c r="D181" s="93" t="s">
        <v>166</v>
      </c>
      <c r="E181" s="95" t="s">
        <v>38</v>
      </c>
      <c r="F181" s="95"/>
      <c r="G181" s="247">
        <f t="shared" si="44"/>
        <v>1.6140000000000001</v>
      </c>
      <c r="H181" s="247">
        <f t="shared" si="44"/>
        <v>1.6140000000000001</v>
      </c>
      <c r="I181" s="328">
        <f t="shared" si="43"/>
        <v>1</v>
      </c>
    </row>
    <row r="182" spans="1:9">
      <c r="A182" s="19">
        <v>172</v>
      </c>
      <c r="B182" s="13" t="s">
        <v>31</v>
      </c>
      <c r="C182" s="246">
        <v>807</v>
      </c>
      <c r="D182" s="93" t="s">
        <v>166</v>
      </c>
      <c r="E182" s="95" t="s">
        <v>38</v>
      </c>
      <c r="F182" s="95" t="s">
        <v>120</v>
      </c>
      <c r="G182" s="247">
        <f t="shared" si="44"/>
        <v>1.6140000000000001</v>
      </c>
      <c r="H182" s="247">
        <f t="shared" si="44"/>
        <v>1.6140000000000001</v>
      </c>
      <c r="I182" s="328">
        <f t="shared" si="43"/>
        <v>1</v>
      </c>
    </row>
    <row r="183" spans="1:9">
      <c r="A183" s="19">
        <v>173</v>
      </c>
      <c r="B183" s="292" t="s">
        <v>54</v>
      </c>
      <c r="C183" s="244">
        <v>807</v>
      </c>
      <c r="D183" s="293" t="s">
        <v>166</v>
      </c>
      <c r="E183" s="294" t="s">
        <v>38</v>
      </c>
      <c r="F183" s="96" t="s">
        <v>124</v>
      </c>
      <c r="G183" s="245">
        <v>1.6140000000000001</v>
      </c>
      <c r="H183" s="245">
        <v>1.6140000000000001</v>
      </c>
      <c r="I183" s="327">
        <f t="shared" si="43"/>
        <v>1</v>
      </c>
    </row>
    <row r="184" spans="1:9" ht="34.5" customHeight="1">
      <c r="A184" s="19">
        <v>174</v>
      </c>
      <c r="B184" s="12" t="s">
        <v>16</v>
      </c>
      <c r="C184" s="246">
        <v>807</v>
      </c>
      <c r="D184" s="89" t="s">
        <v>163</v>
      </c>
      <c r="E184" s="90"/>
      <c r="F184" s="90"/>
      <c r="G184" s="247">
        <f t="shared" ref="G184:H187" si="45">G185</f>
        <v>40</v>
      </c>
      <c r="H184" s="247">
        <f t="shared" si="45"/>
        <v>40</v>
      </c>
      <c r="I184" s="328">
        <f t="shared" si="43"/>
        <v>1</v>
      </c>
    </row>
    <row r="185" spans="1:9">
      <c r="A185" s="19">
        <v>175</v>
      </c>
      <c r="B185" s="11" t="s">
        <v>190</v>
      </c>
      <c r="C185" s="246">
        <v>807</v>
      </c>
      <c r="D185" s="89" t="s">
        <v>163</v>
      </c>
      <c r="E185" s="89"/>
      <c r="F185" s="89"/>
      <c r="G185" s="247">
        <f t="shared" si="45"/>
        <v>40</v>
      </c>
      <c r="H185" s="247">
        <f t="shared" si="45"/>
        <v>40</v>
      </c>
      <c r="I185" s="328">
        <f t="shared" si="43"/>
        <v>1</v>
      </c>
    </row>
    <row r="186" spans="1:9" s="18" customFormat="1" ht="57" customHeight="1">
      <c r="A186" s="19">
        <v>176</v>
      </c>
      <c r="B186" s="12" t="s">
        <v>183</v>
      </c>
      <c r="C186" s="246">
        <v>807</v>
      </c>
      <c r="D186" s="89" t="s">
        <v>180</v>
      </c>
      <c r="E186" s="89"/>
      <c r="F186" s="89"/>
      <c r="G186" s="247">
        <f t="shared" si="45"/>
        <v>40</v>
      </c>
      <c r="H186" s="247">
        <f t="shared" si="45"/>
        <v>40</v>
      </c>
      <c r="I186" s="328">
        <f t="shared" si="43"/>
        <v>1</v>
      </c>
    </row>
    <row r="187" spans="1:9">
      <c r="A187" s="19">
        <v>177</v>
      </c>
      <c r="B187" s="12" t="s">
        <v>32</v>
      </c>
      <c r="C187" s="246">
        <v>807</v>
      </c>
      <c r="D187" s="89" t="s">
        <v>180</v>
      </c>
      <c r="E187" s="89" t="s">
        <v>55</v>
      </c>
      <c r="F187" s="89"/>
      <c r="G187" s="247">
        <f t="shared" si="45"/>
        <v>40</v>
      </c>
      <c r="H187" s="247">
        <f t="shared" si="45"/>
        <v>40</v>
      </c>
      <c r="I187" s="328">
        <f t="shared" si="43"/>
        <v>1</v>
      </c>
    </row>
    <row r="188" spans="1:9">
      <c r="A188" s="19">
        <v>178</v>
      </c>
      <c r="B188" s="12" t="s">
        <v>37</v>
      </c>
      <c r="C188" s="246">
        <v>807</v>
      </c>
      <c r="D188" s="89" t="s">
        <v>180</v>
      </c>
      <c r="E188" s="89" t="s">
        <v>39</v>
      </c>
      <c r="F188" s="89"/>
      <c r="G188" s="182">
        <f>40</f>
        <v>40</v>
      </c>
      <c r="H188" s="182">
        <f>40</f>
        <v>40</v>
      </c>
      <c r="I188" s="328">
        <f t="shared" si="43"/>
        <v>1</v>
      </c>
    </row>
    <row r="189" spans="1:9">
      <c r="A189" s="19">
        <v>179</v>
      </c>
      <c r="B189" s="13" t="s">
        <v>31</v>
      </c>
      <c r="C189" s="246">
        <v>807</v>
      </c>
      <c r="D189" s="89" t="s">
        <v>180</v>
      </c>
      <c r="E189" s="89" t="s">
        <v>39</v>
      </c>
      <c r="F189" s="89" t="s">
        <v>120</v>
      </c>
      <c r="G189" s="247">
        <f t="shared" ref="G189" si="46">G188</f>
        <v>40</v>
      </c>
      <c r="H189" s="247">
        <f t="shared" ref="H189" si="47">H188</f>
        <v>40</v>
      </c>
      <c r="I189" s="328">
        <f t="shared" si="43"/>
        <v>1</v>
      </c>
    </row>
    <row r="190" spans="1:9" ht="38.25">
      <c r="A190" s="19">
        <v>180</v>
      </c>
      <c r="B190" s="274" t="s">
        <v>16</v>
      </c>
      <c r="C190" s="244">
        <v>807</v>
      </c>
      <c r="D190" s="291" t="s">
        <v>180</v>
      </c>
      <c r="E190" s="291" t="s">
        <v>39</v>
      </c>
      <c r="F190" s="291" t="s">
        <v>123</v>
      </c>
      <c r="G190" s="245">
        <f>G189</f>
        <v>40</v>
      </c>
      <c r="H190" s="245">
        <f>H189</f>
        <v>40</v>
      </c>
      <c r="I190" s="327">
        <f t="shared" si="43"/>
        <v>1</v>
      </c>
    </row>
    <row r="191" spans="1:9" ht="34.5" customHeight="1">
      <c r="A191" s="19">
        <v>181</v>
      </c>
      <c r="B191" s="12" t="s">
        <v>16</v>
      </c>
      <c r="C191" s="246">
        <v>807</v>
      </c>
      <c r="D191" s="89" t="s">
        <v>163</v>
      </c>
      <c r="E191" s="90"/>
      <c r="F191" s="90"/>
      <c r="G191" s="247">
        <f t="shared" ref="G191:H194" si="48">G192</f>
        <v>18.466439999999999</v>
      </c>
      <c r="H191" s="247">
        <f t="shared" si="48"/>
        <v>18.466439999999999</v>
      </c>
      <c r="I191" s="328">
        <f t="shared" si="43"/>
        <v>1</v>
      </c>
    </row>
    <row r="192" spans="1:9">
      <c r="A192" s="19">
        <v>182</v>
      </c>
      <c r="B192" s="11" t="s">
        <v>190</v>
      </c>
      <c r="C192" s="246">
        <v>807</v>
      </c>
      <c r="D192" s="89" t="s">
        <v>163</v>
      </c>
      <c r="E192" s="89"/>
      <c r="F192" s="89"/>
      <c r="G192" s="247">
        <f t="shared" si="48"/>
        <v>18.466439999999999</v>
      </c>
      <c r="H192" s="247">
        <f t="shared" si="48"/>
        <v>18.466439999999999</v>
      </c>
      <c r="I192" s="328">
        <f t="shared" si="43"/>
        <v>1</v>
      </c>
    </row>
    <row r="193" spans="1:9" s="18" customFormat="1" ht="57" customHeight="1">
      <c r="A193" s="19">
        <v>183</v>
      </c>
      <c r="B193" s="12" t="s">
        <v>334</v>
      </c>
      <c r="C193" s="246">
        <v>807</v>
      </c>
      <c r="D193" s="89" t="s">
        <v>365</v>
      </c>
      <c r="E193" s="89"/>
      <c r="F193" s="89"/>
      <c r="G193" s="247">
        <f t="shared" si="48"/>
        <v>18.466439999999999</v>
      </c>
      <c r="H193" s="247">
        <f t="shared" si="48"/>
        <v>18.466439999999999</v>
      </c>
      <c r="I193" s="328">
        <f t="shared" si="43"/>
        <v>1</v>
      </c>
    </row>
    <row r="194" spans="1:9">
      <c r="A194" s="19">
        <v>184</v>
      </c>
      <c r="B194" s="12" t="s">
        <v>32</v>
      </c>
      <c r="C194" s="246">
        <v>807</v>
      </c>
      <c r="D194" s="89" t="s">
        <v>365</v>
      </c>
      <c r="E194" s="89" t="s">
        <v>55</v>
      </c>
      <c r="F194" s="89"/>
      <c r="G194" s="247">
        <f t="shared" si="48"/>
        <v>18.466439999999999</v>
      </c>
      <c r="H194" s="247">
        <f t="shared" si="48"/>
        <v>18.466439999999999</v>
      </c>
      <c r="I194" s="328">
        <f t="shared" si="43"/>
        <v>1</v>
      </c>
    </row>
    <row r="195" spans="1:9">
      <c r="A195" s="19">
        <v>185</v>
      </c>
      <c r="B195" s="12" t="s">
        <v>37</v>
      </c>
      <c r="C195" s="246">
        <v>807</v>
      </c>
      <c r="D195" s="89" t="s">
        <v>365</v>
      </c>
      <c r="E195" s="89" t="s">
        <v>39</v>
      </c>
      <c r="F195" s="89"/>
      <c r="G195" s="182">
        <v>18.466439999999999</v>
      </c>
      <c r="H195" s="182">
        <v>18.466439999999999</v>
      </c>
      <c r="I195" s="328">
        <f t="shared" si="43"/>
        <v>1</v>
      </c>
    </row>
    <row r="196" spans="1:9">
      <c r="A196" s="19">
        <v>186</v>
      </c>
      <c r="B196" s="13" t="s">
        <v>31</v>
      </c>
      <c r="C196" s="246">
        <v>807</v>
      </c>
      <c r="D196" s="89" t="s">
        <v>365</v>
      </c>
      <c r="E196" s="89" t="s">
        <v>39</v>
      </c>
      <c r="F196" s="89" t="s">
        <v>120</v>
      </c>
      <c r="G196" s="247">
        <f t="shared" ref="G196" si="49">G195</f>
        <v>18.466439999999999</v>
      </c>
      <c r="H196" s="247">
        <f t="shared" ref="H196" si="50">H195</f>
        <v>18.466439999999999</v>
      </c>
      <c r="I196" s="328">
        <f t="shared" si="43"/>
        <v>1</v>
      </c>
    </row>
    <row r="197" spans="1:9" ht="38.25">
      <c r="A197" s="19">
        <v>187</v>
      </c>
      <c r="B197" s="274" t="s">
        <v>16</v>
      </c>
      <c r="C197" s="244">
        <v>807</v>
      </c>
      <c r="D197" s="291" t="s">
        <v>365</v>
      </c>
      <c r="E197" s="291" t="s">
        <v>39</v>
      </c>
      <c r="F197" s="291" t="s">
        <v>124</v>
      </c>
      <c r="G197" s="245">
        <f>G196</f>
        <v>18.466439999999999</v>
      </c>
      <c r="H197" s="245">
        <f>H196</f>
        <v>18.466439999999999</v>
      </c>
      <c r="I197" s="327">
        <f t="shared" si="43"/>
        <v>1</v>
      </c>
    </row>
    <row r="198" spans="1:9" ht="34.5" customHeight="1">
      <c r="A198" s="19">
        <v>188</v>
      </c>
      <c r="B198" s="12" t="s">
        <v>16</v>
      </c>
      <c r="C198" s="246">
        <v>807</v>
      </c>
      <c r="D198" s="89" t="s">
        <v>163</v>
      </c>
      <c r="E198" s="90"/>
      <c r="F198" s="90"/>
      <c r="G198" s="247">
        <f t="shared" ref="G198:H201" si="51">G199</f>
        <v>812.92</v>
      </c>
      <c r="H198" s="247">
        <f t="shared" si="51"/>
        <v>812.92</v>
      </c>
      <c r="I198" s="328">
        <f t="shared" si="43"/>
        <v>1</v>
      </c>
    </row>
    <row r="199" spans="1:9">
      <c r="A199" s="19">
        <v>189</v>
      </c>
      <c r="B199" s="11" t="s">
        <v>190</v>
      </c>
      <c r="C199" s="246">
        <v>807</v>
      </c>
      <c r="D199" s="89" t="s">
        <v>163</v>
      </c>
      <c r="E199" s="89"/>
      <c r="F199" s="89"/>
      <c r="G199" s="247">
        <f t="shared" si="51"/>
        <v>812.92</v>
      </c>
      <c r="H199" s="247">
        <f t="shared" si="51"/>
        <v>812.92</v>
      </c>
      <c r="I199" s="328">
        <f t="shared" si="43"/>
        <v>1</v>
      </c>
    </row>
    <row r="200" spans="1:9" s="18" customFormat="1" ht="45.75" customHeight="1">
      <c r="A200" s="19">
        <v>190</v>
      </c>
      <c r="B200" s="12" t="s">
        <v>428</v>
      </c>
      <c r="C200" s="246">
        <v>807</v>
      </c>
      <c r="D200" s="89" t="s">
        <v>364</v>
      </c>
      <c r="E200" s="89"/>
      <c r="F200" s="89"/>
      <c r="G200" s="247">
        <f t="shared" si="51"/>
        <v>812.92</v>
      </c>
      <c r="H200" s="247">
        <f t="shared" si="51"/>
        <v>812.92</v>
      </c>
      <c r="I200" s="328">
        <f t="shared" si="43"/>
        <v>1</v>
      </c>
    </row>
    <row r="201" spans="1:9">
      <c r="A201" s="19">
        <v>191</v>
      </c>
      <c r="B201" s="12" t="s">
        <v>32</v>
      </c>
      <c r="C201" s="246">
        <v>807</v>
      </c>
      <c r="D201" s="89" t="s">
        <v>364</v>
      </c>
      <c r="E201" s="89" t="s">
        <v>55</v>
      </c>
      <c r="F201" s="89"/>
      <c r="G201" s="247">
        <f t="shared" si="51"/>
        <v>812.92</v>
      </c>
      <c r="H201" s="247">
        <f t="shared" si="51"/>
        <v>812.92</v>
      </c>
      <c r="I201" s="328">
        <f t="shared" si="43"/>
        <v>1</v>
      </c>
    </row>
    <row r="202" spans="1:9">
      <c r="A202" s="19">
        <v>192</v>
      </c>
      <c r="B202" s="12" t="s">
        <v>37</v>
      </c>
      <c r="C202" s="246">
        <v>807</v>
      </c>
      <c r="D202" s="89" t="s">
        <v>364</v>
      </c>
      <c r="E202" s="89" t="s">
        <v>39</v>
      </c>
      <c r="F202" s="89"/>
      <c r="G202" s="182">
        <v>812.92</v>
      </c>
      <c r="H202" s="182">
        <v>812.92</v>
      </c>
      <c r="I202" s="328">
        <f t="shared" si="43"/>
        <v>1</v>
      </c>
    </row>
    <row r="203" spans="1:9">
      <c r="A203" s="19">
        <v>193</v>
      </c>
      <c r="B203" s="13" t="s">
        <v>31</v>
      </c>
      <c r="C203" s="246">
        <v>807</v>
      </c>
      <c r="D203" s="89" t="s">
        <v>364</v>
      </c>
      <c r="E203" s="89" t="s">
        <v>39</v>
      </c>
      <c r="F203" s="89" t="s">
        <v>120</v>
      </c>
      <c r="G203" s="247">
        <f t="shared" ref="G203" si="52">G202</f>
        <v>812.92</v>
      </c>
      <c r="H203" s="247">
        <f t="shared" ref="H203" si="53">H202</f>
        <v>812.92</v>
      </c>
      <c r="I203" s="328">
        <f t="shared" si="43"/>
        <v>1</v>
      </c>
    </row>
    <row r="204" spans="1:9" ht="38.25">
      <c r="A204" s="19">
        <v>194</v>
      </c>
      <c r="B204" s="274" t="s">
        <v>16</v>
      </c>
      <c r="C204" s="244">
        <v>807</v>
      </c>
      <c r="D204" s="291" t="s">
        <v>364</v>
      </c>
      <c r="E204" s="291" t="s">
        <v>39</v>
      </c>
      <c r="F204" s="291" t="s">
        <v>123</v>
      </c>
      <c r="G204" s="245">
        <f>G203</f>
        <v>812.92</v>
      </c>
      <c r="H204" s="245">
        <f>H203</f>
        <v>812.92</v>
      </c>
      <c r="I204" s="327">
        <f t="shared" si="43"/>
        <v>1</v>
      </c>
    </row>
    <row r="205" spans="1:9" s="18" customFormat="1" ht="29.25" customHeight="1">
      <c r="A205" s="19">
        <v>195</v>
      </c>
      <c r="B205" s="299" t="s">
        <v>43</v>
      </c>
      <c r="C205" s="244">
        <v>807</v>
      </c>
      <c r="D205" s="291" t="s">
        <v>156</v>
      </c>
      <c r="E205" s="96"/>
      <c r="F205" s="96"/>
      <c r="G205" s="245">
        <f t="shared" ref="G205:H208" si="54">G206</f>
        <v>122.96581999999999</v>
      </c>
      <c r="H205" s="245">
        <f t="shared" si="54"/>
        <v>122.96581999999999</v>
      </c>
      <c r="I205" s="327">
        <f t="shared" si="43"/>
        <v>1</v>
      </c>
    </row>
    <row r="206" spans="1:9">
      <c r="A206" s="19">
        <v>196</v>
      </c>
      <c r="B206" s="11" t="s">
        <v>182</v>
      </c>
      <c r="C206" s="246">
        <v>807</v>
      </c>
      <c r="D206" s="89" t="s">
        <v>236</v>
      </c>
      <c r="E206" s="89"/>
      <c r="F206" s="89"/>
      <c r="G206" s="247">
        <f t="shared" si="54"/>
        <v>122.96581999999999</v>
      </c>
      <c r="H206" s="247">
        <f t="shared" si="54"/>
        <v>122.96581999999999</v>
      </c>
      <c r="I206" s="328">
        <f t="shared" si="43"/>
        <v>1</v>
      </c>
    </row>
    <row r="207" spans="1:9" s="18" customFormat="1" ht="77.25" customHeight="1">
      <c r="A207" s="19">
        <v>197</v>
      </c>
      <c r="B207" s="9" t="s">
        <v>431</v>
      </c>
      <c r="C207" s="246">
        <v>807</v>
      </c>
      <c r="D207" s="89" t="s">
        <v>408</v>
      </c>
      <c r="E207" s="89"/>
      <c r="F207" s="89"/>
      <c r="G207" s="247">
        <f t="shared" si="54"/>
        <v>122.96581999999999</v>
      </c>
      <c r="H207" s="247">
        <f t="shared" si="54"/>
        <v>122.96581999999999</v>
      </c>
      <c r="I207" s="328">
        <f t="shared" si="43"/>
        <v>1</v>
      </c>
    </row>
    <row r="208" spans="1:9">
      <c r="A208" s="19">
        <v>198</v>
      </c>
      <c r="B208" s="12" t="s">
        <v>32</v>
      </c>
      <c r="C208" s="246">
        <v>807</v>
      </c>
      <c r="D208" s="89" t="s">
        <v>408</v>
      </c>
      <c r="E208" s="89" t="s">
        <v>55</v>
      </c>
      <c r="F208" s="89" t="s">
        <v>110</v>
      </c>
      <c r="G208" s="247">
        <f t="shared" si="54"/>
        <v>122.96581999999999</v>
      </c>
      <c r="H208" s="247">
        <f t="shared" si="54"/>
        <v>122.96581999999999</v>
      </c>
      <c r="I208" s="328">
        <f t="shared" si="43"/>
        <v>1</v>
      </c>
    </row>
    <row r="209" spans="1:9">
      <c r="A209" s="19">
        <v>199</v>
      </c>
      <c r="B209" s="12" t="s">
        <v>37</v>
      </c>
      <c r="C209" s="246">
        <v>807</v>
      </c>
      <c r="D209" s="89" t="s">
        <v>408</v>
      </c>
      <c r="E209" s="89" t="s">
        <v>39</v>
      </c>
      <c r="F209" s="89" t="s">
        <v>111</v>
      </c>
      <c r="G209" s="247">
        <v>122.96581999999999</v>
      </c>
      <c r="H209" s="247">
        <v>122.96581999999999</v>
      </c>
      <c r="I209" s="328">
        <f t="shared" si="43"/>
        <v>1</v>
      </c>
    </row>
    <row r="210" spans="1:9" s="18" customFormat="1" ht="25.5" customHeight="1">
      <c r="A210" s="19">
        <v>200</v>
      </c>
      <c r="B210" s="299" t="s">
        <v>43</v>
      </c>
      <c r="C210" s="244">
        <v>807</v>
      </c>
      <c r="D210" s="291" t="s">
        <v>156</v>
      </c>
      <c r="E210" s="96"/>
      <c r="F210" s="96"/>
      <c r="G210" s="245">
        <f t="shared" ref="G210:H213" si="55">G211</f>
        <v>934</v>
      </c>
      <c r="H210" s="245">
        <f t="shared" si="55"/>
        <v>934</v>
      </c>
      <c r="I210" s="327">
        <f t="shared" si="43"/>
        <v>1</v>
      </c>
    </row>
    <row r="211" spans="1:9" ht="16.5" customHeight="1">
      <c r="A211" s="19">
        <v>201</v>
      </c>
      <c r="B211" s="11" t="s">
        <v>182</v>
      </c>
      <c r="C211" s="246">
        <v>807</v>
      </c>
      <c r="D211" s="89" t="s">
        <v>236</v>
      </c>
      <c r="E211" s="89"/>
      <c r="F211" s="89"/>
      <c r="G211" s="247">
        <f t="shared" si="55"/>
        <v>934</v>
      </c>
      <c r="H211" s="247">
        <f t="shared" si="55"/>
        <v>934</v>
      </c>
      <c r="I211" s="328">
        <f t="shared" si="43"/>
        <v>1</v>
      </c>
    </row>
    <row r="212" spans="1:9" s="18" customFormat="1" ht="63" customHeight="1">
      <c r="A212" s="19">
        <v>202</v>
      </c>
      <c r="B212" s="9" t="s">
        <v>430</v>
      </c>
      <c r="C212" s="246">
        <v>807</v>
      </c>
      <c r="D212" s="89" t="s">
        <v>409</v>
      </c>
      <c r="E212" s="89"/>
      <c r="F212" s="89"/>
      <c r="G212" s="247">
        <f t="shared" si="55"/>
        <v>934</v>
      </c>
      <c r="H212" s="247">
        <f t="shared" si="55"/>
        <v>934</v>
      </c>
      <c r="I212" s="328">
        <f t="shared" si="43"/>
        <v>1</v>
      </c>
    </row>
    <row r="213" spans="1:9">
      <c r="A213" s="19">
        <v>203</v>
      </c>
      <c r="B213" s="12" t="s">
        <v>32</v>
      </c>
      <c r="C213" s="246">
        <v>807</v>
      </c>
      <c r="D213" s="89" t="s">
        <v>409</v>
      </c>
      <c r="E213" s="89" t="s">
        <v>55</v>
      </c>
      <c r="F213" s="89" t="s">
        <v>110</v>
      </c>
      <c r="G213" s="247">
        <f t="shared" si="55"/>
        <v>934</v>
      </c>
      <c r="H213" s="247">
        <f t="shared" si="55"/>
        <v>934</v>
      </c>
      <c r="I213" s="328">
        <f t="shared" si="43"/>
        <v>1</v>
      </c>
    </row>
    <row r="214" spans="1:9">
      <c r="A214" s="19">
        <v>204</v>
      </c>
      <c r="B214" s="12" t="s">
        <v>37</v>
      </c>
      <c r="C214" s="246">
        <v>807</v>
      </c>
      <c r="D214" s="89" t="s">
        <v>409</v>
      </c>
      <c r="E214" s="89" t="s">
        <v>39</v>
      </c>
      <c r="F214" s="89" t="s">
        <v>111</v>
      </c>
      <c r="G214" s="247">
        <v>934</v>
      </c>
      <c r="H214" s="247">
        <v>934</v>
      </c>
      <c r="I214" s="328">
        <f t="shared" si="43"/>
        <v>1</v>
      </c>
    </row>
    <row r="215" spans="1:9" s="18" customFormat="1" ht="29.25" customHeight="1">
      <c r="A215" s="19">
        <v>205</v>
      </c>
      <c r="B215" s="299" t="s">
        <v>43</v>
      </c>
      <c r="C215" s="244">
        <v>807</v>
      </c>
      <c r="D215" s="291" t="s">
        <v>156</v>
      </c>
      <c r="E215" s="96"/>
      <c r="F215" s="96"/>
      <c r="G215" s="245">
        <f t="shared" ref="G215:H218" si="56">G216</f>
        <v>1338.62</v>
      </c>
      <c r="H215" s="245">
        <f t="shared" si="56"/>
        <v>1338.62</v>
      </c>
      <c r="I215" s="327">
        <f t="shared" si="43"/>
        <v>1</v>
      </c>
    </row>
    <row r="216" spans="1:9">
      <c r="A216" s="19">
        <v>206</v>
      </c>
      <c r="B216" s="11" t="s">
        <v>182</v>
      </c>
      <c r="C216" s="246">
        <v>807</v>
      </c>
      <c r="D216" s="89" t="s">
        <v>236</v>
      </c>
      <c r="E216" s="89"/>
      <c r="F216" s="89"/>
      <c r="G216" s="247">
        <f t="shared" si="56"/>
        <v>1338.62</v>
      </c>
      <c r="H216" s="247">
        <f t="shared" si="56"/>
        <v>1338.62</v>
      </c>
      <c r="I216" s="328">
        <f t="shared" si="43"/>
        <v>1</v>
      </c>
    </row>
    <row r="217" spans="1:9" s="18" customFormat="1" ht="56.25" customHeight="1">
      <c r="A217" s="19">
        <v>207</v>
      </c>
      <c r="B217" s="9" t="s">
        <v>235</v>
      </c>
      <c r="C217" s="246">
        <v>807</v>
      </c>
      <c r="D217" s="89" t="s">
        <v>237</v>
      </c>
      <c r="E217" s="89"/>
      <c r="F217" s="89"/>
      <c r="G217" s="247">
        <f t="shared" si="56"/>
        <v>1338.62</v>
      </c>
      <c r="H217" s="247">
        <f t="shared" si="56"/>
        <v>1338.62</v>
      </c>
      <c r="I217" s="328">
        <f t="shared" si="43"/>
        <v>1</v>
      </c>
    </row>
    <row r="218" spans="1:9">
      <c r="A218" s="19">
        <v>208</v>
      </c>
      <c r="B218" s="12" t="s">
        <v>32</v>
      </c>
      <c r="C218" s="246">
        <v>807</v>
      </c>
      <c r="D218" s="89" t="s">
        <v>237</v>
      </c>
      <c r="E218" s="89" t="s">
        <v>55</v>
      </c>
      <c r="F218" s="89" t="s">
        <v>110</v>
      </c>
      <c r="G218" s="247">
        <f t="shared" si="56"/>
        <v>1338.62</v>
      </c>
      <c r="H218" s="247">
        <f t="shared" si="56"/>
        <v>1338.62</v>
      </c>
      <c r="I218" s="328">
        <f t="shared" si="43"/>
        <v>1</v>
      </c>
    </row>
    <row r="219" spans="1:9">
      <c r="A219" s="19">
        <v>209</v>
      </c>
      <c r="B219" s="12" t="s">
        <v>37</v>
      </c>
      <c r="C219" s="246">
        <v>807</v>
      </c>
      <c r="D219" s="89" t="s">
        <v>237</v>
      </c>
      <c r="E219" s="89" t="s">
        <v>39</v>
      </c>
      <c r="F219" s="89" t="s">
        <v>111</v>
      </c>
      <c r="G219" s="247">
        <v>1338.62</v>
      </c>
      <c r="H219" s="247">
        <v>1338.62</v>
      </c>
      <c r="I219" s="328">
        <f t="shared" si="43"/>
        <v>1</v>
      </c>
    </row>
    <row r="220" spans="1:9" s="18" customFormat="1">
      <c r="A220" s="19">
        <v>210</v>
      </c>
      <c r="B220" s="300" t="s">
        <v>337</v>
      </c>
      <c r="C220" s="244">
        <v>807</v>
      </c>
      <c r="D220" s="301" t="s">
        <v>156</v>
      </c>
      <c r="E220" s="291"/>
      <c r="F220" s="291"/>
      <c r="G220" s="245">
        <f t="shared" ref="G220:H223" si="57">G221</f>
        <v>79.434209999999993</v>
      </c>
      <c r="H220" s="245">
        <f t="shared" si="57"/>
        <v>79.434209999999993</v>
      </c>
      <c r="I220" s="327">
        <f t="shared" si="43"/>
        <v>1</v>
      </c>
    </row>
    <row r="221" spans="1:9" s="18" customFormat="1" ht="22.5" customHeight="1">
      <c r="A221" s="19">
        <v>211</v>
      </c>
      <c r="B221" s="12" t="s">
        <v>43</v>
      </c>
      <c r="C221" s="246">
        <v>807</v>
      </c>
      <c r="D221" s="241" t="s">
        <v>156</v>
      </c>
      <c r="E221" s="89"/>
      <c r="F221" s="89"/>
      <c r="G221" s="247">
        <f t="shared" si="57"/>
        <v>79.434209999999993</v>
      </c>
      <c r="H221" s="247">
        <f t="shared" si="57"/>
        <v>79.434209999999993</v>
      </c>
      <c r="I221" s="328">
        <f t="shared" si="43"/>
        <v>1</v>
      </c>
    </row>
    <row r="222" spans="1:9">
      <c r="A222" s="19">
        <v>212</v>
      </c>
      <c r="B222" s="10" t="s">
        <v>338</v>
      </c>
      <c r="C222" s="246">
        <v>807</v>
      </c>
      <c r="D222" s="90" t="s">
        <v>351</v>
      </c>
      <c r="E222" s="89" t="s">
        <v>345</v>
      </c>
      <c r="F222" s="89"/>
      <c r="G222" s="247">
        <f t="shared" si="57"/>
        <v>79.434209999999993</v>
      </c>
      <c r="H222" s="247">
        <f t="shared" si="57"/>
        <v>79.434209999999993</v>
      </c>
      <c r="I222" s="328">
        <f t="shared" si="43"/>
        <v>1</v>
      </c>
    </row>
    <row r="223" spans="1:9" ht="25.5">
      <c r="A223" s="19">
        <v>213</v>
      </c>
      <c r="B223" s="10" t="s">
        <v>339</v>
      </c>
      <c r="C223" s="246">
        <v>807</v>
      </c>
      <c r="D223" s="90" t="s">
        <v>352</v>
      </c>
      <c r="E223" s="89" t="s">
        <v>345</v>
      </c>
      <c r="F223" s="89"/>
      <c r="G223" s="247">
        <f t="shared" si="57"/>
        <v>79.434209999999993</v>
      </c>
      <c r="H223" s="247">
        <f t="shared" si="57"/>
        <v>79.434209999999993</v>
      </c>
      <c r="I223" s="328">
        <f t="shared" si="43"/>
        <v>1</v>
      </c>
    </row>
    <row r="224" spans="1:9">
      <c r="A224" s="19">
        <v>214</v>
      </c>
      <c r="B224" s="10" t="s">
        <v>340</v>
      </c>
      <c r="C224" s="246">
        <v>807</v>
      </c>
      <c r="D224" s="90" t="s">
        <v>352</v>
      </c>
      <c r="E224" s="89" t="s">
        <v>345</v>
      </c>
      <c r="F224" s="89" t="s">
        <v>343</v>
      </c>
      <c r="G224" s="247">
        <v>79.434209999999993</v>
      </c>
      <c r="H224" s="247">
        <v>79.434209999999993</v>
      </c>
      <c r="I224" s="328">
        <f t="shared" si="43"/>
        <v>1</v>
      </c>
    </row>
    <row r="225" spans="1:9">
      <c r="A225" s="19">
        <v>215</v>
      </c>
      <c r="B225" s="10" t="s">
        <v>341</v>
      </c>
      <c r="C225" s="246">
        <v>807</v>
      </c>
      <c r="D225" s="90" t="s">
        <v>352</v>
      </c>
      <c r="E225" s="89" t="s">
        <v>346</v>
      </c>
      <c r="F225" s="89" t="s">
        <v>344</v>
      </c>
      <c r="G225" s="247">
        <f>G224</f>
        <v>79.434209999999993</v>
      </c>
      <c r="H225" s="247">
        <f>H224</f>
        <v>79.434209999999993</v>
      </c>
      <c r="I225" s="328">
        <f t="shared" si="43"/>
        <v>1</v>
      </c>
    </row>
    <row r="226" spans="1:9">
      <c r="A226" s="19"/>
      <c r="B226" s="15" t="s">
        <v>4</v>
      </c>
      <c r="C226" s="252"/>
      <c r="D226" s="90"/>
      <c r="E226" s="90"/>
      <c r="F226" s="90"/>
      <c r="G226" s="245">
        <f>G10+G57</f>
        <v>13370.464199999999</v>
      </c>
      <c r="H226" s="245">
        <f>H10+H57</f>
        <v>13040.657389999998</v>
      </c>
      <c r="I226" s="327">
        <f t="shared" si="43"/>
        <v>0.97533318177539419</v>
      </c>
    </row>
  </sheetData>
  <autoFilter ref="A9:I226"/>
  <mergeCells count="5">
    <mergeCell ref="E4:H4"/>
    <mergeCell ref="B3:I3"/>
    <mergeCell ref="A2:I2"/>
    <mergeCell ref="B5:I5"/>
    <mergeCell ref="A1:G1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4" workbookViewId="0">
      <selection activeCell="I14" sqref="I14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0.1406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84" t="s">
        <v>401</v>
      </c>
      <c r="B1" s="384"/>
      <c r="C1" s="384"/>
      <c r="D1" s="384"/>
      <c r="E1" s="384"/>
      <c r="F1" s="384"/>
      <c r="G1" s="384"/>
    </row>
    <row r="2" spans="1:7" ht="78" customHeight="1">
      <c r="A2" s="196"/>
      <c r="B2" s="196"/>
      <c r="C2" s="196"/>
      <c r="D2" s="385" t="s">
        <v>504</v>
      </c>
      <c r="E2" s="385"/>
      <c r="F2" s="385"/>
      <c r="G2" s="196"/>
    </row>
    <row r="3" spans="1:7" ht="27" customHeight="1">
      <c r="A3" s="196"/>
      <c r="B3" s="196"/>
      <c r="C3" s="196"/>
      <c r="D3" s="386" t="s">
        <v>492</v>
      </c>
      <c r="E3" s="386"/>
      <c r="F3" s="386"/>
      <c r="G3" s="196"/>
    </row>
    <row r="4" spans="1:7" ht="15" customHeight="1">
      <c r="A4" s="360" t="s">
        <v>503</v>
      </c>
      <c r="B4" s="360"/>
      <c r="C4" s="360"/>
      <c r="D4" s="360"/>
      <c r="E4" s="360"/>
      <c r="F4" s="360"/>
      <c r="G4" s="360"/>
    </row>
    <row r="5" spans="1:7" ht="32.25" customHeight="1">
      <c r="A5" s="360"/>
      <c r="B5" s="360"/>
      <c r="C5" s="360"/>
      <c r="D5" s="360"/>
      <c r="E5" s="360"/>
      <c r="F5" s="360"/>
      <c r="G5" s="360"/>
    </row>
    <row r="6" spans="1:7" ht="15.75" thickBot="1">
      <c r="A6" s="186"/>
      <c r="B6" s="186"/>
      <c r="C6" s="186"/>
      <c r="D6" s="186"/>
      <c r="E6" s="186"/>
      <c r="F6" s="186"/>
      <c r="G6" s="186"/>
    </row>
    <row r="7" spans="1:7" ht="47.25">
      <c r="A7" s="186"/>
      <c r="B7" s="187" t="s">
        <v>335</v>
      </c>
      <c r="C7" s="263" t="s">
        <v>336</v>
      </c>
      <c r="D7" s="264" t="s">
        <v>191</v>
      </c>
      <c r="E7" s="307" t="s">
        <v>494</v>
      </c>
      <c r="F7" s="309" t="s">
        <v>495</v>
      </c>
      <c r="G7" s="186"/>
    </row>
    <row r="8" spans="1:7">
      <c r="A8" s="186"/>
      <c r="B8" s="267">
        <v>1</v>
      </c>
      <c r="C8" s="268">
        <v>2</v>
      </c>
      <c r="D8" s="267">
        <v>3</v>
      </c>
      <c r="E8" s="268">
        <v>4</v>
      </c>
      <c r="F8" s="267">
        <v>5</v>
      </c>
      <c r="G8" s="186"/>
    </row>
    <row r="9" spans="1:7" ht="15.75">
      <c r="A9" s="186"/>
      <c r="B9" s="265">
        <v>1</v>
      </c>
      <c r="C9" s="266" t="s">
        <v>337</v>
      </c>
      <c r="D9" s="257">
        <f t="shared" ref="D9:F10" si="0">D10</f>
        <v>79.434210000000007</v>
      </c>
      <c r="E9" s="258">
        <f t="shared" si="0"/>
        <v>79.434210000000007</v>
      </c>
      <c r="F9" s="316">
        <f t="shared" si="0"/>
        <v>1</v>
      </c>
      <c r="G9" s="186"/>
    </row>
    <row r="10" spans="1:7" ht="15.75">
      <c r="A10" s="186"/>
      <c r="B10" s="188">
        <v>2</v>
      </c>
      <c r="C10" s="189" t="s">
        <v>338</v>
      </c>
      <c r="D10" s="259">
        <f t="shared" si="0"/>
        <v>79.434210000000007</v>
      </c>
      <c r="E10" s="260">
        <f t="shared" si="0"/>
        <v>79.434210000000007</v>
      </c>
      <c r="F10" s="317">
        <f t="shared" si="0"/>
        <v>1</v>
      </c>
      <c r="G10" s="186"/>
    </row>
    <row r="11" spans="1:7" ht="39" customHeight="1">
      <c r="A11" s="186"/>
      <c r="B11" s="173">
        <v>3</v>
      </c>
      <c r="C11" s="189" t="s">
        <v>339</v>
      </c>
      <c r="D11" s="261">
        <f>D13</f>
        <v>79.434210000000007</v>
      </c>
      <c r="E11" s="261">
        <f>E13</f>
        <v>79.434210000000007</v>
      </c>
      <c r="F11" s="318">
        <f>F13</f>
        <v>1</v>
      </c>
      <c r="G11" s="186"/>
    </row>
    <row r="12" spans="1:7" ht="33.75" customHeight="1">
      <c r="A12" s="186"/>
      <c r="B12" s="173">
        <v>4</v>
      </c>
      <c r="C12" s="189" t="s">
        <v>340</v>
      </c>
      <c r="D12" s="259">
        <f>D13</f>
        <v>79.434210000000007</v>
      </c>
      <c r="E12" s="260">
        <f>E13</f>
        <v>79.434210000000007</v>
      </c>
      <c r="F12" s="317">
        <f>F13</f>
        <v>1</v>
      </c>
      <c r="G12" s="186"/>
    </row>
    <row r="13" spans="1:7" ht="48" customHeight="1" thickBot="1">
      <c r="A13" s="186"/>
      <c r="B13" s="173">
        <v>5</v>
      </c>
      <c r="C13" s="189" t="s">
        <v>341</v>
      </c>
      <c r="D13" s="259">
        <f>48.04142+24.11583+7.27696</f>
        <v>79.434210000000007</v>
      </c>
      <c r="E13" s="259">
        <f>48.04142+24.11583+7.27696</f>
        <v>79.434210000000007</v>
      </c>
      <c r="F13" s="319">
        <f>E13/D13</f>
        <v>1</v>
      </c>
      <c r="G13" s="186"/>
    </row>
    <row r="14" spans="1:7" ht="16.5" thickBot="1">
      <c r="A14" s="186"/>
      <c r="B14" s="190"/>
      <c r="C14" s="191" t="s">
        <v>342</v>
      </c>
      <c r="D14" s="262">
        <f>D9</f>
        <v>79.434210000000007</v>
      </c>
      <c r="E14" s="262">
        <f>E9</f>
        <v>79.434210000000007</v>
      </c>
      <c r="F14" s="320">
        <f>F9</f>
        <v>1</v>
      </c>
      <c r="G14" s="186"/>
    </row>
    <row r="15" spans="1:7">
      <c r="G15" s="186"/>
    </row>
    <row r="16" spans="1:7">
      <c r="G16" s="186"/>
    </row>
    <row r="17" spans="7:7">
      <c r="G17" s="186"/>
    </row>
    <row r="18" spans="7:7">
      <c r="G18" s="186"/>
    </row>
    <row r="19" spans="7:7">
      <c r="G19" s="186"/>
    </row>
    <row r="20" spans="7:7">
      <c r="G20" s="186"/>
    </row>
  </sheetData>
  <mergeCells count="4">
    <mergeCell ref="A1:G1"/>
    <mergeCell ref="A4:G5"/>
    <mergeCell ref="D2:F2"/>
    <mergeCell ref="D3:F3"/>
  </mergeCells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1"/>
  <sheetViews>
    <sheetView view="pageBreakPreview" zoomScaleNormal="100" zoomScaleSheetLayoutView="100" workbookViewId="0">
      <selection activeCell="B33" sqref="B33"/>
    </sheetView>
  </sheetViews>
  <sheetFormatPr defaultRowHeight="12.75"/>
  <cols>
    <col min="1" max="1" width="49" style="147" customWidth="1"/>
    <col min="2" max="2" width="13.85546875" style="147" customWidth="1"/>
    <col min="3" max="3" width="12.42578125" style="147" customWidth="1"/>
    <col min="4" max="4" width="12.7109375" style="147" customWidth="1"/>
    <col min="5" max="16384" width="9.140625" style="147"/>
  </cols>
  <sheetData>
    <row r="1" spans="1:4">
      <c r="C1" s="147" t="s">
        <v>402</v>
      </c>
    </row>
    <row r="2" spans="1:4" ht="49.5" customHeight="1">
      <c r="B2" s="387" t="s">
        <v>504</v>
      </c>
      <c r="C2" s="387"/>
      <c r="D2" s="387"/>
    </row>
    <row r="3" spans="1:4">
      <c r="C3" s="147" t="s">
        <v>492</v>
      </c>
    </row>
    <row r="4" spans="1:4">
      <c r="A4" s="389" t="s">
        <v>505</v>
      </c>
      <c r="B4" s="389"/>
      <c r="C4" s="389"/>
      <c r="D4" s="389"/>
    </row>
    <row r="5" spans="1:4" ht="30" customHeight="1">
      <c r="A5" s="389"/>
      <c r="B5" s="389"/>
      <c r="C5" s="389"/>
      <c r="D5" s="389"/>
    </row>
    <row r="6" spans="1:4">
      <c r="A6" s="148"/>
      <c r="B6" s="128"/>
      <c r="C6" s="388" t="s">
        <v>64</v>
      </c>
      <c r="D6" s="388"/>
    </row>
    <row r="7" spans="1:4" s="141" customFormat="1" ht="30" customHeight="1">
      <c r="A7" s="269" t="s">
        <v>288</v>
      </c>
      <c r="B7" s="270" t="s">
        <v>191</v>
      </c>
      <c r="C7" s="307" t="s">
        <v>494</v>
      </c>
      <c r="D7" s="309" t="s">
        <v>495</v>
      </c>
    </row>
    <row r="8" spans="1:4" s="146" customFormat="1" ht="18.75" customHeight="1">
      <c r="A8" s="273">
        <v>1</v>
      </c>
      <c r="B8" s="211">
        <v>2</v>
      </c>
      <c r="C8" s="211">
        <v>3</v>
      </c>
      <c r="D8" s="211">
        <v>4</v>
      </c>
    </row>
    <row r="9" spans="1:4" s="141" customFormat="1" ht="36" customHeight="1">
      <c r="A9" s="271" t="s">
        <v>259</v>
      </c>
      <c r="B9" s="272">
        <v>4661.6000000000004</v>
      </c>
      <c r="C9" s="272">
        <v>4661.6000000000004</v>
      </c>
      <c r="D9" s="321">
        <f>C9/B9*100</f>
        <v>100</v>
      </c>
    </row>
    <row r="10" spans="1:4" s="141" customFormat="1" ht="106.5" customHeight="1">
      <c r="A10" s="65" t="s">
        <v>373</v>
      </c>
      <c r="B10" s="206">
        <f>4901.44044+118.8</f>
        <v>5020.2404400000005</v>
      </c>
      <c r="C10" s="206">
        <f>4901.44044+118.8</f>
        <v>5020.2404400000005</v>
      </c>
      <c r="D10" s="321">
        <f t="shared" ref="D10:D21" si="0">C10/B10*100</f>
        <v>100</v>
      </c>
    </row>
    <row r="11" spans="1:4" s="141" customFormat="1" ht="81" customHeight="1">
      <c r="A11" s="142" t="s">
        <v>387</v>
      </c>
      <c r="B11" s="202">
        <v>453.66582</v>
      </c>
      <c r="C11" s="202">
        <v>453.66582</v>
      </c>
      <c r="D11" s="321">
        <f t="shared" si="0"/>
        <v>100</v>
      </c>
    </row>
    <row r="12" spans="1:4" s="141" customFormat="1" ht="78" customHeight="1">
      <c r="A12" s="142" t="s">
        <v>388</v>
      </c>
      <c r="B12" s="202">
        <v>934</v>
      </c>
      <c r="C12" s="202">
        <v>934</v>
      </c>
      <c r="D12" s="321">
        <f t="shared" si="0"/>
        <v>100</v>
      </c>
    </row>
    <row r="13" spans="1:4" s="141" customFormat="1" ht="88.5" customHeight="1">
      <c r="A13" s="142" t="s">
        <v>389</v>
      </c>
      <c r="B13" s="202">
        <v>251.55833999999999</v>
      </c>
      <c r="C13" s="202">
        <v>251.55833999999999</v>
      </c>
      <c r="D13" s="321">
        <f t="shared" si="0"/>
        <v>100</v>
      </c>
    </row>
    <row r="14" spans="1:4" s="141" customFormat="1" ht="95.25" customHeight="1">
      <c r="A14" s="142" t="s">
        <v>377</v>
      </c>
      <c r="B14" s="202">
        <v>19.212</v>
      </c>
      <c r="C14" s="202">
        <v>19.212</v>
      </c>
      <c r="D14" s="321">
        <f t="shared" si="0"/>
        <v>100</v>
      </c>
    </row>
    <row r="15" spans="1:4" s="141" customFormat="1" ht="43.5" customHeight="1">
      <c r="A15" s="142" t="s">
        <v>200</v>
      </c>
      <c r="B15" s="182">
        <v>120.7</v>
      </c>
      <c r="C15" s="182">
        <v>120.7</v>
      </c>
      <c r="D15" s="321">
        <f t="shared" si="0"/>
        <v>100</v>
      </c>
    </row>
    <row r="16" spans="1:4" s="141" customFormat="1" ht="57" customHeight="1">
      <c r="A16" s="142" t="s">
        <v>196</v>
      </c>
      <c r="B16" s="202">
        <v>1.6140000000000001</v>
      </c>
      <c r="C16" s="202">
        <v>1.6140000000000001</v>
      </c>
      <c r="D16" s="321">
        <f t="shared" si="0"/>
        <v>100</v>
      </c>
    </row>
    <row r="17" spans="1:4" s="141" customFormat="1" ht="181.5" customHeight="1">
      <c r="A17" s="142" t="s">
        <v>445</v>
      </c>
      <c r="B17" s="202">
        <v>19.399999999999999</v>
      </c>
      <c r="C17" s="202">
        <v>19.399999999999999</v>
      </c>
      <c r="D17" s="321">
        <f t="shared" si="0"/>
        <v>100</v>
      </c>
    </row>
    <row r="18" spans="1:4" s="141" customFormat="1" ht="228.75" customHeight="1">
      <c r="A18" s="142" t="s">
        <v>449</v>
      </c>
      <c r="B18" s="202">
        <v>28.34</v>
      </c>
      <c r="C18" s="202">
        <v>28.34</v>
      </c>
      <c r="D18" s="321">
        <f t="shared" si="0"/>
        <v>100</v>
      </c>
    </row>
    <row r="19" spans="1:4" s="141" customFormat="1" ht="96" customHeight="1">
      <c r="A19" s="142" t="s">
        <v>465</v>
      </c>
      <c r="B19" s="202">
        <v>43.631610000000002</v>
      </c>
      <c r="C19" s="202">
        <v>43.631610000000002</v>
      </c>
      <c r="D19" s="321">
        <f t="shared" si="0"/>
        <v>100</v>
      </c>
    </row>
    <row r="20" spans="1:4" s="141" customFormat="1" ht="57.75" customHeight="1">
      <c r="A20" s="142" t="s">
        <v>230</v>
      </c>
      <c r="B20" s="202">
        <v>18.287230000000001</v>
      </c>
      <c r="C20" s="202">
        <v>18.287230000000001</v>
      </c>
      <c r="D20" s="321">
        <f t="shared" si="0"/>
        <v>100</v>
      </c>
    </row>
    <row r="21" spans="1:4" s="203" customFormat="1" ht="20.25" customHeight="1">
      <c r="A21" s="144" t="s">
        <v>4</v>
      </c>
      <c r="B21" s="145">
        <f>SUM(B9:B20)</f>
        <v>11572.24944</v>
      </c>
      <c r="C21" s="145">
        <f t="shared" ref="C21" si="1">SUM(C9:C20)</f>
        <v>11572.24944</v>
      </c>
      <c r="D21" s="322">
        <f t="shared" si="0"/>
        <v>100</v>
      </c>
    </row>
  </sheetData>
  <mergeCells count="3">
    <mergeCell ref="B2:D2"/>
    <mergeCell ref="C6:D6"/>
    <mergeCell ref="A4:D5"/>
  </mergeCell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Лист1</vt:lpstr>
      <vt:lpstr>'Приложение 1'!Область_печати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2020-03-18T08:21:44Z</cp:lastPrinted>
  <dcterms:created xsi:type="dcterms:W3CDTF">2010-03-12T03:41:40Z</dcterms:created>
  <dcterms:modified xsi:type="dcterms:W3CDTF">2020-03-18T08:22:18Z</dcterms:modified>
</cp:coreProperties>
</file>