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970" yWindow="525" windowWidth="11475" windowHeight="8250" activeTab="1"/>
  </bookViews>
  <sheets>
    <sheet name="доходы" sheetId="4" r:id="rId1"/>
    <sheet name="Расходы бюджета" sheetId="3" r:id="rId2"/>
    <sheet name="ИФДБ" sheetId="2" r:id="rId3"/>
  </sheets>
  <definedNames>
    <definedName name="FIO" localSheetId="0">доходы!$D$21</definedName>
    <definedName name="_xlnm.Print_Titles" localSheetId="2">ИФДБ!$13:$13</definedName>
    <definedName name="_xlnm.Print_Titles" localSheetId="1">'Расходы бюджета'!$11:$11</definedName>
    <definedName name="_xlnm.Print_Area" localSheetId="1">'Расходы бюджета'!$A$1:$K$128</definedName>
  </definedNames>
  <calcPr calcId="125725" calcOnSave="0"/>
</workbook>
</file>

<file path=xl/calcChain.xml><?xml version="1.0" encoding="utf-8"?>
<calcChain xmlns="http://schemas.openxmlformats.org/spreadsheetml/2006/main">
  <c r="J19" i="3"/>
  <c r="K19"/>
  <c r="D19"/>
  <c r="E18"/>
  <c r="F18"/>
  <c r="G18"/>
  <c r="H18"/>
  <c r="I18"/>
  <c r="J18"/>
  <c r="K18"/>
  <c r="E17"/>
  <c r="F17"/>
  <c r="G17"/>
  <c r="H17"/>
  <c r="I17"/>
  <c r="J17"/>
  <c r="K17"/>
  <c r="E111"/>
  <c r="E110" s="1"/>
  <c r="F111"/>
  <c r="F110" s="1"/>
  <c r="G111"/>
  <c r="G110" s="1"/>
  <c r="H111"/>
  <c r="H110" s="1"/>
  <c r="I111"/>
  <c r="I110" s="1"/>
  <c r="J111"/>
  <c r="J110" s="1"/>
  <c r="K111"/>
  <c r="K110" s="1"/>
  <c r="J96"/>
  <c r="J95" s="1"/>
  <c r="K96"/>
  <c r="K95" s="1"/>
  <c r="J53"/>
  <c r="K53"/>
  <c r="J34"/>
  <c r="K34"/>
  <c r="J33"/>
  <c r="K33"/>
  <c r="J16"/>
  <c r="K16"/>
  <c r="D38"/>
  <c r="D37"/>
  <c r="J14" l="1"/>
  <c r="K14"/>
  <c r="H32" i="2"/>
  <c r="D111" i="3" l="1"/>
  <c r="I114"/>
  <c r="J114" s="1"/>
  <c r="E114"/>
  <c r="E91" i="4"/>
  <c r="K114" i="3" l="1"/>
  <c r="E97" i="4"/>
  <c r="F97"/>
  <c r="G97"/>
  <c r="D97"/>
  <c r="I112"/>
  <c r="H112"/>
  <c r="D104" i="3"/>
  <c r="D101"/>
  <c r="D103"/>
  <c r="D102"/>
  <c r="D83"/>
  <c r="I97" i="4" l="1"/>
  <c r="D89" i="3"/>
  <c r="D90"/>
  <c r="D88"/>
  <c r="E96" l="1"/>
  <c r="F96"/>
  <c r="G96"/>
  <c r="H96"/>
  <c r="I96"/>
  <c r="D96"/>
  <c r="I98"/>
  <c r="J98" s="1"/>
  <c r="E98"/>
  <c r="K98" l="1"/>
  <c r="D112" l="1"/>
  <c r="D100" i="4"/>
  <c r="D102"/>
  <c r="D76" i="3" l="1"/>
  <c r="I110" i="4"/>
  <c r="H110"/>
  <c r="I103" l="1"/>
  <c r="H103"/>
  <c r="H109"/>
  <c r="D109"/>
  <c r="I109" s="1"/>
  <c r="D91" l="1"/>
  <c r="I102" l="1"/>
  <c r="H102"/>
  <c r="D37"/>
  <c r="D47"/>
  <c r="D43"/>
  <c r="D41"/>
  <c r="D39"/>
  <c r="D26"/>
  <c r="D21"/>
  <c r="E43" l="1"/>
  <c r="E28"/>
  <c r="H98"/>
  <c r="I98"/>
  <c r="I100"/>
  <c r="H101"/>
  <c r="I101"/>
  <c r="G34" i="3" l="1"/>
  <c r="H34"/>
  <c r="F65" l="1"/>
  <c r="G65"/>
  <c r="H65"/>
  <c r="D65"/>
  <c r="I67"/>
  <c r="J67" s="1"/>
  <c r="E67"/>
  <c r="I66"/>
  <c r="J66" s="1"/>
  <c r="I95" i="4"/>
  <c r="I99"/>
  <c r="I104"/>
  <c r="I106"/>
  <c r="I107"/>
  <c r="I108"/>
  <c r="I91"/>
  <c r="I93"/>
  <c r="I111"/>
  <c r="I113"/>
  <c r="I114"/>
  <c r="I115"/>
  <c r="E87"/>
  <c r="E86" s="1"/>
  <c r="J65" i="3" l="1"/>
  <c r="I65"/>
  <c r="K67"/>
  <c r="E66"/>
  <c r="F100"/>
  <c r="G100"/>
  <c r="H100"/>
  <c r="D100"/>
  <c r="I104"/>
  <c r="D72" l="1"/>
  <c r="K66"/>
  <c r="E65"/>
  <c r="K65"/>
  <c r="J104"/>
  <c r="E104"/>
  <c r="K104" s="1"/>
  <c r="H95" i="4"/>
  <c r="I44" i="3"/>
  <c r="J44" s="1"/>
  <c r="E44"/>
  <c r="I43"/>
  <c r="E43"/>
  <c r="J43" l="1"/>
  <c r="K43"/>
  <c r="K44"/>
  <c r="F85" l="1"/>
  <c r="G85"/>
  <c r="H85"/>
  <c r="D85"/>
  <c r="E59" i="4"/>
  <c r="I86" i="3"/>
  <c r="J86" s="1"/>
  <c r="J85" s="1"/>
  <c r="E86"/>
  <c r="I105"/>
  <c r="J105" s="1"/>
  <c r="E105"/>
  <c r="K86" l="1"/>
  <c r="K85" s="1"/>
  <c r="I85"/>
  <c r="E85"/>
  <c r="K105"/>
  <c r="G19" l="1"/>
  <c r="H19"/>
  <c r="F19"/>
  <c r="I21"/>
  <c r="J21" s="1"/>
  <c r="E21"/>
  <c r="D82"/>
  <c r="K21" l="1"/>
  <c r="I39"/>
  <c r="J39" s="1"/>
  <c r="E39"/>
  <c r="I32"/>
  <c r="J32" s="1"/>
  <c r="J31" s="1"/>
  <c r="E32"/>
  <c r="H31"/>
  <c r="G31"/>
  <c r="F31"/>
  <c r="D31"/>
  <c r="I31" l="1"/>
  <c r="K39"/>
  <c r="K32"/>
  <c r="K31" s="1"/>
  <c r="E31"/>
  <c r="E39" i="4" l="1"/>
  <c r="E26" l="1"/>
  <c r="I29"/>
  <c r="E32"/>
  <c r="I33"/>
  <c r="H70"/>
  <c r="E69"/>
  <c r="H69" s="1"/>
  <c r="F34" i="3" l="1"/>
  <c r="E41" i="4"/>
  <c r="E37"/>
  <c r="I44"/>
  <c r="H44"/>
  <c r="E36" l="1"/>
  <c r="I40"/>
  <c r="H40"/>
  <c r="I42"/>
  <c r="H42"/>
  <c r="I38"/>
  <c r="H38"/>
  <c r="E54" l="1"/>
  <c r="E47"/>
  <c r="F71"/>
  <c r="G71"/>
  <c r="D71"/>
  <c r="I67" l="1"/>
  <c r="I69"/>
  <c r="I70"/>
  <c r="E72"/>
  <c r="E71" s="1"/>
  <c r="H72" l="1"/>
  <c r="H71"/>
  <c r="D34" i="3" l="1"/>
  <c r="E68" i="4"/>
  <c r="F68"/>
  <c r="G68"/>
  <c r="D68"/>
  <c r="I68" l="1"/>
  <c r="H68"/>
  <c r="I72"/>
  <c r="I71" s="1"/>
  <c r="D82"/>
  <c r="D81"/>
  <c r="I99" i="3"/>
  <c r="J99" s="1"/>
  <c r="E99"/>
  <c r="I97"/>
  <c r="J97" s="1"/>
  <c r="E97"/>
  <c r="K99" l="1"/>
  <c r="K97"/>
  <c r="F78" l="1"/>
  <c r="G78"/>
  <c r="H78"/>
  <c r="D78"/>
  <c r="I80"/>
  <c r="J80" s="1"/>
  <c r="E80"/>
  <c r="I70"/>
  <c r="J70" s="1"/>
  <c r="J69" s="1"/>
  <c r="J68" s="1"/>
  <c r="E70"/>
  <c r="I69"/>
  <c r="I68" s="1"/>
  <c r="H69"/>
  <c r="H68" s="1"/>
  <c r="G69"/>
  <c r="G68" s="1"/>
  <c r="F69"/>
  <c r="F68" s="1"/>
  <c r="D69"/>
  <c r="D68" s="1"/>
  <c r="F56"/>
  <c r="G56"/>
  <c r="H56"/>
  <c r="D56"/>
  <c r="I57"/>
  <c r="I56" s="1"/>
  <c r="E57"/>
  <c r="K80" l="1"/>
  <c r="K57"/>
  <c r="K56" s="1"/>
  <c r="K70"/>
  <c r="K69" s="1"/>
  <c r="K68" s="1"/>
  <c r="E69"/>
  <c r="E68" s="1"/>
  <c r="J57"/>
  <c r="J56" s="1"/>
  <c r="E56"/>
  <c r="F120"/>
  <c r="F119" s="1"/>
  <c r="G120"/>
  <c r="G119" s="1"/>
  <c r="H120"/>
  <c r="H119" s="1"/>
  <c r="D120"/>
  <c r="D119" s="1"/>
  <c r="I121"/>
  <c r="J121" s="1"/>
  <c r="J120" s="1"/>
  <c r="J119" s="1"/>
  <c r="E121"/>
  <c r="E120" s="1"/>
  <c r="E119" s="1"/>
  <c r="I120" l="1"/>
  <c r="I119" s="1"/>
  <c r="K121"/>
  <c r="K120" s="1"/>
  <c r="K119" s="1"/>
  <c r="I79" l="1"/>
  <c r="E79"/>
  <c r="F24"/>
  <c r="F23" s="1"/>
  <c r="K79" l="1"/>
  <c r="J79"/>
  <c r="I113"/>
  <c r="J113" s="1"/>
  <c r="E113"/>
  <c r="K113" l="1"/>
  <c r="F111" i="4"/>
  <c r="G111"/>
  <c r="H111" l="1"/>
  <c r="E82"/>
  <c r="E81" s="1"/>
  <c r="I81" s="1"/>
  <c r="I56"/>
  <c r="I57"/>
  <c r="E53"/>
  <c r="E58"/>
  <c r="D58"/>
  <c r="D53"/>
  <c r="D46"/>
  <c r="I59"/>
  <c r="I58" s="1"/>
  <c r="I46" i="3"/>
  <c r="J46" s="1"/>
  <c r="E46"/>
  <c r="I45"/>
  <c r="J45" s="1"/>
  <c r="E45"/>
  <c r="D24"/>
  <c r="D23" s="1"/>
  <c r="I26"/>
  <c r="E26"/>
  <c r="I25"/>
  <c r="J25" s="1"/>
  <c r="E25"/>
  <c r="H24"/>
  <c r="G24"/>
  <c r="G23" s="1"/>
  <c r="H23"/>
  <c r="E21" i="4"/>
  <c r="E35"/>
  <c r="D96"/>
  <c r="D94" s="1"/>
  <c r="E96"/>
  <c r="E65"/>
  <c r="E64" s="1"/>
  <c r="E63" s="1"/>
  <c r="E46"/>
  <c r="D87"/>
  <c r="I115" i="3"/>
  <c r="E115"/>
  <c r="E51" i="4" l="1"/>
  <c r="E94"/>
  <c r="I96"/>
  <c r="D51"/>
  <c r="I53"/>
  <c r="K26" i="3"/>
  <c r="E24"/>
  <c r="E23" s="1"/>
  <c r="I54" i="4"/>
  <c r="I82"/>
  <c r="K45" i="3"/>
  <c r="K46"/>
  <c r="J26"/>
  <c r="J24" s="1"/>
  <c r="J23" s="1"/>
  <c r="I24"/>
  <c r="I23" s="1"/>
  <c r="K25"/>
  <c r="K115"/>
  <c r="J115"/>
  <c r="I51" i="4" l="1"/>
  <c r="I94"/>
  <c r="K24" i="3"/>
  <c r="K23" s="1"/>
  <c r="E45" i="4"/>
  <c r="I51" i="3"/>
  <c r="J51" s="1"/>
  <c r="I52"/>
  <c r="J52" s="1"/>
  <c r="E51"/>
  <c r="E52"/>
  <c r="E127"/>
  <c r="I42"/>
  <c r="E42"/>
  <c r="I41"/>
  <c r="J41" s="1"/>
  <c r="E41"/>
  <c r="K51" l="1"/>
  <c r="K42"/>
  <c r="K52"/>
  <c r="D125"/>
  <c r="D124" s="1"/>
  <c r="J42"/>
  <c r="K41"/>
  <c r="I25" i="4" l="1"/>
  <c r="F33" i="3" l="1"/>
  <c r="D33" l="1"/>
  <c r="I50"/>
  <c r="J50" s="1"/>
  <c r="E50"/>
  <c r="I49"/>
  <c r="J49" s="1"/>
  <c r="E49"/>
  <c r="I73" i="4"/>
  <c r="K49" i="3" l="1"/>
  <c r="K50"/>
  <c r="F54"/>
  <c r="F53" s="1"/>
  <c r="G54"/>
  <c r="G53" s="1"/>
  <c r="H54"/>
  <c r="H53" s="1"/>
  <c r="I118"/>
  <c r="J118" s="1"/>
  <c r="J117" s="1"/>
  <c r="J116" s="1"/>
  <c r="E118"/>
  <c r="H117"/>
  <c r="G117"/>
  <c r="F117"/>
  <c r="D117"/>
  <c r="H116"/>
  <c r="G116"/>
  <c r="F116"/>
  <c r="D116"/>
  <c r="I117" l="1"/>
  <c r="I116" s="1"/>
  <c r="K118"/>
  <c r="K117" s="1"/>
  <c r="K116" s="1"/>
  <c r="E117"/>
  <c r="E116" s="1"/>
  <c r="E126" l="1"/>
  <c r="D28"/>
  <c r="D27" s="1"/>
  <c r="F28"/>
  <c r="F27" s="1"/>
  <c r="G28"/>
  <c r="G27" s="1"/>
  <c r="H28"/>
  <c r="H27" s="1"/>
  <c r="G95" l="1"/>
  <c r="H95"/>
  <c r="I107" l="1"/>
  <c r="J107" s="1"/>
  <c r="E107"/>
  <c r="F72"/>
  <c r="G72"/>
  <c r="H72"/>
  <c r="I74"/>
  <c r="J74" s="1"/>
  <c r="E74"/>
  <c r="K107" l="1"/>
  <c r="K74"/>
  <c r="I22" l="1"/>
  <c r="J22" s="1"/>
  <c r="E22"/>
  <c r="I20"/>
  <c r="E20"/>
  <c r="F16"/>
  <c r="F14" s="1"/>
  <c r="D18"/>
  <c r="D17" s="1"/>
  <c r="D90" i="4"/>
  <c r="E19" i="3" l="1"/>
  <c r="J20"/>
  <c r="I19"/>
  <c r="K20"/>
  <c r="K22"/>
  <c r="G127"/>
  <c r="H127"/>
  <c r="D110"/>
  <c r="I43" i="4"/>
  <c r="H43"/>
  <c r="I41"/>
  <c r="H41"/>
  <c r="I39"/>
  <c r="H39"/>
  <c r="I37"/>
  <c r="H37"/>
  <c r="G36"/>
  <c r="G35" s="1"/>
  <c r="G33" s="1"/>
  <c r="F36"/>
  <c r="D36"/>
  <c r="D35" s="1"/>
  <c r="F35"/>
  <c r="F33" s="1"/>
  <c r="H33" l="1"/>
  <c r="H36"/>
  <c r="I127" i="3"/>
  <c r="J127" s="1"/>
  <c r="I47" i="4"/>
  <c r="H35"/>
  <c r="I36"/>
  <c r="I35"/>
  <c r="I46"/>
  <c r="K127" i="3" l="1"/>
  <c r="F125"/>
  <c r="F124" s="1"/>
  <c r="G93" i="4" l="1"/>
  <c r="F93"/>
  <c r="G92"/>
  <c r="F92"/>
  <c r="E92"/>
  <c r="D92"/>
  <c r="G91"/>
  <c r="G100" s="1"/>
  <c r="F91"/>
  <c r="F100" s="1"/>
  <c r="E90"/>
  <c r="D89"/>
  <c r="H108"/>
  <c r="H107"/>
  <c r="H106"/>
  <c r="H104"/>
  <c r="H99"/>
  <c r="I88"/>
  <c r="I87" s="1"/>
  <c r="I86" s="1"/>
  <c r="D86"/>
  <c r="I83"/>
  <c r="I80"/>
  <c r="I79"/>
  <c r="D78"/>
  <c r="I78" s="1"/>
  <c r="I77"/>
  <c r="I76"/>
  <c r="I75"/>
  <c r="I74"/>
  <c r="I66"/>
  <c r="D64"/>
  <c r="D63" s="1"/>
  <c r="I62"/>
  <c r="I61"/>
  <c r="I60"/>
  <c r="I55"/>
  <c r="I52"/>
  <c r="D45"/>
  <c r="I50"/>
  <c r="I49"/>
  <c r="I48"/>
  <c r="I34"/>
  <c r="H34"/>
  <c r="I32"/>
  <c r="G32"/>
  <c r="G31" s="1"/>
  <c r="F32"/>
  <c r="I31"/>
  <c r="E30"/>
  <c r="E20" s="1"/>
  <c r="E19" s="1"/>
  <c r="E18" s="1"/>
  <c r="D20"/>
  <c r="I28"/>
  <c r="H27"/>
  <c r="I27"/>
  <c r="I24"/>
  <c r="I23"/>
  <c r="H22"/>
  <c r="I22"/>
  <c r="D85" l="1"/>
  <c r="D84" s="1"/>
  <c r="H100"/>
  <c r="H97" s="1"/>
  <c r="I92"/>
  <c r="G90"/>
  <c r="G89" s="1"/>
  <c r="F90"/>
  <c r="F89" s="1"/>
  <c r="E89"/>
  <c r="I90"/>
  <c r="I89"/>
  <c r="E85"/>
  <c r="G30"/>
  <c r="G28" s="1"/>
  <c r="G25" s="1"/>
  <c r="G29"/>
  <c r="H32"/>
  <c r="I45"/>
  <c r="I26"/>
  <c r="H92"/>
  <c r="H93"/>
  <c r="F31"/>
  <c r="H90"/>
  <c r="I30"/>
  <c r="I63"/>
  <c r="I64"/>
  <c r="I65"/>
  <c r="H91"/>
  <c r="H89" l="1"/>
  <c r="F96"/>
  <c r="G96"/>
  <c r="F94"/>
  <c r="F88" s="1"/>
  <c r="E84"/>
  <c r="E16" s="1"/>
  <c r="I85"/>
  <c r="G26"/>
  <c r="G24" s="1"/>
  <c r="G23" s="1"/>
  <c r="G21" s="1"/>
  <c r="G20" s="1"/>
  <c r="G19" s="1"/>
  <c r="F30"/>
  <c r="F28" s="1"/>
  <c r="F26" s="1"/>
  <c r="F29"/>
  <c r="H29" s="1"/>
  <c r="F25"/>
  <c r="H25" s="1"/>
  <c r="I21"/>
  <c r="D19"/>
  <c r="D18" s="1"/>
  <c r="D16" s="1"/>
  <c r="H31"/>
  <c r="H96" l="1"/>
  <c r="H94" s="1"/>
  <c r="G94"/>
  <c r="G88" s="1"/>
  <c r="G87" s="1"/>
  <c r="G86" s="1"/>
  <c r="G85" s="1"/>
  <c r="G84" s="1"/>
  <c r="G83" s="1"/>
  <c r="G80" s="1"/>
  <c r="G79" s="1"/>
  <c r="G78" s="1"/>
  <c r="G77" s="1"/>
  <c r="G76" s="1"/>
  <c r="G75" s="1"/>
  <c r="G73" s="1"/>
  <c r="F87"/>
  <c r="F86" s="1"/>
  <c r="F85" s="1"/>
  <c r="F84" s="1"/>
  <c r="I84"/>
  <c r="F24"/>
  <c r="F23" s="1"/>
  <c r="F21" s="1"/>
  <c r="F20" s="1"/>
  <c r="H26"/>
  <c r="H30"/>
  <c r="H28"/>
  <c r="I16"/>
  <c r="I20"/>
  <c r="I19"/>
  <c r="H24" l="1"/>
  <c r="H88"/>
  <c r="H87" s="1"/>
  <c r="H86" s="1"/>
  <c r="H85" s="1"/>
  <c r="H84" s="1"/>
  <c r="G82"/>
  <c r="G81" s="1"/>
  <c r="G74"/>
  <c r="G67" s="1"/>
  <c r="G66" s="1"/>
  <c r="G65" s="1"/>
  <c r="G64" s="1"/>
  <c r="G63" s="1"/>
  <c r="G62" s="1"/>
  <c r="G61" s="1"/>
  <c r="G60" s="1"/>
  <c r="G57" s="1"/>
  <c r="G55" s="1"/>
  <c r="G52" s="1"/>
  <c r="I18"/>
  <c r="F19"/>
  <c r="H23"/>
  <c r="H21" s="1"/>
  <c r="H20" s="1"/>
  <c r="H19" s="1"/>
  <c r="G59" l="1"/>
  <c r="G58" s="1"/>
  <c r="G56"/>
  <c r="G54" s="1"/>
  <c r="G53" s="1"/>
  <c r="F83"/>
  <c r="F82" s="1"/>
  <c r="F81" s="1"/>
  <c r="G51" l="1"/>
  <c r="G50" s="1"/>
  <c r="G49" s="1"/>
  <c r="G48" s="1"/>
  <c r="G47" s="1"/>
  <c r="G46" s="1"/>
  <c r="G45" s="1"/>
  <c r="G18" s="1"/>
  <c r="G16" s="1"/>
  <c r="H83"/>
  <c r="H82" s="1"/>
  <c r="H81" s="1"/>
  <c r="F80"/>
  <c r="H80" l="1"/>
  <c r="F79"/>
  <c r="H79" l="1"/>
  <c r="F78"/>
  <c r="F77" l="1"/>
  <c r="H78"/>
  <c r="H77" l="1"/>
  <c r="F76"/>
  <c r="H76" l="1"/>
  <c r="F75"/>
  <c r="F73" s="1"/>
  <c r="H73" l="1"/>
  <c r="H75"/>
  <c r="F74"/>
  <c r="H74" l="1"/>
  <c r="F67"/>
  <c r="H67" s="1"/>
  <c r="F66" l="1"/>
  <c r="H66" l="1"/>
  <c r="F65"/>
  <c r="F64" l="1"/>
  <c r="H65"/>
  <c r="F63" l="1"/>
  <c r="H64"/>
  <c r="F62" l="1"/>
  <c r="H63"/>
  <c r="H62" l="1"/>
  <c r="F61"/>
  <c r="H61" l="1"/>
  <c r="F60"/>
  <c r="F59" s="1"/>
  <c r="H59" l="1"/>
  <c r="H58" s="1"/>
  <c r="F58"/>
  <c r="H60"/>
  <c r="F57"/>
  <c r="H57" l="1"/>
  <c r="F56"/>
  <c r="H56" s="1"/>
  <c r="F55"/>
  <c r="F54" l="1"/>
  <c r="F53" s="1"/>
  <c r="F51" s="1"/>
  <c r="H55"/>
  <c r="H54" s="1"/>
  <c r="H53" s="1"/>
  <c r="H51" s="1"/>
  <c r="F52"/>
  <c r="H52" l="1"/>
  <c r="F50" l="1"/>
  <c r="H50" l="1"/>
  <c r="F49"/>
  <c r="H49" l="1"/>
  <c r="F48"/>
  <c r="F47" s="1"/>
  <c r="F46" l="1"/>
  <c r="H47"/>
  <c r="H48"/>
  <c r="F45" l="1"/>
  <c r="F18" s="1"/>
  <c r="H18" s="1"/>
  <c r="H46"/>
  <c r="H45" l="1"/>
  <c r="F16"/>
  <c r="E30" i="3"/>
  <c r="E29"/>
  <c r="H16" i="4" l="1"/>
  <c r="E28" i="3"/>
  <c r="E27" s="1"/>
  <c r="I112"/>
  <c r="E112"/>
  <c r="J112" l="1"/>
  <c r="K112"/>
  <c r="F123"/>
  <c r="F122" s="1"/>
  <c r="E125" l="1"/>
  <c r="E124" s="1"/>
  <c r="E109"/>
  <c r="E106"/>
  <c r="I106"/>
  <c r="E103"/>
  <c r="E102"/>
  <c r="E101"/>
  <c r="F87"/>
  <c r="F84" s="1"/>
  <c r="G87"/>
  <c r="G84" s="1"/>
  <c r="H87"/>
  <c r="H84" s="1"/>
  <c r="D87"/>
  <c r="D84" s="1"/>
  <c r="I94"/>
  <c r="J94" s="1"/>
  <c r="E94"/>
  <c r="E93"/>
  <c r="E92"/>
  <c r="E91"/>
  <c r="E90"/>
  <c r="E89"/>
  <c r="E88"/>
  <c r="F77"/>
  <c r="H77"/>
  <c r="I82"/>
  <c r="J82" s="1"/>
  <c r="E82"/>
  <c r="I81"/>
  <c r="E81"/>
  <c r="E83"/>
  <c r="G77"/>
  <c r="E76"/>
  <c r="E75"/>
  <c r="E73"/>
  <c r="E63"/>
  <c r="D59"/>
  <c r="E60"/>
  <c r="E55"/>
  <c r="E54" s="1"/>
  <c r="E53" s="1"/>
  <c r="D54"/>
  <c r="D53" s="1"/>
  <c r="G33"/>
  <c r="G16" s="1"/>
  <c r="G14" s="1"/>
  <c r="H33"/>
  <c r="H16" s="1"/>
  <c r="H14" s="1"/>
  <c r="E36"/>
  <c r="E37"/>
  <c r="E38"/>
  <c r="E40"/>
  <c r="E47"/>
  <c r="E48"/>
  <c r="E35"/>
  <c r="E34" l="1"/>
  <c r="E100"/>
  <c r="E78"/>
  <c r="E77" s="1"/>
  <c r="J81"/>
  <c r="E72"/>
  <c r="D123"/>
  <c r="D122" s="1"/>
  <c r="K81"/>
  <c r="G126"/>
  <c r="G125" s="1"/>
  <c r="H126"/>
  <c r="H125" s="1"/>
  <c r="E87"/>
  <c r="E84" s="1"/>
  <c r="K94"/>
  <c r="K82"/>
  <c r="H124" l="1"/>
  <c r="H123" s="1"/>
  <c r="G124"/>
  <c r="G123" s="1"/>
  <c r="E123"/>
  <c r="E122" s="1"/>
  <c r="I126"/>
  <c r="I29"/>
  <c r="I109"/>
  <c r="K109" s="1"/>
  <c r="F108"/>
  <c r="F95" s="1"/>
  <c r="E108"/>
  <c r="E95" s="1"/>
  <c r="D108"/>
  <c r="D95" s="1"/>
  <c r="K106"/>
  <c r="J106"/>
  <c r="I103"/>
  <c r="J103" s="1"/>
  <c r="I102"/>
  <c r="K102" s="1"/>
  <c r="I101"/>
  <c r="I93"/>
  <c r="J93" s="1"/>
  <c r="I92"/>
  <c r="K92" s="1"/>
  <c r="I91"/>
  <c r="J91" s="1"/>
  <c r="I90"/>
  <c r="K90" s="1"/>
  <c r="I89"/>
  <c r="J89" s="1"/>
  <c r="I88"/>
  <c r="I83"/>
  <c r="I78" s="1"/>
  <c r="D77"/>
  <c r="I76"/>
  <c r="K76" s="1"/>
  <c r="I75"/>
  <c r="J75" s="1"/>
  <c r="I73"/>
  <c r="F71"/>
  <c r="E71"/>
  <c r="D71"/>
  <c r="I63"/>
  <c r="K63" s="1"/>
  <c r="F62"/>
  <c r="E62"/>
  <c r="D62"/>
  <c r="I60"/>
  <c r="K60" s="1"/>
  <c r="I59"/>
  <c r="J59" s="1"/>
  <c r="E59"/>
  <c r="F58"/>
  <c r="D58"/>
  <c r="D16" s="1"/>
  <c r="I55"/>
  <c r="I48"/>
  <c r="J48" s="1"/>
  <c r="I47"/>
  <c r="I40"/>
  <c r="J40" s="1"/>
  <c r="I38"/>
  <c r="K38" s="1"/>
  <c r="I37"/>
  <c r="J37" s="1"/>
  <c r="I36"/>
  <c r="K36" s="1"/>
  <c r="I35"/>
  <c r="E33"/>
  <c r="I30"/>
  <c r="K30" s="1"/>
  <c r="E16" l="1"/>
  <c r="E14" s="1"/>
  <c r="I100"/>
  <c r="K47"/>
  <c r="I34"/>
  <c r="I62"/>
  <c r="D14"/>
  <c r="I33"/>
  <c r="I58"/>
  <c r="G122"/>
  <c r="H122"/>
  <c r="J55"/>
  <c r="I54"/>
  <c r="J54" s="1"/>
  <c r="I28"/>
  <c r="I27" s="1"/>
  <c r="J126"/>
  <c r="K126"/>
  <c r="J73"/>
  <c r="I72"/>
  <c r="I71" s="1"/>
  <c r="J29"/>
  <c r="J62"/>
  <c r="I125"/>
  <c r="I124" s="1"/>
  <c r="I108"/>
  <c r="J108" s="1"/>
  <c r="J101"/>
  <c r="K88"/>
  <c r="I87"/>
  <c r="I84" s="1"/>
  <c r="K83"/>
  <c r="K78" s="1"/>
  <c r="I77"/>
  <c r="J35"/>
  <c r="J30"/>
  <c r="J90"/>
  <c r="J38"/>
  <c r="J102"/>
  <c r="J109"/>
  <c r="J36"/>
  <c r="J47"/>
  <c r="K59"/>
  <c r="J60"/>
  <c r="J63"/>
  <c r="J76"/>
  <c r="J83"/>
  <c r="J78" s="1"/>
  <c r="J88"/>
  <c r="J92"/>
  <c r="J58"/>
  <c r="K62"/>
  <c r="K29"/>
  <c r="K35"/>
  <c r="K37"/>
  <c r="K40"/>
  <c r="K48"/>
  <c r="K55"/>
  <c r="K73"/>
  <c r="K75"/>
  <c r="K89"/>
  <c r="K91"/>
  <c r="K93"/>
  <c r="K101"/>
  <c r="K103"/>
  <c r="E58"/>
  <c r="J100" l="1"/>
  <c r="K100"/>
  <c r="I95"/>
  <c r="K54"/>
  <c r="I53"/>
  <c r="I16" s="1"/>
  <c r="I14" s="1"/>
  <c r="K28"/>
  <c r="K27" s="1"/>
  <c r="J28"/>
  <c r="J27" s="1"/>
  <c r="J125"/>
  <c r="K125"/>
  <c r="K124" s="1"/>
  <c r="J72"/>
  <c r="J71" s="1"/>
  <c r="K72"/>
  <c r="K71" s="1"/>
  <c r="K108"/>
  <c r="D24" i="2"/>
  <c r="K87" i="3"/>
  <c r="K84" s="1"/>
  <c r="J87"/>
  <c r="J84" s="1"/>
  <c r="J77"/>
  <c r="K77"/>
  <c r="K58"/>
  <c r="I123" l="1"/>
  <c r="I122" s="1"/>
  <c r="J122" l="1"/>
  <c r="K122"/>
  <c r="J123"/>
  <c r="K123"/>
  <c r="E23" i="2"/>
  <c r="E24" l="1"/>
  <c r="E13" l="1"/>
  <c r="E21"/>
  <c r="H21" s="1"/>
  <c r="H24"/>
  <c r="D23"/>
  <c r="D13" s="1"/>
  <c r="H13" l="1"/>
  <c r="I13"/>
  <c r="F128" i="3"/>
  <c r="H23" i="2" l="1"/>
</calcChain>
</file>

<file path=xl/sharedStrings.xml><?xml version="1.0" encoding="utf-8"?>
<sst xmlns="http://schemas.openxmlformats.org/spreadsheetml/2006/main" count="648" uniqueCount="440">
  <si>
    <t>Месячный отчет об исполнении бюджета</t>
  </si>
  <si>
    <t>на 01.05.05</t>
  </si>
  <si>
    <t>Периодичность: месячная</t>
  </si>
  <si>
    <t>Единица измерения: руб.</t>
  </si>
  <si>
    <t>Наименование показателя</t>
  </si>
  <si>
    <t>Исполнено</t>
  </si>
  <si>
    <t>Неисполненные назначения</t>
  </si>
  <si>
    <t>2. Расходы бюджета</t>
  </si>
  <si>
    <t>Лимиты бюджетных обязательств</t>
  </si>
  <si>
    <t>по ассигнованиям</t>
  </si>
  <si>
    <t>по лимитам бюджетных обязательств</t>
  </si>
  <si>
    <t>3. Источники финансирования дефицитов бюджетов</t>
  </si>
  <si>
    <t xml:space="preserve"> Наименование показателя</t>
  </si>
  <si>
    <t>Код
стро-
ки</t>
  </si>
  <si>
    <t>Утвержденные бюджетные назначения</t>
  </si>
  <si>
    <t>через финансовые органы</t>
  </si>
  <si>
    <t xml:space="preserve">через банковские счета </t>
  </si>
  <si>
    <t>некассовые операции</t>
  </si>
  <si>
    <t>итого</t>
  </si>
  <si>
    <t>1</t>
  </si>
  <si>
    <t>3</t>
  </si>
  <si>
    <t>Источники финансирования дефицита бюджетов - всего</t>
  </si>
  <si>
    <t>х</t>
  </si>
  <si>
    <t>-</t>
  </si>
  <si>
    <t>в том числе:</t>
  </si>
  <si>
    <t>Источники внутреннего финансирования бюджетов</t>
  </si>
  <si>
    <t xml:space="preserve">   из них:</t>
  </si>
  <si>
    <t>Источники внешнего финансирования бюджетов</t>
  </si>
  <si>
    <t xml:space="preserve">   из них</t>
  </si>
  <si>
    <t>Изменение остатков средств</t>
  </si>
  <si>
    <t>Изменение остатков по расчетам          (стр.810 + 820)</t>
  </si>
  <si>
    <t>изменение остатков по расчетам с органами, организующими исполнение бюджетов
(стр.811 + 812)</t>
  </si>
  <si>
    <t>увеличение счетов расчетов (дебетовый остаток счета 121002000)</t>
  </si>
  <si>
    <t>уменьшение счетов расчетов (кредитовый остаток счета 130405000)</t>
  </si>
  <si>
    <t>Изменение остатков по внутренним расчетам (стр.821 + стр. 822)</t>
  </si>
  <si>
    <t xml:space="preserve">  в том числе:</t>
  </si>
  <si>
    <t>увеличение остатков по внутренним расчетам</t>
  </si>
  <si>
    <t xml:space="preserve">уменьшение остатков по внутренним расчетам </t>
  </si>
  <si>
    <t>А.Н. Саенко</t>
  </si>
  <si>
    <t>0310</t>
  </si>
  <si>
    <t>ОБЩЕГОСУДАРСТВЕННЫЕ ВОПРОСЫ</t>
  </si>
  <si>
    <t>Другие общегосударственные вопросы</t>
  </si>
  <si>
    <t>0409</t>
  </si>
  <si>
    <t>Обеспечение пожарной безопасности</t>
  </si>
  <si>
    <t>НАЦИОНАЛЬНАЯ ЭКОНОМИКА</t>
  </si>
  <si>
    <t>Дорожное хозяйство (дорожные фонды)</t>
  </si>
  <si>
    <t>Благоустройство</t>
  </si>
  <si>
    <t>Культура</t>
  </si>
  <si>
    <t>Резервный фонд</t>
  </si>
  <si>
    <t>0111</t>
  </si>
  <si>
    <t>0113</t>
  </si>
  <si>
    <t>0203</t>
  </si>
  <si>
    <t>Физическая культура и спорт</t>
  </si>
  <si>
    <t>Массовый спорт</t>
  </si>
  <si>
    <t>1102</t>
  </si>
  <si>
    <t>11</t>
  </si>
  <si>
    <t>0104</t>
  </si>
  <si>
    <t>Функционирование органов местного самоуправления</t>
  </si>
  <si>
    <t>10001050201100000510</t>
  </si>
  <si>
    <t>10001050201100000610</t>
  </si>
  <si>
    <t xml:space="preserve">                        Форма 0503127  с.3</t>
  </si>
  <si>
    <t>0503</t>
  </si>
  <si>
    <t>ОТЧЕТ ОБ ИСПОЛНЕНИИ БЮДЖЕТА</t>
  </si>
  <si>
    <t>КОДЫ</t>
  </si>
  <si>
    <t xml:space="preserve">  Форма по ОКУД</t>
  </si>
  <si>
    <t xml:space="preserve">                   Дата</t>
  </si>
  <si>
    <t xml:space="preserve">             по ОКПО</t>
  </si>
  <si>
    <t>Наименование финансового органа:</t>
  </si>
  <si>
    <t>Финансовое управление администрации Кежемского района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</si>
  <si>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</si>
  <si>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</si>
  <si>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</si>
  <si>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</si>
  <si>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 xml:space="preserve">                                 1. Доходы бюджета</t>
  </si>
  <si>
    <t>Код строки</t>
  </si>
  <si>
    <t>Код дохода по бюджетной классификации</t>
  </si>
  <si>
    <t xml:space="preserve">Утвержденные бюджетные назначения на год </t>
  </si>
  <si>
    <t>Доходы бюджета - всего</t>
  </si>
  <si>
    <t>X</t>
  </si>
  <si>
    <t>НАЛОГОВЫЕ И НЕНАЛОГОВЫЕ ДОХОДЫ</t>
  </si>
  <si>
    <t>000 10000000000000 000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</si>
  <si>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</si>
  <si>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</si>
  <si>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</si>
  <si>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платежа)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</si>
  <si>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</si>
  <si>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</si>
  <si>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платежа)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</si>
  <si>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платежа)</t>
  </si>
  <si>
    <t>Налог на доходы физических лиц с доходов, полученных физическими лицамив соответствии со статьей 228 Налогового кодекса Российской Федерации (сумма денежныхвзысканий (штрафов) по соответствующему платежу согласно законодательству Российской Федерации)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</si>
  <si>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</si>
  <si>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</si>
  <si>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</si>
  <si>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</si>
  <si>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 , применяемым к объектам налогообложения, расположенным в границах поселений (прочие поступления)</t>
  </si>
  <si>
    <t>Земельный налог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</si>
  <si>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</si>
  <si>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</si>
  <si>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</si>
  <si>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</si>
  <si>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муниципальной собственности</t>
  </si>
  <si>
    <t>Невыясненные доходы бюджетов поселений</t>
  </si>
  <si>
    <t>Прочие неналоговые доходы бюджетов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</si>
  <si>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</si>
  <si>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</si>
  <si>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</si>
  <si>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</si>
  <si>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</si>
  <si>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Межбюджетные трансферты на  энергосбережение и повышение энергетической эффективности в Красноярском крае на 2010-2012 г. и на период до 2020 г. в части расходов на реализацию мероприятий по энергосбережению и повышению энергетической эффективности   в связи с достижением наилучших показателей в области энергосбережения</t>
  </si>
  <si>
    <t>Межбюджетные трансферты  на подготовку генеральных планов городских и сельских поселений, на разработку проектов планировки и межевания земельных участков для жилищного строительства, формирование и постановку земельных участков на кадастровый учет в рамках подпрограммы "Стимулирование жилищного строительства на территории Красноярского края" государственной программы Красноярского края "Создание условий для обеспечения доступным  и комфортным жильем граждан Красноярского края"</t>
  </si>
  <si>
    <t>Межбюдетные трансферты на реализацию проектов по благоустройству территорий поселений  в рамках подпрограммы «Поддержка муниципальных проектов и мероприятий по благоустройству территорий» государственной программы Красноярского края «Содействие развитию местного самоуправления»</t>
  </si>
  <si>
    <t>0503127</t>
  </si>
  <si>
    <t>900</t>
  </si>
  <si>
    <t>04624407</t>
  </si>
  <si>
    <t>383</t>
  </si>
  <si>
    <t>4</t>
  </si>
  <si>
    <t>5</t>
  </si>
  <si>
    <t>6</t>
  </si>
  <si>
    <t>010</t>
  </si>
  <si>
    <t>182 10100000000000 000</t>
  </si>
  <si>
    <t>182 10102000010000 110</t>
  </si>
  <si>
    <t>182 10102010010000 110</t>
  </si>
  <si>
    <t>182 10102010011000 110</t>
  </si>
  <si>
    <t>182 10102010013000 110</t>
  </si>
  <si>
    <t>182 10102020010000 110</t>
  </si>
  <si>
    <t>182 10102020011000 110</t>
  </si>
  <si>
    <t>182 10102020012000 110</t>
  </si>
  <si>
    <t>182 10102030010000 110</t>
  </si>
  <si>
    <t>182 10102030011000 110</t>
  </si>
  <si>
    <t>182 10102030012000 110</t>
  </si>
  <si>
    <t>182 10102030013000 110</t>
  </si>
  <si>
    <t>100 10300000000000 000</t>
  </si>
  <si>
    <t>100 10302000010000 110</t>
  </si>
  <si>
    <t>100 10302230010000 110</t>
  </si>
  <si>
    <t>100 10302240010000 110</t>
  </si>
  <si>
    <t>100 10302250010000 110</t>
  </si>
  <si>
    <t>100 10302260010000 110</t>
  </si>
  <si>
    <t>182 10600000000000 000</t>
  </si>
  <si>
    <t>182 10601000000000 110</t>
  </si>
  <si>
    <t>182 10601030100000 110</t>
  </si>
  <si>
    <t>182 10601030101000 110</t>
  </si>
  <si>
    <t>182 10601030104000 110</t>
  </si>
  <si>
    <t>182 10606000000000 110</t>
  </si>
  <si>
    <t>182 10606013102000 110</t>
  </si>
  <si>
    <t>807 10800000000000 000</t>
  </si>
  <si>
    <t>807 10804000010000 110</t>
  </si>
  <si>
    <t>807 10804020010000 110</t>
  </si>
  <si>
    <t>807 10804020011000 110</t>
  </si>
  <si>
    <t>903 11105013101000 120</t>
  </si>
  <si>
    <t>807 11701050100000 180</t>
  </si>
  <si>
    <t>807 11705050100000 180</t>
  </si>
  <si>
    <t>807 20000000000000 000</t>
  </si>
  <si>
    <t>807 20200000000000 000</t>
  </si>
  <si>
    <t>807 20204999100040 151</t>
  </si>
  <si>
    <t>807 20204999100045 151</t>
  </si>
  <si>
    <t>807 20204999100046 151</t>
  </si>
  <si>
    <t xml:space="preserve">     Форма 0503127  </t>
  </si>
  <si>
    <t>182 10606033101000 110</t>
  </si>
  <si>
    <t>182 10601030102100 110</t>
  </si>
  <si>
    <t>182 10606043101000 110</t>
  </si>
  <si>
    <t>182 10606043102100 110</t>
  </si>
  <si>
    <t>Невыясненные поступления, зачисляемые в бюджеты поселений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</si>
  <si>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</si>
  <si>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</si>
  <si>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</si>
  <si>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</si>
  <si>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</si>
  <si>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900 11701050100000 180</t>
  </si>
  <si>
    <t>0106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</si>
  <si>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</si>
  <si>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</si>
  <si>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</si>
  <si>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</si>
  <si>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807 11632000100000 140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</si>
  <si>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</si>
  <si>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Прочие неналоговые доходы бюджетов сельских поселений</t>
  </si>
  <si>
    <t>161 11633050106000 140</t>
  </si>
  <si>
    <t>Земельный налог с физических лиц, обладающих земельным участком, расположенным в границах сельских поселений (прочие поступления)</t>
  </si>
  <si>
    <t>182 10606043104000 110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</si>
  <si>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</si>
  <si>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</si>
  <si>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</si>
  <si>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Прочие межбюджетные трансферты, передаваемые бюджетам  сельских поселений</t>
  </si>
  <si>
    <t xml:space="preserve">Прочие межбюджетные трансферты, передаваемые бюджетам </t>
  </si>
  <si>
    <t xml:space="preserve">Иные межбюджетные трансферты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</si>
  <si>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 для нужд поселений  (федеральные государственные органы)</t>
  </si>
  <si>
    <t>0102</t>
  </si>
  <si>
    <t>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</t>
  </si>
  <si>
    <t>через банковские счета</t>
  </si>
  <si>
    <t>ИТОГО</t>
  </si>
  <si>
    <t>7</t>
  </si>
  <si>
    <t>8</t>
  </si>
  <si>
    <t>9</t>
  </si>
  <si>
    <t>Бюджет Недокурского сельсовета Кежемского района Красноярского края</t>
  </si>
  <si>
    <t>Расходы бюджета- всего</t>
  </si>
  <si>
    <t>200</t>
  </si>
  <si>
    <t>Код расхода по бюджетной классификации</t>
  </si>
  <si>
    <t>Результат исполнения бюджета                      (дефицит/профицит)</t>
  </si>
  <si>
    <t>Руководитель финансово-</t>
  </si>
  <si>
    <t>экономической службы</t>
  </si>
  <si>
    <t>(подпись)</t>
  </si>
  <si>
    <t>(расшифровка подписи)</t>
  </si>
  <si>
    <t>________________</t>
  </si>
  <si>
    <t>_________________________</t>
  </si>
  <si>
    <t>Код источника финансирования по  бюджетной классификации</t>
  </si>
  <si>
    <t>182 10606033103000 110</t>
  </si>
  <si>
    <t>Другие вопросы в области жилищно-коммунального хозяйства</t>
  </si>
  <si>
    <t>0505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</si>
  <si>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</t>
  </si>
  <si>
    <t>182 10102010012100 110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</si>
  <si>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(пени по соответствующему платежу)</t>
  </si>
  <si>
    <t>182 10606033102100 110</t>
  </si>
  <si>
    <t>182 10904053102100 110</t>
  </si>
  <si>
    <t>807 20249999100046 151</t>
  </si>
  <si>
    <t>Прочие межбюджетные трансферты на реализацию мероприятий, направленных на повышение безопасности дорожного движения, в рамках подпрограммы "Повышение безопасности дорожного движения" государственной программы Красноярского края "Развитие транспортной системы"</t>
  </si>
  <si>
    <t>Прочие межбюджетные трансферты на реализации проектов по благоустройству территорий поселений, городских округов в рамках подпрограммы "Поддержка муниципальных проектов по благоустройству территорий и повышению активности населения в решении вопросов местного значения" государственной программы Красноярского края "Содействие развитию местного самоуправления"</t>
  </si>
  <si>
    <t>807 20249999100064 151</t>
  </si>
  <si>
    <t>Прочие межбюджетные трансферты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</si>
  <si>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02280340</t>
  </si>
  <si>
    <t>0100</t>
  </si>
  <si>
    <t>Фонд оплаты труда государстенных(муниципальных) органов</t>
  </si>
  <si>
    <t xml:space="preserve">0102 0410000220 121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</si>
  <si>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</si>
  <si>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0102 0410000220 129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</si>
  <si>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</si>
  <si>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0104 0000000000 000 </t>
  </si>
  <si>
    <t xml:space="preserve">0104 0410000210 121 </t>
  </si>
  <si>
    <t xml:space="preserve">Иные выплаты персоналу государственных (муниципальных) органов,за исключением фонда оплаты труда </t>
  </si>
  <si>
    <t xml:space="preserve">0104 0410000210 122 </t>
  </si>
  <si>
    <t xml:space="preserve">0104 0410000210 129 </t>
  </si>
  <si>
    <t>0104 0410000210 244</t>
  </si>
  <si>
    <t>Уплата иных платежей</t>
  </si>
  <si>
    <t>0104 0410000210 853</t>
  </si>
  <si>
    <t>Прочая закупка товаров,работ и услуг для обеспечения государственных (муниципальных) нужд</t>
  </si>
  <si>
    <t xml:space="preserve">Обеспечение деятельности финансовых, налоговых и таможенных органов и органов финансового (финансово-бюджетного) надзора
</t>
  </si>
  <si>
    <t>Иные межбюджетные трансферты</t>
  </si>
  <si>
    <t>Национальная оборона</t>
  </si>
  <si>
    <t>0200</t>
  </si>
  <si>
    <t>Мобилизационная и вневойсковая подготовка</t>
  </si>
  <si>
    <t>Национальная безопасность и правоохранительная деятельность</t>
  </si>
  <si>
    <t>0300</t>
  </si>
  <si>
    <t>0400</t>
  </si>
  <si>
    <t xml:space="preserve">0409 0320049080 244 </t>
  </si>
  <si>
    <t xml:space="preserve">0409 03200S5080 244 </t>
  </si>
  <si>
    <t>Жилищно коммунальное хозяйство</t>
  </si>
  <si>
    <t>0500</t>
  </si>
  <si>
    <t>Культура, кинематография</t>
  </si>
  <si>
    <t xml:space="preserve"> 0800 </t>
  </si>
  <si>
    <t xml:space="preserve">0801 </t>
  </si>
  <si>
    <t>Иные межбюджетные трансферты на создание условий для организации досуга и обеспечения жителей поселения услугами организаций культуры</t>
  </si>
  <si>
    <t xml:space="preserve"> Расходы на выплаты персоналу государственных (муниципальных) органов</t>
  </si>
  <si>
    <t>0102 0410000220 120</t>
  </si>
  <si>
    <t>0102 0410000220 100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</si>
  <si>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</si>
  <si>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</si>
  <si>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</si>
  <si>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</si>
  <si>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1102 0200000610 600</t>
  </si>
  <si>
    <t>1102 0200000610 610</t>
  </si>
  <si>
    <t>1102 0200000610 611</t>
  </si>
  <si>
    <t xml:space="preserve">0505 0420048110 540 </t>
  </si>
  <si>
    <t xml:space="preserve"> 0503 03300S7410 244 </t>
  </si>
  <si>
    <t xml:space="preserve">0106 0450048010 540 </t>
  </si>
  <si>
    <t xml:space="preserve">0106 0450048010 500 </t>
  </si>
  <si>
    <t>Межбюджетные трансферты</t>
  </si>
  <si>
    <t xml:space="preserve"> Резервные средства</t>
  </si>
  <si>
    <t xml:space="preserve">0111 0430010110 870 </t>
  </si>
  <si>
    <t xml:space="preserve">0111 0430010110 800 </t>
  </si>
  <si>
    <t xml:space="preserve">0113 0440075140 244 </t>
  </si>
  <si>
    <t xml:space="preserve">0203 0440051180 121 </t>
  </si>
  <si>
    <t xml:space="preserve">0203 0440051180 129 </t>
  </si>
  <si>
    <t xml:space="preserve">0203 0440051180 244 </t>
  </si>
  <si>
    <t xml:space="preserve">0310 0420049580 244 </t>
  </si>
  <si>
    <t xml:space="preserve">0310 0420074120 244 </t>
  </si>
  <si>
    <t xml:space="preserve">0310 04200S4120 244 </t>
  </si>
  <si>
    <t xml:space="preserve">0409 0320074920 244 </t>
  </si>
  <si>
    <t xml:space="preserve">0409 03200S4920 244 </t>
  </si>
  <si>
    <t xml:space="preserve"> 0503 0330049010 244 </t>
  </si>
  <si>
    <t xml:space="preserve"> 0503 0330049050 244 </t>
  </si>
  <si>
    <t xml:space="preserve"> 0503 0330049040 244 </t>
  </si>
  <si>
    <t>1102 0200010210 611</t>
  </si>
  <si>
    <t>0409 0320075090 243</t>
  </si>
  <si>
    <t>0409 03200S5090 243</t>
  </si>
  <si>
    <t>0102 0410010470 100</t>
  </si>
  <si>
    <t>0102 0410010470 120</t>
  </si>
  <si>
    <t xml:space="preserve">0102 0410010470 121 </t>
  </si>
  <si>
    <t xml:space="preserve">0102 0410010470 129 </t>
  </si>
  <si>
    <t xml:space="preserve">0104 0410010470 121 </t>
  </si>
  <si>
    <t>0104 0410010470 129</t>
  </si>
  <si>
    <t>0203 0440051180 122</t>
  </si>
  <si>
    <t xml:space="preserve"> 0503 0460046040 244 </t>
  </si>
  <si>
    <t xml:space="preserve">0801 0470048220 540 </t>
  </si>
  <si>
    <t>Непрограммные расходы</t>
  </si>
  <si>
    <t>Прочие межбюджетные трансферты на повышение размеров оплаты труда работников бюджетной сферы Красноярского края с 1 января 2018 года на 4 процента по министерству финансов Красноярского края в рамках непрограммных расходов отдельных органов исполнительной власти</t>
  </si>
  <si>
    <r>
      <t>Периодичность:</t>
    </r>
    <r>
      <rPr>
        <b/>
        <u/>
        <sz val="10"/>
        <rFont val="Times New Roman"/>
        <family val="1"/>
        <charset val="204"/>
      </rPr>
      <t xml:space="preserve"> месячная</t>
    </r>
  </si>
  <si>
    <t>Здравоохранение</t>
  </si>
  <si>
    <t>09</t>
  </si>
  <si>
    <t>Другие вопросы в области здравоохранения</t>
  </si>
  <si>
    <t>0909</t>
  </si>
  <si>
    <t xml:space="preserve">0909 0420049640 244 </t>
  </si>
  <si>
    <t xml:space="preserve">0104 0410000870 121 </t>
  </si>
  <si>
    <t>0104 0410000870 129</t>
  </si>
  <si>
    <t xml:space="preserve">Прочая закупка товаров,работ и услуг </t>
  </si>
  <si>
    <t>Прочая закупка товаров,работ и услуг</t>
  </si>
  <si>
    <t xml:space="preserve">Прочая закупка товаров, работ и услуг </t>
  </si>
  <si>
    <t>182 10102010014000 110</t>
  </si>
  <si>
    <t>Фонд оплаты труда государственных (муниципальных) органов</t>
  </si>
  <si>
    <t>Фонд оплаты труда государственных(муниципальных) органов</t>
  </si>
  <si>
    <t>0104 0410000870 244</t>
  </si>
  <si>
    <t>0104 0410000870 831</t>
  </si>
  <si>
    <t>807 11109045101100 120</t>
  </si>
  <si>
    <t xml:space="preserve">0801 0470010490 540 </t>
  </si>
  <si>
    <t>Прочие межбюджетные трансферты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</t>
  </si>
  <si>
    <t>В.И. Просовая</t>
  </si>
  <si>
    <t>182 10606033100000 110</t>
  </si>
  <si>
    <t>Земельный налог с организаций</t>
  </si>
  <si>
    <t>Земельный налог с физических лиц</t>
  </si>
  <si>
    <t>182 10606040000000 110</t>
  </si>
  <si>
    <t>182 10606043100000 110</t>
  </si>
  <si>
    <t>807 11109045100000 120</t>
  </si>
  <si>
    <t>Прочие неналоговые доходы</t>
  </si>
  <si>
    <t>Средства самообложения граждан</t>
  </si>
  <si>
    <t>Средства самообложения граждан, зачисляемые в бюджеты сельских поселений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</si>
  <si>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</si>
  <si>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 согласно законодательству Российской Федерации)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</si>
  <si>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</si>
  <si>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</si>
  <si>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Социальная политика</t>
  </si>
  <si>
    <t>Пенсионное обеспечение</t>
  </si>
  <si>
    <t>10</t>
  </si>
  <si>
    <t>1001</t>
  </si>
  <si>
    <t>Публичные нормативные социальные выплаты гражданам</t>
  </si>
  <si>
    <t>10010480001110 312</t>
  </si>
  <si>
    <t>2</t>
  </si>
  <si>
    <t xml:space="preserve">0106 0450042060 540 </t>
  </si>
  <si>
    <t>0113 0450048510 540</t>
  </si>
  <si>
    <t>0501</t>
  </si>
  <si>
    <t>Жилищное хозяйство</t>
  </si>
  <si>
    <t>0501 0420043150 244</t>
  </si>
  <si>
    <t>0501 0420049590 244</t>
  </si>
  <si>
    <t>807 11714000000000 150</t>
  </si>
  <si>
    <t>807 11714030100000 150</t>
  </si>
  <si>
    <t>807 20240000000000 150</t>
  </si>
  <si>
    <t>807 20249999000000 150</t>
  </si>
  <si>
    <t>807 20249999100000 150</t>
  </si>
  <si>
    <t>807 20249999100068 150</t>
  </si>
  <si>
    <t>807 20249999100076 150</t>
  </si>
  <si>
    <t>807 20249999100081 150</t>
  </si>
  <si>
    <t>807 20230000000000 150</t>
  </si>
  <si>
    <t>807 20235100000000 150</t>
  </si>
  <si>
    <t>807 20235118100000 150</t>
  </si>
  <si>
    <t>807 20230024000000 150</t>
  </si>
  <si>
    <t>807 20230024107514 150</t>
  </si>
  <si>
    <t>807 21860010100000 150</t>
  </si>
  <si>
    <t>Доходы от сдачи в аренду имущества, составляющего казну сельских поселений (за исключением земельных участков)</t>
  </si>
  <si>
    <t>807 11105070000000 120</t>
  </si>
  <si>
    <t>807 11105075100000 120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</si>
  <si>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</si>
  <si>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807 11105075101000 120</t>
  </si>
  <si>
    <t>807 11109040000000 120</t>
  </si>
  <si>
    <t>100 10302231010000 110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</si>
  <si>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</si>
  <si>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</si>
  <si>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</si>
  <si>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100 10302251010000 110</t>
  </si>
  <si>
    <t>100 10302241010000 110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</si>
  <si>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</si>
  <si>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100 10302261010000 110</t>
  </si>
  <si>
    <t xml:space="preserve"> 0503 0420049190 244 </t>
  </si>
  <si>
    <t xml:space="preserve">Функционирование высшего должностного лица субъекта Российской Федерации и муниципального образования
</t>
  </si>
  <si>
    <t>Иные бюджетные ассигнования</t>
  </si>
  <si>
    <t xml:space="preserve">0310 0340049320 244 </t>
  </si>
  <si>
    <t>Глава администрации Недокурского сельсовета _____________</t>
  </si>
  <si>
    <t>182 10102030012100 110</t>
  </si>
  <si>
    <t>182 10102020012100 110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</si>
  <si>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</si>
  <si>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</si>
  <si>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0103 0410000210 123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</si>
  <si>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</si>
  <si>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0104 0410000210 321</t>
  </si>
  <si>
    <t>Пособия, компенсации и иные социальные выплаты гражданам, кроме публичных нормативных обязательств</t>
  </si>
  <si>
    <t>Специалист 1 категории</t>
  </si>
  <si>
    <t xml:space="preserve">0310 0310049230 244 </t>
  </si>
  <si>
    <t xml:space="preserve">0102 0410000220 122 </t>
  </si>
  <si>
    <t>0102 0410010380 100</t>
  </si>
  <si>
    <t>0102 0410010380 120</t>
  </si>
  <si>
    <t xml:space="preserve">0102 0410010380 121 </t>
  </si>
  <si>
    <t xml:space="preserve">0102 0410010380 129 </t>
  </si>
  <si>
    <t xml:space="preserve">0104 0410010380 121 </t>
  </si>
  <si>
    <t>0104 0410010380 129</t>
  </si>
  <si>
    <t>0408</t>
  </si>
  <si>
    <t>Транспорт</t>
  </si>
  <si>
    <t xml:space="preserve">0408 0420048490 244 </t>
  </si>
  <si>
    <t xml:space="preserve">0104 0410010230 121 </t>
  </si>
  <si>
    <t>0104 0410010230 129</t>
  </si>
  <si>
    <t xml:space="preserve">Межбюджетные трансферты, передаваемые бюджету Недокурского сельсовета из районного бюджета на осуществление полномочий по созданию условий для предоставления транспортных услуг населению и организации транспортного обслуживания населения между поселениями в границах муниципального района, в соответствии с заключенным соглашением   </t>
  </si>
  <si>
    <t>807 2 02 40014 10 0002 150</t>
  </si>
  <si>
    <t xml:space="preserve"> 0503 0340049320 244 </t>
  </si>
  <si>
    <t>01130420000870 244</t>
  </si>
  <si>
    <t>01130420000870 831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</si>
  <si>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</si>
  <si>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</si>
  <si>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182 10606030000000 110</t>
  </si>
  <si>
    <t xml:space="preserve">Земельный налог с организаций,обладающих земельным участком, расположенным в границах сельских поселений 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</si>
  <si>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</si>
  <si>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Прочие поступления от использования имущества, находящегося в государствнной и муниципальной собтвенности за исключением(имущества бюджетных и автономных учреждений, а также имущества государственных и муниципальных унитарных предприятий, в том чмсле казенных) </t>
  </si>
  <si>
    <t>за счет уплаты иных выплат текущего характера организациям</t>
  </si>
  <si>
    <t xml:space="preserve"> 807 20216001100000 150</t>
  </si>
  <si>
    <t>807 20216001000000 150</t>
  </si>
  <si>
    <t>807 20216000000000 150</t>
  </si>
  <si>
    <t xml:space="preserve">Прочие межбюджетные трансферты, передаваемые бюджетам сельских поселений (на частичное финансирование (возмещение)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труда)) </t>
  </si>
  <si>
    <t>807 20249999100011 150</t>
  </si>
  <si>
    <t>807 20249999100002 150</t>
  </si>
  <si>
    <t xml:space="preserve">Прочие межбюджетные трансферты, передаваемые бюджетам сельских поселений (на обеспечение первичных мер пожарной безопасности) </t>
  </si>
  <si>
    <t xml:space="preserve">Прочие межбюджетные трансферты, передаваемые бюджетам сельских поселений (на поддержку мер по обеспечению сбалансированности бюджетов) </t>
  </si>
  <si>
    <t>Дотации бюджетам сельских поселений на выравнивание бюджетной обеспеченности из бюджетов муниципальных районов</t>
  </si>
  <si>
    <t xml:space="preserve">Прочие межбюджетные трансферты, передаваемые бюджетам сельских поселений (на капитальный ремонт и ремонт автомобильных дорог общего пользования местного значения за счет средств дорожного фонда Красноярского края) </t>
  </si>
  <si>
    <t>807 20249999100008 150</t>
  </si>
  <si>
    <t>807 20249999100001 150</t>
  </si>
  <si>
    <t>0104 0410010490 129</t>
  </si>
  <si>
    <t xml:space="preserve">0104 0410010490 121 </t>
  </si>
  <si>
    <t xml:space="preserve">0409 03200S5090 244 </t>
  </si>
  <si>
    <t xml:space="preserve">Прочие межбюджетные трансферты, передаваемые бюджетам сельских поселений (на содержание автомобильных дорог общего пользования местного значения за счет средств дорожного фонда Красноярского края) </t>
  </si>
  <si>
    <t>807 20249999100009 150</t>
  </si>
  <si>
    <t>Прочие межбюджетные трансферты, передаваемые бюджетам сельских поселений  (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края, для которых указами Президента Российской Федерации предусмотрено повышение оплаты труда)</t>
  </si>
  <si>
    <t>Расходы на повышение размеров оплаты труда отдельным категориям работников бюджетной сферы Красноярского края, для которых указами Президента Российской Федерации предусмотрено повышение оплаты труда)</t>
  </si>
  <si>
    <t xml:space="preserve">0801 0470010480 540 </t>
  </si>
  <si>
    <t>807 20249999100016 150</t>
  </si>
  <si>
    <t>Субвенции бюджетам сельских поселений на выполнение передаваемых полномочий субъектов Российской Федерации</t>
  </si>
  <si>
    <t xml:space="preserve">Фонд оплаты труда государственных (муниципальных) органов (Региональные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труда)) </t>
  </si>
  <si>
    <t>807 11700000000000 000</t>
  </si>
  <si>
    <t>на 01 апреля 2020 г.</t>
  </si>
  <si>
    <t>03 апреля  2020 г.</t>
  </si>
  <si>
    <t>Прочая закупка товаров, работ и услуг</t>
  </si>
  <si>
    <t xml:space="preserve">0501 0420049190 244 </t>
  </si>
  <si>
    <t xml:space="preserve">Прочие межбюджетные трансферты, передаваемые бюджетам сельских поселений ( поддержка лучших сельских учреждений культуры) </t>
  </si>
  <si>
    <t>807 20249999100020 150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</si>
  <si>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</si>
  <si>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Расходы (поддержка лучших сельских учреждений культуры)</t>
  </si>
  <si>
    <t xml:space="preserve">0801 04700L5193 870 </t>
  </si>
</sst>
</file>

<file path=xl/styles.xml><?xml version="1.0" encoding="utf-8"?>
<styleSheet xmlns="http://schemas.openxmlformats.org/spreadsheetml/2006/main">
  <numFmts count="5">
    <numFmt numFmtId="164" formatCode="_-* #,##0.00_$_-;\-* #,##0.00_$_-;_-* &quot;-&quot;??_$_-;_-@_-"/>
    <numFmt numFmtId="165" formatCode="000"/>
    <numFmt numFmtId="166" formatCode="dd/mm/yyyy\ &quot;г.&quot;"/>
    <numFmt numFmtId="167" formatCode="?"/>
    <numFmt numFmtId="168" formatCode="000000"/>
  </numFmts>
  <fonts count="26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sz val="9"/>
      <name val="Arial Cyr"/>
      <family val="2"/>
      <charset val="204"/>
    </font>
    <font>
      <b/>
      <sz val="10"/>
      <name val="Times New Roman"/>
      <family val="1"/>
      <charset val="204"/>
    </font>
    <font>
      <sz val="10"/>
      <color indexed="10"/>
      <name val="Arial Cyr"/>
      <charset val="204"/>
    </font>
    <font>
      <sz val="10"/>
      <name val="Times New Roman"/>
      <family val="1"/>
      <charset val="204"/>
    </font>
    <font>
      <b/>
      <sz val="8"/>
      <name val="Arial Cyr"/>
      <charset val="204"/>
    </font>
    <font>
      <b/>
      <sz val="9"/>
      <name val="Times New Roman"/>
      <family val="1"/>
      <charset val="204"/>
    </font>
    <font>
      <b/>
      <sz val="9"/>
      <name val="Arial Cyr"/>
      <charset val="204"/>
    </font>
    <font>
      <u/>
      <sz val="9"/>
      <name val="Arial Cyr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u/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1" fillId="0" borderId="16">
      <alignment horizontal="left" wrapText="1"/>
    </xf>
  </cellStyleXfs>
  <cellXfs count="180">
    <xf numFmtId="0" fontId="0" fillId="0" borderId="0" xfId="0"/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 wrapText="1"/>
    </xf>
    <xf numFmtId="165" fontId="2" fillId="0" borderId="0" xfId="0" applyNumberFormat="1" applyFont="1" applyAlignment="1">
      <alignment horizontal="right" vertical="top"/>
    </xf>
    <xf numFmtId="4" fontId="2" fillId="0" borderId="0" xfId="0" applyNumberFormat="1" applyFont="1" applyAlignment="1">
      <alignment horizontal="right" vertical="top"/>
    </xf>
    <xf numFmtId="49" fontId="0" fillId="0" borderId="0" xfId="0" applyNumberFormat="1" applyAlignment="1">
      <alignment vertic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/>
    </xf>
    <xf numFmtId="165" fontId="2" fillId="0" borderId="2" xfId="0" applyNumberFormat="1" applyFont="1" applyBorder="1" applyAlignment="1">
      <alignment horizontal="right" vertical="top"/>
    </xf>
    <xf numFmtId="49" fontId="2" fillId="0" borderId="2" xfId="0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165" fontId="5" fillId="0" borderId="0" xfId="0" applyNumberFormat="1" applyFont="1" applyAlignment="1">
      <alignment horizontal="right" vertical="top"/>
    </xf>
    <xf numFmtId="49" fontId="5" fillId="0" borderId="0" xfId="0" applyNumberFormat="1" applyFont="1" applyAlignment="1">
      <alignment horizontal="left" vertical="top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Continuous"/>
    </xf>
    <xf numFmtId="2" fontId="0" fillId="0" borderId="0" xfId="0" applyNumberFormat="1"/>
    <xf numFmtId="2" fontId="7" fillId="0" borderId="0" xfId="0" applyNumberFormat="1" applyFont="1"/>
    <xf numFmtId="0" fontId="4" fillId="0" borderId="0" xfId="0" applyFont="1" applyAlignment="1">
      <alignment wrapText="1"/>
    </xf>
    <xf numFmtId="4" fontId="4" fillId="0" borderId="0" xfId="0" applyNumberFormat="1" applyFont="1"/>
    <xf numFmtId="0" fontId="8" fillId="0" borderId="0" xfId="0" applyFont="1" applyFill="1"/>
    <xf numFmtId="4" fontId="2" fillId="0" borderId="2" xfId="0" applyNumberFormat="1" applyFont="1" applyBorder="1" applyAlignment="1">
      <alignment horizontal="center" vertical="top" wrapText="1"/>
    </xf>
    <xf numFmtId="49" fontId="1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 wrapText="1"/>
    </xf>
    <xf numFmtId="165" fontId="9" fillId="0" borderId="2" xfId="0" applyNumberFormat="1" applyFont="1" applyBorder="1" applyAlignment="1">
      <alignment horizontal="right" vertical="top"/>
    </xf>
    <xf numFmtId="49" fontId="9" fillId="0" borderId="2" xfId="0" applyNumberFormat="1" applyFont="1" applyBorder="1" applyAlignment="1">
      <alignment horizontal="left" vertical="top" wrapText="1"/>
    </xf>
    <xf numFmtId="4" fontId="15" fillId="0" borderId="2" xfId="0" applyNumberFormat="1" applyFont="1" applyBorder="1" applyAlignment="1">
      <alignment horizontal="right" vertical="top"/>
    </xf>
    <xf numFmtId="4" fontId="16" fillId="0" borderId="2" xfId="0" applyNumberFormat="1" applyFont="1" applyBorder="1" applyAlignment="1">
      <alignment horizontal="right" vertical="top"/>
    </xf>
    <xf numFmtId="49" fontId="18" fillId="0" borderId="2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left" vertical="top" wrapText="1"/>
    </xf>
    <xf numFmtId="49" fontId="17" fillId="0" borderId="0" xfId="0" applyNumberFormat="1" applyFont="1" applyFill="1" applyAlignment="1">
      <alignment horizontal="center" vertical="center" wrapText="1"/>
    </xf>
    <xf numFmtId="0" fontId="18" fillId="0" borderId="0" xfId="0" applyFont="1" applyFill="1"/>
    <xf numFmtId="0" fontId="19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49" fontId="20" fillId="0" borderId="2" xfId="0" applyNumberFormat="1" applyFont="1" applyFill="1" applyBorder="1" applyAlignment="1">
      <alignment horizontal="center" vertical="top" wrapText="1"/>
    </xf>
    <xf numFmtId="0" fontId="17" fillId="0" borderId="0" xfId="0" applyFont="1" applyFill="1"/>
    <xf numFmtId="49" fontId="17" fillId="0" borderId="2" xfId="0" applyNumberFormat="1" applyFont="1" applyFill="1" applyBorder="1" applyAlignment="1">
      <alignment horizontal="left" wrapText="1"/>
    </xf>
    <xf numFmtId="0" fontId="18" fillId="0" borderId="2" xfId="0" applyFont="1" applyFill="1" applyBorder="1" applyAlignment="1">
      <alignment vertical="top" wrapText="1"/>
    </xf>
    <xf numFmtId="49" fontId="17" fillId="0" borderId="2" xfId="0" applyNumberFormat="1" applyFont="1" applyFill="1" applyBorder="1" applyAlignment="1">
      <alignment horizontal="center" wrapText="1"/>
    </xf>
    <xf numFmtId="49" fontId="17" fillId="0" borderId="2" xfId="0" applyNumberFormat="1" applyFont="1" applyFill="1" applyBorder="1" applyAlignment="1">
      <alignment horizontal="right" wrapText="1"/>
    </xf>
    <xf numFmtId="49" fontId="17" fillId="0" borderId="2" xfId="0" applyNumberFormat="1" applyFont="1" applyFill="1" applyBorder="1" applyAlignment="1">
      <alignment horizontal="left" vertical="top" wrapText="1"/>
    </xf>
    <xf numFmtId="0" fontId="19" fillId="0" borderId="0" xfId="0" applyFont="1" applyFill="1"/>
    <xf numFmtId="49" fontId="18" fillId="0" borderId="2" xfId="0" applyNumberFormat="1" applyFont="1" applyFill="1" applyBorder="1" applyAlignment="1">
      <alignment horizontal="left" wrapText="1"/>
    </xf>
    <xf numFmtId="49" fontId="20" fillId="0" borderId="10" xfId="0" applyNumberFormat="1" applyFont="1" applyFill="1" applyBorder="1" applyAlignment="1">
      <alignment horizontal="left" vertical="top" wrapText="1"/>
    </xf>
    <xf numFmtId="49" fontId="18" fillId="0" borderId="2" xfId="0" applyNumberFormat="1" applyFont="1" applyFill="1" applyBorder="1" applyAlignment="1">
      <alignment horizontal="center" vertical="top" wrapText="1"/>
    </xf>
    <xf numFmtId="49" fontId="17" fillId="0" borderId="2" xfId="0" applyNumberFormat="1" applyFont="1" applyFill="1" applyBorder="1" applyAlignment="1">
      <alignment horizontal="left" vertical="center" wrapText="1"/>
    </xf>
    <xf numFmtId="49" fontId="19" fillId="0" borderId="2" xfId="0" applyNumberFormat="1" applyFont="1" applyFill="1" applyBorder="1" applyAlignment="1">
      <alignment horizontal="left" wrapText="1"/>
    </xf>
    <xf numFmtId="49" fontId="17" fillId="0" borderId="10" xfId="0" applyNumberFormat="1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vertical="top" wrapText="1"/>
    </xf>
    <xf numFmtId="0" fontId="18" fillId="0" borderId="9" xfId="0" applyFont="1" applyFill="1" applyBorder="1" applyAlignment="1">
      <alignment vertical="top" wrapText="1"/>
    </xf>
    <xf numFmtId="0" fontId="17" fillId="0" borderId="2" xfId="0" applyFont="1" applyFill="1" applyBorder="1" applyAlignment="1">
      <alignment horizontal="justify"/>
    </xf>
    <xf numFmtId="0" fontId="8" fillId="0" borderId="4" xfId="0" applyFont="1" applyFill="1" applyBorder="1" applyAlignment="1">
      <alignment horizontal="center"/>
    </xf>
    <xf numFmtId="49" fontId="8" fillId="0" borderId="0" xfId="0" applyNumberFormat="1" applyFont="1" applyFill="1" applyAlignment="1">
      <alignment horizontal="right"/>
    </xf>
    <xf numFmtId="49" fontId="8" fillId="0" borderId="5" xfId="0" applyNumberFormat="1" applyFont="1" applyFill="1" applyBorder="1" applyAlignment="1">
      <alignment horizontal="centerContinuous"/>
    </xf>
    <xf numFmtId="0" fontId="8" fillId="0" borderId="0" xfId="0" applyFont="1" applyFill="1" applyAlignment="1">
      <alignment horizontal="right"/>
    </xf>
    <xf numFmtId="166" fontId="8" fillId="0" borderId="6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vertical="center"/>
    </xf>
    <xf numFmtId="49" fontId="14" fillId="0" borderId="0" xfId="0" applyNumberFormat="1" applyFont="1" applyFill="1"/>
    <xf numFmtId="0" fontId="14" fillId="0" borderId="0" xfId="0" applyFont="1" applyFill="1" applyAlignment="1">
      <alignment horizontal="right"/>
    </xf>
    <xf numFmtId="49" fontId="8" fillId="0" borderId="7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right"/>
    </xf>
    <xf numFmtId="49" fontId="8" fillId="0" borderId="6" xfId="0" applyNumberFormat="1" applyFont="1" applyFill="1" applyBorder="1" applyAlignment="1">
      <alignment horizontal="center"/>
    </xf>
    <xf numFmtId="49" fontId="8" fillId="0" borderId="7" xfId="0" applyNumberFormat="1" applyFont="1" applyFill="1" applyBorder="1" applyAlignment="1">
      <alignment horizontal="centerContinuous"/>
    </xf>
    <xf numFmtId="49" fontId="8" fillId="0" borderId="0" xfId="0" applyNumberFormat="1" applyFont="1" applyFill="1" applyAlignment="1">
      <alignment horizontal="center" vertical="center"/>
    </xf>
    <xf numFmtId="49" fontId="8" fillId="0" borderId="8" xfId="0" applyNumberFormat="1" applyFont="1" applyFill="1" applyBorder="1" applyAlignment="1">
      <alignment horizontal="centerContinuous"/>
    </xf>
    <xf numFmtId="0" fontId="1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8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center" vertical="center"/>
    </xf>
    <xf numFmtId="4" fontId="15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left" vertical="top" wrapText="1"/>
    </xf>
    <xf numFmtId="49" fontId="8" fillId="0" borderId="2" xfId="0" applyNumberFormat="1" applyFont="1" applyFill="1" applyBorder="1" applyAlignment="1">
      <alignment horizontal="center" wrapText="1"/>
    </xf>
    <xf numFmtId="4" fontId="16" fillId="0" borderId="2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8" fillId="0" borderId="2" xfId="0" applyNumberFormat="1" applyFont="1" applyFill="1" applyBorder="1" applyAlignment="1">
      <alignment horizontal="left" vertical="top" wrapText="1"/>
    </xf>
    <xf numFmtId="167" fontId="8" fillId="0" borderId="2" xfId="0" applyNumberFormat="1" applyFont="1" applyFill="1" applyBorder="1" applyAlignment="1">
      <alignment horizontal="left" vertical="top" wrapText="1"/>
    </xf>
    <xf numFmtId="49" fontId="8" fillId="0" borderId="2" xfId="0" quotePrefix="1" applyNumberFormat="1" applyFont="1" applyFill="1" applyBorder="1" applyAlignment="1">
      <alignment horizontal="left" vertical="top" wrapText="1"/>
    </xf>
    <xf numFmtId="168" fontId="8" fillId="0" borderId="2" xfId="0" applyNumberFormat="1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vertical="top" wrapText="1"/>
    </xf>
    <xf numFmtId="0" fontId="8" fillId="0" borderId="2" xfId="0" applyFont="1" applyFill="1" applyBorder="1"/>
    <xf numFmtId="4" fontId="14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top"/>
    </xf>
    <xf numFmtId="0" fontId="14" fillId="0" borderId="0" xfId="0" applyFont="1" applyFill="1"/>
    <xf numFmtId="0" fontId="17" fillId="0" borderId="1" xfId="0" applyFont="1" applyFill="1" applyBorder="1" applyAlignment="1">
      <alignment vertical="top" wrapText="1"/>
    </xf>
    <xf numFmtId="0" fontId="17" fillId="0" borderId="2" xfId="0" applyFont="1" applyFill="1" applyBorder="1" applyAlignment="1">
      <alignment vertical="top" wrapText="1"/>
    </xf>
    <xf numFmtId="0" fontId="18" fillId="0" borderId="0" xfId="0" applyFont="1" applyFill="1" applyAlignment="1">
      <alignment horizontal="center"/>
    </xf>
    <xf numFmtId="49" fontId="17" fillId="0" borderId="0" xfId="0" applyNumberFormat="1" applyFont="1" applyFill="1" applyAlignment="1">
      <alignment horizontal="left"/>
    </xf>
    <xf numFmtId="49" fontId="17" fillId="0" borderId="0" xfId="0" applyNumberFormat="1" applyFont="1" applyFill="1" applyAlignment="1">
      <alignment horizontal="left" vertical="top"/>
    </xf>
    <xf numFmtId="49" fontId="18" fillId="0" borderId="0" xfId="0" applyNumberFormat="1" applyFont="1" applyFill="1" applyAlignment="1">
      <alignment horizontal="left"/>
    </xf>
    <xf numFmtId="2" fontId="17" fillId="0" borderId="0" xfId="0" applyNumberFormat="1" applyFont="1" applyFill="1" applyAlignment="1">
      <alignment horizontal="left" vertical="top"/>
    </xf>
    <xf numFmtId="49" fontId="18" fillId="0" borderId="0" xfId="0" applyNumberFormat="1" applyFont="1" applyFill="1" applyAlignment="1">
      <alignment horizontal="left" vertical="center"/>
    </xf>
    <xf numFmtId="49" fontId="24" fillId="0" borderId="0" xfId="0" applyNumberFormat="1" applyFont="1" applyFill="1" applyAlignment="1">
      <alignment horizontal="left" vertical="top"/>
    </xf>
    <xf numFmtId="49" fontId="18" fillId="0" borderId="0" xfId="0" applyNumberFormat="1" applyFont="1" applyFill="1" applyAlignment="1">
      <alignment vertical="center"/>
    </xf>
    <xf numFmtId="49" fontId="18" fillId="0" borderId="11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left" vertical="center" wrapText="1"/>
    </xf>
    <xf numFmtId="49" fontId="18" fillId="0" borderId="2" xfId="0" applyNumberFormat="1" applyFont="1" applyFill="1" applyBorder="1" applyAlignment="1">
      <alignment horizontal="center" wrapText="1"/>
    </xf>
    <xf numFmtId="49" fontId="18" fillId="0" borderId="0" xfId="0" applyNumberFormat="1" applyFont="1" applyFill="1" applyAlignment="1">
      <alignment horizontal="center" wrapText="1"/>
    </xf>
    <xf numFmtId="4" fontId="17" fillId="0" borderId="2" xfId="0" applyNumberFormat="1" applyFont="1" applyFill="1" applyBorder="1" applyAlignment="1">
      <alignment horizontal="left" vertical="center" wrapText="1"/>
    </xf>
    <xf numFmtId="164" fontId="18" fillId="0" borderId="2" xfId="1" applyFont="1" applyFill="1" applyBorder="1" applyAlignment="1">
      <alignment horizontal="left" vertical="center" wrapText="1"/>
    </xf>
    <xf numFmtId="49" fontId="18" fillId="0" borderId="2" xfId="0" applyNumberFormat="1" applyFont="1" applyFill="1" applyBorder="1" applyAlignment="1">
      <alignment horizontal="left" vertical="top"/>
    </xf>
    <xf numFmtId="4" fontId="18" fillId="0" borderId="2" xfId="0" applyNumberFormat="1" applyFont="1" applyFill="1" applyBorder="1" applyAlignment="1">
      <alignment horizontal="left" vertical="center" wrapText="1"/>
    </xf>
    <xf numFmtId="4" fontId="18" fillId="0" borderId="2" xfId="1" applyNumberFormat="1" applyFont="1" applyFill="1" applyBorder="1" applyAlignment="1">
      <alignment horizontal="left" vertical="top"/>
    </xf>
    <xf numFmtId="4" fontId="18" fillId="0" borderId="2" xfId="0" applyNumberFormat="1" applyFont="1" applyFill="1" applyBorder="1" applyAlignment="1">
      <alignment horizontal="left" vertical="top"/>
    </xf>
    <xf numFmtId="2" fontId="18" fillId="0" borderId="2" xfId="0" applyNumberFormat="1" applyFont="1" applyFill="1" applyBorder="1" applyAlignment="1">
      <alignment horizontal="left" vertical="top"/>
    </xf>
    <xf numFmtId="49" fontId="20" fillId="0" borderId="2" xfId="0" applyNumberFormat="1" applyFont="1" applyFill="1" applyBorder="1" applyAlignment="1">
      <alignment horizontal="left" vertical="top"/>
    </xf>
    <xf numFmtId="4" fontId="20" fillId="0" borderId="2" xfId="0" applyNumberFormat="1" applyFont="1" applyFill="1" applyBorder="1" applyAlignment="1">
      <alignment horizontal="left" vertical="top"/>
    </xf>
    <xf numFmtId="49" fontId="17" fillId="0" borderId="2" xfId="0" applyNumberFormat="1" applyFont="1" applyFill="1" applyBorder="1" applyAlignment="1">
      <alignment horizontal="left" vertical="top"/>
    </xf>
    <xf numFmtId="4" fontId="17" fillId="0" borderId="2" xfId="0" applyNumberFormat="1" applyFont="1" applyFill="1" applyBorder="1" applyAlignment="1">
      <alignment horizontal="left" vertical="top"/>
    </xf>
    <xf numFmtId="4" fontId="19" fillId="0" borderId="2" xfId="0" applyNumberFormat="1" applyFont="1" applyFill="1" applyBorder="1" applyAlignment="1">
      <alignment horizontal="left" vertical="top"/>
    </xf>
    <xf numFmtId="0" fontId="25" fillId="0" borderId="2" xfId="0" applyFont="1" applyFill="1" applyBorder="1" applyAlignment="1">
      <alignment vertical="top" wrapText="1"/>
    </xf>
    <xf numFmtId="165" fontId="17" fillId="0" borderId="2" xfId="0" applyNumberFormat="1" applyFont="1" applyFill="1" applyBorder="1" applyAlignment="1">
      <alignment horizontal="right" vertical="top"/>
    </xf>
    <xf numFmtId="165" fontId="18" fillId="0" borderId="2" xfId="0" applyNumberFormat="1" applyFont="1" applyFill="1" applyBorder="1" applyAlignment="1">
      <alignment horizontal="right" vertical="top"/>
    </xf>
    <xf numFmtId="49" fontId="18" fillId="0" borderId="0" xfId="0" applyNumberFormat="1" applyFont="1" applyFill="1" applyAlignment="1">
      <alignment horizontal="left" vertical="top" wrapText="1"/>
    </xf>
    <xf numFmtId="49" fontId="18" fillId="0" borderId="0" xfId="0" applyNumberFormat="1" applyFont="1" applyFill="1" applyAlignment="1">
      <alignment horizontal="left" vertical="top"/>
    </xf>
    <xf numFmtId="4" fontId="18" fillId="0" borderId="0" xfId="0" applyNumberFormat="1" applyFont="1" applyFill="1" applyAlignment="1">
      <alignment horizontal="left" vertical="top"/>
    </xf>
    <xf numFmtId="165" fontId="18" fillId="0" borderId="10" xfId="0" applyNumberFormat="1" applyFont="1" applyFill="1" applyBorder="1" applyAlignment="1">
      <alignment horizontal="right" vertical="top"/>
    </xf>
    <xf numFmtId="49" fontId="17" fillId="0" borderId="0" xfId="0" applyNumberFormat="1" applyFont="1" applyFill="1" applyAlignment="1">
      <alignment vertical="top"/>
    </xf>
    <xf numFmtId="49" fontId="18" fillId="0" borderId="0" xfId="0" applyNumberFormat="1" applyFont="1" applyFill="1" applyAlignment="1">
      <alignment vertical="top"/>
    </xf>
    <xf numFmtId="49" fontId="18" fillId="0" borderId="2" xfId="0" applyNumberFormat="1" applyFont="1" applyFill="1" applyBorder="1" applyAlignment="1">
      <alignment vertical="top" wrapText="1"/>
    </xf>
    <xf numFmtId="49" fontId="17" fillId="0" borderId="2" xfId="0" applyNumberFormat="1" applyFont="1" applyFill="1" applyBorder="1" applyAlignment="1">
      <alignment vertical="top" wrapText="1"/>
    </xf>
    <xf numFmtId="49" fontId="20" fillId="0" borderId="2" xfId="0" applyNumberFormat="1" applyFont="1" applyFill="1" applyBorder="1" applyAlignment="1">
      <alignment vertical="top" wrapText="1"/>
    </xf>
    <xf numFmtId="0" fontId="17" fillId="0" borderId="2" xfId="0" applyFont="1" applyFill="1" applyBorder="1" applyAlignment="1">
      <alignment vertical="top"/>
    </xf>
    <xf numFmtId="0" fontId="25" fillId="2" borderId="2" xfId="0" applyFont="1" applyFill="1" applyBorder="1" applyAlignment="1">
      <alignment vertical="top" wrapText="1"/>
    </xf>
    <xf numFmtId="0" fontId="22" fillId="0" borderId="16" xfId="2" applyNumberFormat="1" applyFont="1" applyAlignment="1" applyProtection="1">
      <alignment vertical="top" wrapText="1"/>
    </xf>
    <xf numFmtId="49" fontId="18" fillId="0" borderId="0" xfId="0" applyNumberFormat="1" applyFont="1" applyFill="1" applyAlignment="1">
      <alignment vertical="top" wrapText="1"/>
    </xf>
    <xf numFmtId="49" fontId="18" fillId="0" borderId="2" xfId="0" applyNumberFormat="1" applyFont="1" applyFill="1" applyBorder="1" applyAlignment="1">
      <alignment vertical="top" wrapText="1"/>
    </xf>
    <xf numFmtId="49" fontId="18" fillId="0" borderId="2" xfId="0" applyNumberFormat="1" applyFont="1" applyFill="1" applyBorder="1" applyAlignment="1">
      <alignment vertical="top" wrapText="1"/>
    </xf>
    <xf numFmtId="49" fontId="18" fillId="0" borderId="2" xfId="0" applyNumberFormat="1" applyFont="1" applyFill="1" applyBorder="1" applyAlignment="1">
      <alignment vertical="top" wrapText="1"/>
    </xf>
    <xf numFmtId="165" fontId="17" fillId="0" borderId="10" xfId="0" applyNumberFormat="1" applyFont="1" applyFill="1" applyBorder="1" applyAlignment="1">
      <alignment horizontal="right" vertical="top"/>
    </xf>
    <xf numFmtId="49" fontId="18" fillId="0" borderId="2" xfId="0" applyNumberFormat="1" applyFont="1" applyFill="1" applyBorder="1" applyAlignment="1">
      <alignment vertical="top" wrapText="1"/>
    </xf>
    <xf numFmtId="49" fontId="18" fillId="0" borderId="2" xfId="0" applyNumberFormat="1" applyFont="1" applyFill="1" applyBorder="1" applyAlignment="1">
      <alignment vertical="top" wrapText="1"/>
    </xf>
    <xf numFmtId="49" fontId="18" fillId="0" borderId="2" xfId="0" applyNumberFormat="1" applyFont="1" applyFill="1" applyBorder="1" applyAlignment="1">
      <alignment vertical="top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/>
    </xf>
    <xf numFmtId="49" fontId="24" fillId="0" borderId="0" xfId="0" applyNumberFormat="1" applyFont="1" applyFill="1" applyBorder="1" applyAlignment="1">
      <alignment horizontal="left" wrapText="1"/>
    </xf>
    <xf numFmtId="49" fontId="24" fillId="0" borderId="0" xfId="0" applyNumberFormat="1" applyFont="1" applyFill="1" applyBorder="1" applyAlignment="1">
      <alignment horizont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vertical="top" wrapText="1"/>
    </xf>
    <xf numFmtId="49" fontId="18" fillId="0" borderId="13" xfId="0" applyNumberFormat="1" applyFont="1" applyFill="1" applyBorder="1" applyAlignment="1">
      <alignment horizontal="center" vertical="center" wrapText="1"/>
    </xf>
    <xf numFmtId="49" fontId="18" fillId="0" borderId="11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top" wrapText="1"/>
    </xf>
    <xf numFmtId="49" fontId="11" fillId="0" borderId="12" xfId="0" applyNumberFormat="1" applyFont="1" applyBorder="1" applyAlignment="1">
      <alignment horizontal="center" vertical="top" wrapText="1"/>
    </xf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 vertical="top" wrapText="1"/>
    </xf>
    <xf numFmtId="49" fontId="2" fillId="0" borderId="11" xfId="0" applyNumberFormat="1" applyFont="1" applyBorder="1" applyAlignment="1">
      <alignment horizontal="center" vertical="top" wrapText="1"/>
    </xf>
    <xf numFmtId="165" fontId="2" fillId="0" borderId="13" xfId="0" applyNumberFormat="1" applyFont="1" applyBorder="1" applyAlignment="1">
      <alignment horizontal="center" vertical="top" wrapText="1"/>
    </xf>
    <xf numFmtId="165" fontId="2" fillId="0" borderId="11" xfId="0" applyNumberFormat="1" applyFont="1" applyBorder="1" applyAlignment="1">
      <alignment horizontal="center" vertical="top" wrapText="1"/>
    </xf>
    <xf numFmtId="4" fontId="2" fillId="0" borderId="13" xfId="0" applyNumberFormat="1" applyFont="1" applyBorder="1" applyAlignment="1">
      <alignment horizontal="center" vertical="top" wrapText="1"/>
    </xf>
    <xf numFmtId="4" fontId="2" fillId="0" borderId="11" xfId="0" applyNumberFormat="1" applyFont="1" applyBorder="1" applyAlignment="1">
      <alignment horizontal="center" vertical="top" wrapText="1"/>
    </xf>
  </cellXfs>
  <cellStyles count="3">
    <cellStyle name="xl73" xfId="2"/>
    <cellStyle name="Обычный" xfId="0" builtinId="0"/>
    <cellStyle name="Финансовый" xfId="1" builtinId="3"/>
  </cellStyles>
  <dxfs count="1"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5"/>
  <sheetViews>
    <sheetView view="pageBreakPreview" zoomScale="85" zoomScaleSheetLayoutView="85" workbookViewId="0">
      <selection activeCell="E98" sqref="E98"/>
    </sheetView>
  </sheetViews>
  <sheetFormatPr defaultRowHeight="16.5"/>
  <cols>
    <col min="1" max="1" width="44" style="97" customWidth="1"/>
    <col min="2" max="2" width="9.140625" style="23" customWidth="1"/>
    <col min="3" max="3" width="29.42578125" style="23" customWidth="1"/>
    <col min="4" max="4" width="19.85546875" style="98" customWidth="1"/>
    <col min="5" max="5" width="19.28515625" style="98" customWidth="1"/>
    <col min="6" max="6" width="13.7109375" style="23" customWidth="1"/>
    <col min="7" max="7" width="14" style="23" customWidth="1"/>
    <col min="8" max="8" width="18.5703125" style="23" customWidth="1"/>
    <col min="9" max="9" width="19.5703125" style="23" customWidth="1"/>
    <col min="10" max="16384" width="9.140625" style="23"/>
  </cols>
  <sheetData>
    <row r="1" spans="1:9" ht="24" customHeight="1" thickBot="1">
      <c r="A1" s="158" t="s">
        <v>62</v>
      </c>
      <c r="B1" s="158"/>
      <c r="C1" s="158"/>
      <c r="D1" s="158"/>
      <c r="E1" s="158"/>
      <c r="F1" s="158"/>
      <c r="G1" s="158"/>
      <c r="H1" s="159"/>
      <c r="I1" s="56" t="s">
        <v>63</v>
      </c>
    </row>
    <row r="2" spans="1:9" ht="27.75" customHeight="1">
      <c r="A2" s="160" t="s">
        <v>187</v>
      </c>
      <c r="B2" s="160"/>
      <c r="C2" s="160"/>
      <c r="D2" s="160"/>
      <c r="E2" s="160"/>
      <c r="F2" s="160"/>
      <c r="G2" s="160"/>
      <c r="H2" s="57" t="s">
        <v>64</v>
      </c>
      <c r="I2" s="58" t="s">
        <v>111</v>
      </c>
    </row>
    <row r="3" spans="1:9" ht="21" customHeight="1">
      <c r="A3" s="161" t="s">
        <v>431</v>
      </c>
      <c r="B3" s="161"/>
      <c r="C3" s="161"/>
      <c r="D3" s="161"/>
      <c r="E3" s="161"/>
      <c r="F3" s="161"/>
      <c r="G3" s="161"/>
      <c r="H3" s="59" t="s">
        <v>65</v>
      </c>
      <c r="I3" s="60">
        <v>43922</v>
      </c>
    </row>
    <row r="4" spans="1:9">
      <c r="A4" s="61"/>
      <c r="B4" s="62"/>
      <c r="C4" s="63"/>
      <c r="D4" s="64"/>
      <c r="E4" s="65"/>
      <c r="F4" s="59"/>
      <c r="G4" s="59"/>
      <c r="H4" s="59" t="s">
        <v>66</v>
      </c>
      <c r="I4" s="66" t="s">
        <v>218</v>
      </c>
    </row>
    <row r="5" spans="1:9" ht="15.75" customHeight="1">
      <c r="A5" s="61" t="s">
        <v>67</v>
      </c>
      <c r="B5" s="163" t="s">
        <v>68</v>
      </c>
      <c r="C5" s="163"/>
      <c r="D5" s="163"/>
      <c r="E5" s="163"/>
      <c r="F5" s="67"/>
      <c r="G5" s="59"/>
      <c r="H5" s="59" t="s">
        <v>69</v>
      </c>
      <c r="I5" s="66" t="s">
        <v>112</v>
      </c>
    </row>
    <row r="6" spans="1:9" ht="18" customHeight="1">
      <c r="A6" s="61" t="s">
        <v>70</v>
      </c>
      <c r="B6" s="162" t="s">
        <v>193</v>
      </c>
      <c r="C6" s="162"/>
      <c r="D6" s="162"/>
      <c r="E6" s="162"/>
      <c r="F6" s="162"/>
      <c r="G6" s="59"/>
      <c r="H6" s="59" t="s">
        <v>71</v>
      </c>
      <c r="I6" s="68" t="s">
        <v>113</v>
      </c>
    </row>
    <row r="7" spans="1:9">
      <c r="A7" s="61" t="s">
        <v>294</v>
      </c>
      <c r="B7" s="62"/>
      <c r="C7" s="63"/>
      <c r="D7" s="64"/>
      <c r="E7" s="65"/>
      <c r="F7" s="59"/>
      <c r="G7" s="59"/>
      <c r="H7" s="59"/>
      <c r="I7" s="69"/>
    </row>
    <row r="8" spans="1:9" ht="17.25" thickBot="1">
      <c r="A8" s="61" t="s">
        <v>3</v>
      </c>
      <c r="B8" s="62"/>
      <c r="C8" s="70"/>
      <c r="D8" s="64"/>
      <c r="E8" s="65"/>
      <c r="F8" s="59"/>
      <c r="G8" s="59"/>
      <c r="H8" s="59" t="s">
        <v>72</v>
      </c>
      <c r="I8" s="71" t="s">
        <v>114</v>
      </c>
    </row>
    <row r="9" spans="1:9">
      <c r="A9" s="157" t="s">
        <v>73</v>
      </c>
      <c r="B9" s="157"/>
      <c r="C9" s="157"/>
      <c r="D9" s="157"/>
      <c r="E9" s="72"/>
      <c r="F9" s="73"/>
      <c r="G9" s="73"/>
      <c r="H9" s="73"/>
      <c r="I9" s="74"/>
    </row>
    <row r="10" spans="1:9" ht="12.75" customHeight="1">
      <c r="A10" s="149" t="s">
        <v>12</v>
      </c>
      <c r="B10" s="150" t="s">
        <v>74</v>
      </c>
      <c r="C10" s="150" t="s">
        <v>75</v>
      </c>
      <c r="D10" s="148" t="s">
        <v>76</v>
      </c>
      <c r="E10" s="151" t="s">
        <v>5</v>
      </c>
      <c r="F10" s="152"/>
      <c r="G10" s="152"/>
      <c r="H10" s="153"/>
      <c r="I10" s="148" t="s">
        <v>6</v>
      </c>
    </row>
    <row r="11" spans="1:9" ht="12.75" customHeight="1">
      <c r="A11" s="149"/>
      <c r="B11" s="150"/>
      <c r="C11" s="150"/>
      <c r="D11" s="148"/>
      <c r="E11" s="154" t="s">
        <v>15</v>
      </c>
      <c r="F11" s="154" t="s">
        <v>188</v>
      </c>
      <c r="G11" s="154" t="s">
        <v>17</v>
      </c>
      <c r="H11" s="154" t="s">
        <v>189</v>
      </c>
      <c r="I11" s="148"/>
    </row>
    <row r="12" spans="1:9" ht="12.75" customHeight="1">
      <c r="A12" s="149"/>
      <c r="B12" s="150"/>
      <c r="C12" s="150"/>
      <c r="D12" s="148"/>
      <c r="E12" s="155"/>
      <c r="F12" s="155"/>
      <c r="G12" s="155"/>
      <c r="H12" s="155"/>
      <c r="I12" s="148"/>
    </row>
    <row r="13" spans="1:9" ht="12.75" customHeight="1">
      <c r="A13" s="149"/>
      <c r="B13" s="150"/>
      <c r="C13" s="150"/>
      <c r="D13" s="148"/>
      <c r="E13" s="155"/>
      <c r="F13" s="155"/>
      <c r="G13" s="155"/>
      <c r="H13" s="155"/>
      <c r="I13" s="148"/>
    </row>
    <row r="14" spans="1:9" ht="12.75" customHeight="1">
      <c r="A14" s="149"/>
      <c r="B14" s="150"/>
      <c r="C14" s="150"/>
      <c r="D14" s="148"/>
      <c r="E14" s="156"/>
      <c r="F14" s="156"/>
      <c r="G14" s="156"/>
      <c r="H14" s="156"/>
      <c r="I14" s="148"/>
    </row>
    <row r="15" spans="1:9" ht="12.75" customHeight="1">
      <c r="A15" s="75">
        <v>1</v>
      </c>
      <c r="B15" s="76">
        <v>2</v>
      </c>
      <c r="C15" s="76">
        <v>3</v>
      </c>
      <c r="D15" s="77" t="s">
        <v>115</v>
      </c>
      <c r="E15" s="77" t="s">
        <v>116</v>
      </c>
      <c r="F15" s="78" t="s">
        <v>117</v>
      </c>
      <c r="G15" s="78" t="s">
        <v>190</v>
      </c>
      <c r="H15" s="78" t="s">
        <v>191</v>
      </c>
      <c r="I15" s="78" t="s">
        <v>192</v>
      </c>
    </row>
    <row r="16" spans="1:9" ht="27" customHeight="1">
      <c r="A16" s="79" t="s">
        <v>77</v>
      </c>
      <c r="B16" s="80" t="s">
        <v>118</v>
      </c>
      <c r="C16" s="81" t="s">
        <v>78</v>
      </c>
      <c r="D16" s="82">
        <f>D18+D84</f>
        <v>12438308.52</v>
      </c>
      <c r="E16" s="82">
        <f>E18+E84</f>
        <v>2714042</v>
      </c>
      <c r="F16" s="82">
        <f>F18+F84</f>
        <v>0</v>
      </c>
      <c r="G16" s="82">
        <f>G18+G84</f>
        <v>0</v>
      </c>
      <c r="H16" s="82">
        <f>H18+H84</f>
        <v>2714042</v>
      </c>
      <c r="I16" s="82">
        <f>IF(OR(D16="-",E16=D16),"-",D16-IF(E16="-",0,E16))</f>
        <v>9724266.5199999996</v>
      </c>
    </row>
    <row r="17" spans="1:9" ht="12.75" customHeight="1">
      <c r="A17" s="83" t="s">
        <v>24</v>
      </c>
      <c r="B17" s="84"/>
      <c r="C17" s="78"/>
      <c r="D17" s="85"/>
      <c r="E17" s="85"/>
      <c r="F17" s="85"/>
      <c r="G17" s="85"/>
      <c r="H17" s="85"/>
      <c r="I17" s="85"/>
    </row>
    <row r="18" spans="1:9" s="87" customFormat="1" ht="21.75" customHeight="1">
      <c r="A18" s="79" t="s">
        <v>79</v>
      </c>
      <c r="B18" s="84" t="s">
        <v>118</v>
      </c>
      <c r="C18" s="86" t="s">
        <v>80</v>
      </c>
      <c r="D18" s="82">
        <f>D19+D35+D45+D63+D78+D83+D80+D67+D68+D74+D75+D76</f>
        <v>984900</v>
      </c>
      <c r="E18" s="82">
        <f>E19+E35+E45+E63+E78+E83+E80+E67+E68+E74+E75+E76+E73</f>
        <v>244091.99999999997</v>
      </c>
      <c r="F18" s="82">
        <f t="shared" ref="F18:G18" si="0">F19+F35+F45+F63+F78+F83+F80+F67+F68+F74+F75+F76+F73</f>
        <v>0</v>
      </c>
      <c r="G18" s="82">
        <f t="shared" si="0"/>
        <v>0</v>
      </c>
      <c r="H18" s="82">
        <f>E18+F18</f>
        <v>244091.99999999997</v>
      </c>
      <c r="I18" s="82">
        <f t="shared" ref="I18:I84" si="1">IF(OR(D18="-",E18=D18),"-",D18-IF(E18="-",0,E18))</f>
        <v>740808</v>
      </c>
    </row>
    <row r="19" spans="1:9" ht="21.75" customHeight="1">
      <c r="A19" s="79" t="s">
        <v>81</v>
      </c>
      <c r="B19" s="84" t="s">
        <v>118</v>
      </c>
      <c r="C19" s="86" t="s">
        <v>119</v>
      </c>
      <c r="D19" s="82">
        <f>D20</f>
        <v>743000</v>
      </c>
      <c r="E19" s="82">
        <f>E20</f>
        <v>172198.58</v>
      </c>
      <c r="F19" s="82">
        <f>F20</f>
        <v>0</v>
      </c>
      <c r="G19" s="82">
        <f>G20</f>
        <v>0</v>
      </c>
      <c r="H19" s="82">
        <f>H20</f>
        <v>172198.58</v>
      </c>
      <c r="I19" s="82">
        <f>IF(OR(D19="-",E19=D19),"-",D19-IF(E19="-",0,E19))</f>
        <v>570801.42000000004</v>
      </c>
    </row>
    <row r="20" spans="1:9" ht="24" customHeight="1">
      <c r="A20" s="83" t="s">
        <v>82</v>
      </c>
      <c r="B20" s="84" t="s">
        <v>118</v>
      </c>
      <c r="C20" s="31" t="s">
        <v>120</v>
      </c>
      <c r="D20" s="85">
        <f>FIO+D26+D30</f>
        <v>743000</v>
      </c>
      <c r="E20" s="85">
        <f>E21+E26+E30</f>
        <v>172198.58</v>
      </c>
      <c r="F20" s="85">
        <f t="shared" ref="F20:H20" si="2">F21+F26+F30</f>
        <v>0</v>
      </c>
      <c r="G20" s="85">
        <f t="shared" si="2"/>
        <v>0</v>
      </c>
      <c r="H20" s="85">
        <f t="shared" si="2"/>
        <v>172198.58</v>
      </c>
      <c r="I20" s="85">
        <f>IF(OR(D20="-",E20=D20),"-",D20-IF(E20="-",0,E20))</f>
        <v>570801.42000000004</v>
      </c>
    </row>
    <row r="21" spans="1:9" ht="84" customHeight="1">
      <c r="A21" s="83" t="s">
        <v>83</v>
      </c>
      <c r="B21" s="84" t="s">
        <v>118</v>
      </c>
      <c r="C21" s="31" t="s">
        <v>121</v>
      </c>
      <c r="D21" s="85">
        <f>D22+D23+D24</f>
        <v>630000</v>
      </c>
      <c r="E21" s="85">
        <f>E22+E23+E24</f>
        <v>112109.53</v>
      </c>
      <c r="F21" s="85">
        <f t="shared" ref="F21:H21" si="3">F22+F23+F24+F25</f>
        <v>0</v>
      </c>
      <c r="G21" s="85">
        <f t="shared" si="3"/>
        <v>0</v>
      </c>
      <c r="H21" s="85">
        <f t="shared" si="3"/>
        <v>112109.53</v>
      </c>
      <c r="I21" s="85">
        <f t="shared" si="1"/>
        <v>517890.47</v>
      </c>
    </row>
    <row r="22" spans="1:9" ht="120" customHeight="1">
      <c r="A22" s="89" t="s">
        <v>84</v>
      </c>
      <c r="B22" s="84" t="s">
        <v>118</v>
      </c>
      <c r="C22" s="31" t="s">
        <v>122</v>
      </c>
      <c r="D22" s="85">
        <v>630000</v>
      </c>
      <c r="E22" s="85">
        <v>112108.95</v>
      </c>
      <c r="F22" s="85">
        <v>0</v>
      </c>
      <c r="G22" s="85">
        <v>0</v>
      </c>
      <c r="H22" s="85">
        <f>E22+F22+G22</f>
        <v>112108.95</v>
      </c>
      <c r="I22" s="85">
        <f t="shared" si="1"/>
        <v>517891.05</v>
      </c>
    </row>
    <row r="23" spans="1:9" ht="89.25" customHeight="1">
      <c r="A23" s="89" t="s">
        <v>210</v>
      </c>
      <c r="B23" s="84" t="s">
        <v>118</v>
      </c>
      <c r="C23" s="31" t="s">
        <v>209</v>
      </c>
      <c r="D23" s="85">
        <v>0</v>
      </c>
      <c r="E23" s="85">
        <v>0.57999999999999996</v>
      </c>
      <c r="F23" s="85">
        <f>F24+F26+F27</f>
        <v>0</v>
      </c>
      <c r="G23" s="85">
        <f>G24+G26+G27</f>
        <v>0</v>
      </c>
      <c r="H23" s="85">
        <f t="shared" ref="H23:H109" si="4">E23+F23+G23</f>
        <v>0.57999999999999996</v>
      </c>
      <c r="I23" s="85">
        <f t="shared" si="1"/>
        <v>-0.57999999999999996</v>
      </c>
    </row>
    <row r="24" spans="1:9" ht="124.5" hidden="1" customHeight="1">
      <c r="A24" s="89" t="s">
        <v>85</v>
      </c>
      <c r="B24" s="84" t="s">
        <v>118</v>
      </c>
      <c r="C24" s="31" t="s">
        <v>123</v>
      </c>
      <c r="D24" s="85">
        <v>0</v>
      </c>
      <c r="E24" s="85">
        <v>0</v>
      </c>
      <c r="F24" s="85">
        <f>F26+F27+F28</f>
        <v>0</v>
      </c>
      <c r="G24" s="85">
        <f>G26+G27+G28</f>
        <v>0</v>
      </c>
      <c r="H24" s="85">
        <f t="shared" si="4"/>
        <v>0</v>
      </c>
      <c r="I24" s="85" t="str">
        <f t="shared" si="1"/>
        <v>-</v>
      </c>
    </row>
    <row r="25" spans="1:9" ht="119.25" hidden="1" customHeight="1">
      <c r="A25" s="89" t="s">
        <v>85</v>
      </c>
      <c r="B25" s="84" t="s">
        <v>118</v>
      </c>
      <c r="C25" s="31" t="s">
        <v>305</v>
      </c>
      <c r="D25" s="85">
        <v>0</v>
      </c>
      <c r="E25" s="85">
        <v>0</v>
      </c>
      <c r="F25" s="85">
        <f>F27+F28+F30</f>
        <v>0</v>
      </c>
      <c r="G25" s="85">
        <f>G27+G28+G30</f>
        <v>0</v>
      </c>
      <c r="H25" s="85">
        <f t="shared" ref="H25" si="5">E25+F25+G25</f>
        <v>0</v>
      </c>
      <c r="I25" s="85" t="str">
        <f t="shared" ref="I25" si="6">IF(OR(D25="-",E25=D25),"-",D25-IF(E25="-",0,E25))</f>
        <v>-</v>
      </c>
    </row>
    <row r="26" spans="1:9" ht="119.25" customHeight="1">
      <c r="A26" s="89" t="s">
        <v>86</v>
      </c>
      <c r="B26" s="84" t="s">
        <v>118</v>
      </c>
      <c r="C26" s="31" t="s">
        <v>124</v>
      </c>
      <c r="D26" s="85">
        <f>D27+D28</f>
        <v>113000</v>
      </c>
      <c r="E26" s="85">
        <f>E27+E28</f>
        <v>60088.45</v>
      </c>
      <c r="F26" s="85">
        <f>F27+F28+F30</f>
        <v>0</v>
      </c>
      <c r="G26" s="85">
        <f>G27+G28+G30</f>
        <v>0</v>
      </c>
      <c r="H26" s="85">
        <f t="shared" si="4"/>
        <v>60088.45</v>
      </c>
      <c r="I26" s="85">
        <f t="shared" si="1"/>
        <v>52911.55</v>
      </c>
    </row>
    <row r="27" spans="1:9" ht="158.25" customHeight="1">
      <c r="A27" s="89" t="s">
        <v>87</v>
      </c>
      <c r="B27" s="84" t="s">
        <v>118</v>
      </c>
      <c r="C27" s="31" t="s">
        <v>125</v>
      </c>
      <c r="D27" s="85">
        <v>113000</v>
      </c>
      <c r="E27" s="85">
        <v>59991.06</v>
      </c>
      <c r="F27" s="85">
        <v>0</v>
      </c>
      <c r="G27" s="85">
        <v>0</v>
      </c>
      <c r="H27" s="85">
        <f t="shared" si="4"/>
        <v>59991.06</v>
      </c>
      <c r="I27" s="85">
        <f t="shared" si="1"/>
        <v>53008.94</v>
      </c>
    </row>
    <row r="28" spans="1:9" ht="125.25" customHeight="1">
      <c r="A28" s="89" t="s">
        <v>88</v>
      </c>
      <c r="B28" s="84" t="s">
        <v>118</v>
      </c>
      <c r="C28" s="31" t="s">
        <v>126</v>
      </c>
      <c r="D28" s="85">
        <v>0</v>
      </c>
      <c r="E28" s="85">
        <f>E29</f>
        <v>97.39</v>
      </c>
      <c r="F28" s="85">
        <f>F30+F31+F32</f>
        <v>0</v>
      </c>
      <c r="G28" s="85">
        <f>G30+G31+G32</f>
        <v>0</v>
      </c>
      <c r="H28" s="85">
        <f t="shared" si="4"/>
        <v>97.39</v>
      </c>
      <c r="I28" s="85">
        <f t="shared" si="1"/>
        <v>-97.39</v>
      </c>
    </row>
    <row r="29" spans="1:9" ht="117" customHeight="1">
      <c r="A29" s="89" t="s">
        <v>88</v>
      </c>
      <c r="B29" s="84" t="s">
        <v>118</v>
      </c>
      <c r="C29" s="31" t="s">
        <v>374</v>
      </c>
      <c r="D29" s="85">
        <v>0</v>
      </c>
      <c r="E29" s="85">
        <v>97.39</v>
      </c>
      <c r="F29" s="85">
        <f>F31+F32+F33</f>
        <v>0</v>
      </c>
      <c r="G29" s="85">
        <f>G31+G32+G33</f>
        <v>0</v>
      </c>
      <c r="H29" s="85">
        <f t="shared" ref="H29" si="7">E29+F29+G29</f>
        <v>97.39</v>
      </c>
      <c r="I29" s="85">
        <f t="shared" ref="I29" si="8">IF(OR(D29="-",E29=D29),"-",D29-IF(E29="-",0,E29))</f>
        <v>-97.39</v>
      </c>
    </row>
    <row r="30" spans="1:9" ht="99.75" customHeight="1">
      <c r="A30" s="89" t="s">
        <v>324</v>
      </c>
      <c r="B30" s="84" t="s">
        <v>118</v>
      </c>
      <c r="C30" s="31" t="s">
        <v>127</v>
      </c>
      <c r="D30" s="85">
        <v>0</v>
      </c>
      <c r="E30" s="85">
        <f>E31+E34+E32</f>
        <v>0.6</v>
      </c>
      <c r="F30" s="85">
        <f>F31+F32+F34</f>
        <v>0</v>
      </c>
      <c r="G30" s="85">
        <f>G31+G32+G34</f>
        <v>0</v>
      </c>
      <c r="H30" s="85">
        <f t="shared" si="4"/>
        <v>0.6</v>
      </c>
      <c r="I30" s="85">
        <f t="shared" si="1"/>
        <v>-0.6</v>
      </c>
    </row>
    <row r="31" spans="1:9" ht="84" hidden="1" customHeight="1">
      <c r="A31" s="89" t="s">
        <v>323</v>
      </c>
      <c r="B31" s="84" t="s">
        <v>118</v>
      </c>
      <c r="C31" s="31" t="s">
        <v>128</v>
      </c>
      <c r="D31" s="85">
        <v>0</v>
      </c>
      <c r="E31" s="85">
        <v>0</v>
      </c>
      <c r="F31" s="85">
        <f>F32+F34</f>
        <v>0</v>
      </c>
      <c r="G31" s="85">
        <f>G32+G34</f>
        <v>0</v>
      </c>
      <c r="H31" s="85">
        <f t="shared" si="4"/>
        <v>0</v>
      </c>
      <c r="I31" s="85" t="str">
        <f t="shared" si="1"/>
        <v>-</v>
      </c>
    </row>
    <row r="32" spans="1:9" ht="82.5" customHeight="1">
      <c r="A32" s="89" t="s">
        <v>89</v>
      </c>
      <c r="B32" s="84" t="s">
        <v>118</v>
      </c>
      <c r="C32" s="31" t="s">
        <v>129</v>
      </c>
      <c r="D32" s="85">
        <v>0</v>
      </c>
      <c r="E32" s="85">
        <f>E33</f>
        <v>0.6</v>
      </c>
      <c r="F32" s="85">
        <f>F34</f>
        <v>0</v>
      </c>
      <c r="G32" s="85">
        <f>G34</f>
        <v>0</v>
      </c>
      <c r="H32" s="85">
        <f t="shared" si="4"/>
        <v>0.6</v>
      </c>
      <c r="I32" s="85">
        <f t="shared" si="1"/>
        <v>-0.6</v>
      </c>
    </row>
    <row r="33" spans="1:9" ht="84" customHeight="1">
      <c r="A33" s="89" t="s">
        <v>89</v>
      </c>
      <c r="B33" s="84" t="s">
        <v>118</v>
      </c>
      <c r="C33" s="31" t="s">
        <v>373</v>
      </c>
      <c r="D33" s="85">
        <v>0</v>
      </c>
      <c r="E33" s="85">
        <v>0.6</v>
      </c>
      <c r="F33" s="85">
        <f>F35</f>
        <v>0</v>
      </c>
      <c r="G33" s="85">
        <f>G35</f>
        <v>0</v>
      </c>
      <c r="H33" s="85">
        <f t="shared" ref="H33" si="9">E33+F33+G33</f>
        <v>0.6</v>
      </c>
      <c r="I33" s="85">
        <f t="shared" ref="I33" si="10">IF(OR(D33="-",E33=D33),"-",D33-IF(E33="-",0,E33))</f>
        <v>-0.6</v>
      </c>
    </row>
    <row r="34" spans="1:9" ht="84.75" hidden="1" customHeight="1">
      <c r="A34" s="89" t="s">
        <v>89</v>
      </c>
      <c r="B34" s="84" t="s">
        <v>118</v>
      </c>
      <c r="C34" s="31" t="s">
        <v>130</v>
      </c>
      <c r="D34" s="85"/>
      <c r="E34" s="85">
        <v>0</v>
      </c>
      <c r="F34" s="85">
        <v>0</v>
      </c>
      <c r="G34" s="85">
        <v>0</v>
      </c>
      <c r="H34" s="85">
        <f t="shared" si="4"/>
        <v>0</v>
      </c>
      <c r="I34" s="85" t="str">
        <f t="shared" si="1"/>
        <v>-</v>
      </c>
    </row>
    <row r="35" spans="1:9" ht="40.5" customHeight="1">
      <c r="A35" s="79" t="s">
        <v>90</v>
      </c>
      <c r="B35" s="84" t="s">
        <v>118</v>
      </c>
      <c r="C35" s="86" t="s">
        <v>131</v>
      </c>
      <c r="D35" s="82">
        <f>D36</f>
        <v>102100</v>
      </c>
      <c r="E35" s="82">
        <f>E36</f>
        <v>22213.969999999998</v>
      </c>
      <c r="F35" s="82">
        <f>F36+F37+F39</f>
        <v>0</v>
      </c>
      <c r="G35" s="82">
        <f>G36+G37+G39</f>
        <v>0</v>
      </c>
      <c r="H35" s="82">
        <f t="shared" si="4"/>
        <v>22213.969999999998</v>
      </c>
      <c r="I35" s="82">
        <f t="shared" ref="I35:I42" si="11">IF(OR(D35="-",E35=D35),"-",D35-IF(E35="-",0,E35))</f>
        <v>79886.03</v>
      </c>
    </row>
    <row r="36" spans="1:9" ht="47.25" customHeight="1">
      <c r="A36" s="83" t="s">
        <v>91</v>
      </c>
      <c r="B36" s="84" t="s">
        <v>118</v>
      </c>
      <c r="C36" s="31" t="s">
        <v>132</v>
      </c>
      <c r="D36" s="85">
        <f>D37+D39+D41+D43</f>
        <v>102100</v>
      </c>
      <c r="E36" s="85">
        <f>E37+E39+E41+E43</f>
        <v>22213.969999999998</v>
      </c>
      <c r="F36" s="85">
        <f>F37+F39+F41+F43</f>
        <v>0</v>
      </c>
      <c r="G36" s="85">
        <f>G37+G39+G41+G43</f>
        <v>0</v>
      </c>
      <c r="H36" s="85">
        <f>H37+H39+H41+H43</f>
        <v>22213.969999999998</v>
      </c>
      <c r="I36" s="85">
        <f t="shared" si="11"/>
        <v>79886.03</v>
      </c>
    </row>
    <row r="37" spans="1:9" ht="79.5" customHeight="1">
      <c r="A37" s="83" t="s">
        <v>169</v>
      </c>
      <c r="B37" s="84" t="s">
        <v>118</v>
      </c>
      <c r="C37" s="31" t="s">
        <v>133</v>
      </c>
      <c r="D37" s="85">
        <f>D38</f>
        <v>46800</v>
      </c>
      <c r="E37" s="85">
        <f>E38</f>
        <v>10081.15</v>
      </c>
      <c r="F37" s="85">
        <v>0</v>
      </c>
      <c r="G37" s="85">
        <v>0</v>
      </c>
      <c r="H37" s="85">
        <f t="shared" ref="H37:H43" si="12">E37+F37+G37</f>
        <v>10081.15</v>
      </c>
      <c r="I37" s="85">
        <f t="shared" si="11"/>
        <v>36718.85</v>
      </c>
    </row>
    <row r="38" spans="1:9" ht="118.5" customHeight="1">
      <c r="A38" s="88" t="s">
        <v>361</v>
      </c>
      <c r="B38" s="84" t="s">
        <v>118</v>
      </c>
      <c r="C38" s="31" t="s">
        <v>360</v>
      </c>
      <c r="D38" s="85">
        <v>46800</v>
      </c>
      <c r="E38" s="85">
        <v>10081.15</v>
      </c>
      <c r="F38" s="85">
        <v>0</v>
      </c>
      <c r="G38" s="85">
        <v>0</v>
      </c>
      <c r="H38" s="85">
        <f t="shared" ref="H38" si="13">E38+F38+G38</f>
        <v>10081.15</v>
      </c>
      <c r="I38" s="85">
        <f t="shared" si="11"/>
        <v>36718.85</v>
      </c>
    </row>
    <row r="39" spans="1:9" ht="91.5" customHeight="1">
      <c r="A39" s="88" t="s">
        <v>170</v>
      </c>
      <c r="B39" s="84" t="s">
        <v>118</v>
      </c>
      <c r="C39" s="31" t="s">
        <v>134</v>
      </c>
      <c r="D39" s="85">
        <f>D40</f>
        <v>200</v>
      </c>
      <c r="E39" s="85">
        <f>E40</f>
        <v>65.73</v>
      </c>
      <c r="F39" s="85">
        <v>0</v>
      </c>
      <c r="G39" s="85">
        <v>0</v>
      </c>
      <c r="H39" s="85">
        <f t="shared" si="12"/>
        <v>65.73</v>
      </c>
      <c r="I39" s="85">
        <f t="shared" si="11"/>
        <v>134.26999999999998</v>
      </c>
    </row>
    <row r="40" spans="1:9" ht="128.25" customHeight="1">
      <c r="A40" s="88" t="s">
        <v>362</v>
      </c>
      <c r="B40" s="84" t="s">
        <v>118</v>
      </c>
      <c r="C40" s="31" t="s">
        <v>365</v>
      </c>
      <c r="D40" s="85">
        <v>200</v>
      </c>
      <c r="E40" s="85">
        <v>65.73</v>
      </c>
      <c r="F40" s="85">
        <v>0</v>
      </c>
      <c r="G40" s="85">
        <v>0</v>
      </c>
      <c r="H40" s="85">
        <f t="shared" ref="H40" si="14">E40+F40+G40</f>
        <v>65.73</v>
      </c>
      <c r="I40" s="85">
        <f t="shared" si="11"/>
        <v>134.26999999999998</v>
      </c>
    </row>
    <row r="41" spans="1:9" ht="81.75" customHeight="1">
      <c r="A41" s="83" t="s">
        <v>171</v>
      </c>
      <c r="B41" s="84" t="s">
        <v>118</v>
      </c>
      <c r="C41" s="31" t="s">
        <v>135</v>
      </c>
      <c r="D41" s="85">
        <f>D42</f>
        <v>61100</v>
      </c>
      <c r="E41" s="85">
        <f>E42</f>
        <v>14149.43</v>
      </c>
      <c r="F41" s="85">
        <v>0</v>
      </c>
      <c r="G41" s="85">
        <v>0</v>
      </c>
      <c r="H41" s="85">
        <f t="shared" si="12"/>
        <v>14149.43</v>
      </c>
      <c r="I41" s="85">
        <f t="shared" si="11"/>
        <v>46950.57</v>
      </c>
    </row>
    <row r="42" spans="1:9" ht="117.75" customHeight="1">
      <c r="A42" s="88" t="s">
        <v>363</v>
      </c>
      <c r="B42" s="84" t="s">
        <v>118</v>
      </c>
      <c r="C42" s="31" t="s">
        <v>364</v>
      </c>
      <c r="D42" s="85">
        <v>61100</v>
      </c>
      <c r="E42" s="85">
        <v>14149.43</v>
      </c>
      <c r="F42" s="85">
        <v>0</v>
      </c>
      <c r="G42" s="85">
        <v>0</v>
      </c>
      <c r="H42" s="85">
        <f t="shared" ref="H42" si="15">E42+F42+G42</f>
        <v>14149.43</v>
      </c>
      <c r="I42" s="85">
        <f t="shared" si="11"/>
        <v>46950.57</v>
      </c>
    </row>
    <row r="43" spans="1:9" ht="81.75" customHeight="1">
      <c r="A43" s="83" t="s">
        <v>172</v>
      </c>
      <c r="B43" s="84" t="s">
        <v>118</v>
      </c>
      <c r="C43" s="31" t="s">
        <v>136</v>
      </c>
      <c r="D43" s="85">
        <f>D44</f>
        <v>-6000</v>
      </c>
      <c r="E43" s="85">
        <f>E44</f>
        <v>-2082.34</v>
      </c>
      <c r="F43" s="85">
        <v>0</v>
      </c>
      <c r="G43" s="85">
        <v>0</v>
      </c>
      <c r="H43" s="85">
        <f t="shared" si="12"/>
        <v>-2082.34</v>
      </c>
      <c r="I43" s="85">
        <f>D43-E43</f>
        <v>-3917.66</v>
      </c>
    </row>
    <row r="44" spans="1:9" ht="119.25" customHeight="1">
      <c r="A44" s="88" t="s">
        <v>366</v>
      </c>
      <c r="B44" s="84" t="s">
        <v>118</v>
      </c>
      <c r="C44" s="31" t="s">
        <v>367</v>
      </c>
      <c r="D44" s="85">
        <v>-6000</v>
      </c>
      <c r="E44" s="85">
        <v>-2082.34</v>
      </c>
      <c r="F44" s="85">
        <v>0</v>
      </c>
      <c r="G44" s="85">
        <v>0</v>
      </c>
      <c r="H44" s="85">
        <f t="shared" ref="H44" si="16">E44+F44+G44</f>
        <v>-2082.34</v>
      </c>
      <c r="I44" s="85">
        <f>D44-E44</f>
        <v>-3917.66</v>
      </c>
    </row>
    <row r="45" spans="1:9" ht="19.5">
      <c r="A45" s="79" t="s">
        <v>92</v>
      </c>
      <c r="B45" s="84" t="s">
        <v>118</v>
      </c>
      <c r="C45" s="86" t="s">
        <v>137</v>
      </c>
      <c r="D45" s="82">
        <f>D46+D51</f>
        <v>40800</v>
      </c>
      <c r="E45" s="82">
        <f>E46+E51</f>
        <v>11455.11</v>
      </c>
      <c r="F45" s="82">
        <f t="shared" ref="F45:F49" si="17">F46+F47+F48</f>
        <v>0</v>
      </c>
      <c r="G45" s="82">
        <f t="shared" ref="G45:G83" si="18">G46+G47+G48</f>
        <v>0</v>
      </c>
      <c r="H45" s="82">
        <f t="shared" si="4"/>
        <v>11455.11</v>
      </c>
      <c r="I45" s="82">
        <f t="shared" si="1"/>
        <v>29344.89</v>
      </c>
    </row>
    <row r="46" spans="1:9" ht="19.5">
      <c r="A46" s="79" t="s">
        <v>93</v>
      </c>
      <c r="B46" s="84" t="s">
        <v>118</v>
      </c>
      <c r="C46" s="86" t="s">
        <v>138</v>
      </c>
      <c r="D46" s="82">
        <f>D47</f>
        <v>33300</v>
      </c>
      <c r="E46" s="82">
        <f>E47</f>
        <v>11135.66</v>
      </c>
      <c r="F46" s="82">
        <f t="shared" si="17"/>
        <v>0</v>
      </c>
      <c r="G46" s="82">
        <f t="shared" si="18"/>
        <v>0</v>
      </c>
      <c r="H46" s="82">
        <f t="shared" si="4"/>
        <v>11135.66</v>
      </c>
      <c r="I46" s="82">
        <f t="shared" si="1"/>
        <v>22164.34</v>
      </c>
    </row>
    <row r="47" spans="1:9" ht="54" customHeight="1">
      <c r="A47" s="83" t="s">
        <v>401</v>
      </c>
      <c r="B47" s="84" t="s">
        <v>118</v>
      </c>
      <c r="C47" s="31" t="s">
        <v>139</v>
      </c>
      <c r="D47" s="85">
        <f>D48+D49+D50</f>
        <v>33300</v>
      </c>
      <c r="E47" s="85">
        <f>E48+E49+E50</f>
        <v>11135.66</v>
      </c>
      <c r="F47" s="85">
        <f t="shared" si="17"/>
        <v>0</v>
      </c>
      <c r="G47" s="85">
        <f t="shared" si="18"/>
        <v>0</v>
      </c>
      <c r="H47" s="85">
        <f t="shared" si="4"/>
        <v>11135.66</v>
      </c>
      <c r="I47" s="85">
        <f t="shared" si="1"/>
        <v>22164.34</v>
      </c>
    </row>
    <row r="48" spans="1:9" ht="84" customHeight="1">
      <c r="A48" s="83" t="s">
        <v>400</v>
      </c>
      <c r="B48" s="84" t="s">
        <v>118</v>
      </c>
      <c r="C48" s="31" t="s">
        <v>140</v>
      </c>
      <c r="D48" s="85">
        <v>33300</v>
      </c>
      <c r="E48" s="85">
        <v>10962.34</v>
      </c>
      <c r="F48" s="85">
        <f t="shared" si="17"/>
        <v>0</v>
      </c>
      <c r="G48" s="85">
        <f t="shared" si="18"/>
        <v>0</v>
      </c>
      <c r="H48" s="85">
        <f t="shared" si="4"/>
        <v>10962.34</v>
      </c>
      <c r="I48" s="85">
        <f t="shared" si="1"/>
        <v>22337.66</v>
      </c>
    </row>
    <row r="49" spans="1:9" ht="62.25" customHeight="1">
      <c r="A49" s="83" t="s">
        <v>325</v>
      </c>
      <c r="B49" s="84" t="s">
        <v>118</v>
      </c>
      <c r="C49" s="31" t="s">
        <v>158</v>
      </c>
      <c r="D49" s="85">
        <v>0</v>
      </c>
      <c r="E49" s="85">
        <v>173.32</v>
      </c>
      <c r="F49" s="85">
        <f t="shared" si="17"/>
        <v>0</v>
      </c>
      <c r="G49" s="85">
        <f t="shared" si="18"/>
        <v>0</v>
      </c>
      <c r="H49" s="85">
        <f t="shared" si="4"/>
        <v>173.32</v>
      </c>
      <c r="I49" s="85">
        <f t="shared" si="1"/>
        <v>-173.32</v>
      </c>
    </row>
    <row r="50" spans="1:9" ht="53.25" hidden="1" customHeight="1">
      <c r="A50" s="83" t="s">
        <v>94</v>
      </c>
      <c r="B50" s="84" t="s">
        <v>118</v>
      </c>
      <c r="C50" s="31" t="s">
        <v>141</v>
      </c>
      <c r="D50" s="85"/>
      <c r="E50" s="85">
        <v>0</v>
      </c>
      <c r="F50" s="85">
        <f>F51+F52+F55</f>
        <v>0</v>
      </c>
      <c r="G50" s="85">
        <f>G51+G52+G55</f>
        <v>0</v>
      </c>
      <c r="H50" s="85">
        <f t="shared" si="4"/>
        <v>0</v>
      </c>
      <c r="I50" s="85" t="str">
        <f t="shared" si="1"/>
        <v>-</v>
      </c>
    </row>
    <row r="51" spans="1:9" ht="18.75" customHeight="1">
      <c r="A51" s="79" t="s">
        <v>95</v>
      </c>
      <c r="B51" s="84" t="s">
        <v>118</v>
      </c>
      <c r="C51" s="86" t="s">
        <v>142</v>
      </c>
      <c r="D51" s="82">
        <f>D53+D58+D57+D61+D62+D56</f>
        <v>7500</v>
      </c>
      <c r="E51" s="82">
        <f>E53+E58+E57+E62</f>
        <v>319.45</v>
      </c>
      <c r="F51" s="82">
        <f t="shared" ref="F51:H51" si="19">F53+F58+F57+F62</f>
        <v>0</v>
      </c>
      <c r="G51" s="82">
        <f t="shared" si="19"/>
        <v>0</v>
      </c>
      <c r="H51" s="82">
        <f t="shared" si="19"/>
        <v>319.45</v>
      </c>
      <c r="I51" s="82">
        <f t="shared" si="1"/>
        <v>7180.55</v>
      </c>
    </row>
    <row r="52" spans="1:9" ht="78" hidden="1" customHeight="1">
      <c r="A52" s="83" t="s">
        <v>96</v>
      </c>
      <c r="B52" s="84" t="s">
        <v>118</v>
      </c>
      <c r="C52" s="31" t="s">
        <v>143</v>
      </c>
      <c r="D52" s="85"/>
      <c r="E52" s="85"/>
      <c r="F52" s="85">
        <f>F55+F57+F60</f>
        <v>0</v>
      </c>
      <c r="G52" s="85">
        <f>G55+G57+G60</f>
        <v>0</v>
      </c>
      <c r="H52" s="85">
        <f t="shared" si="4"/>
        <v>0</v>
      </c>
      <c r="I52" s="85" t="str">
        <f t="shared" si="1"/>
        <v>-</v>
      </c>
    </row>
    <row r="53" spans="1:9" ht="44.25" customHeight="1">
      <c r="A53" s="83" t="s">
        <v>315</v>
      </c>
      <c r="B53" s="84"/>
      <c r="C53" s="31" t="s">
        <v>402</v>
      </c>
      <c r="D53" s="85">
        <f>D54</f>
        <v>500</v>
      </c>
      <c r="E53" s="85">
        <f t="shared" ref="E53" si="20">E54</f>
        <v>66</v>
      </c>
      <c r="F53" s="85">
        <f t="shared" ref="F53" si="21">F54</f>
        <v>0</v>
      </c>
      <c r="G53" s="85">
        <f t="shared" ref="G53" si="22">G54</f>
        <v>0</v>
      </c>
      <c r="H53" s="85">
        <f t="shared" ref="H53" si="23">H54</f>
        <v>66</v>
      </c>
      <c r="I53" s="85">
        <f t="shared" si="1"/>
        <v>434</v>
      </c>
    </row>
    <row r="54" spans="1:9" ht="38.25" customHeight="1">
      <c r="A54" s="83" t="s">
        <v>403</v>
      </c>
      <c r="B54" s="84"/>
      <c r="C54" s="31" t="s">
        <v>314</v>
      </c>
      <c r="D54" s="85">
        <v>500</v>
      </c>
      <c r="E54" s="85">
        <f>E55+E56+E57</f>
        <v>66</v>
      </c>
      <c r="F54" s="85">
        <f t="shared" ref="F54:H54" si="24">F55+F56+F57</f>
        <v>0</v>
      </c>
      <c r="G54" s="85">
        <f t="shared" si="24"/>
        <v>0</v>
      </c>
      <c r="H54" s="85">
        <f t="shared" si="24"/>
        <v>66</v>
      </c>
      <c r="I54" s="85">
        <f t="shared" si="1"/>
        <v>434</v>
      </c>
    </row>
    <row r="55" spans="1:9" ht="69.75" customHeight="1">
      <c r="A55" s="88" t="s">
        <v>165</v>
      </c>
      <c r="B55" s="84" t="s">
        <v>118</v>
      </c>
      <c r="C55" s="31" t="s">
        <v>157</v>
      </c>
      <c r="D55" s="85">
        <v>0</v>
      </c>
      <c r="E55" s="85">
        <v>66</v>
      </c>
      <c r="F55" s="85">
        <f>F57+F60+F61</f>
        <v>0</v>
      </c>
      <c r="G55" s="85">
        <f>G57+G60+G61</f>
        <v>0</v>
      </c>
      <c r="H55" s="85">
        <f t="shared" si="4"/>
        <v>66</v>
      </c>
      <c r="I55" s="85">
        <f t="shared" si="1"/>
        <v>-66</v>
      </c>
    </row>
    <row r="56" spans="1:9" ht="60" hidden="1" customHeight="1">
      <c r="A56" s="88" t="s">
        <v>166</v>
      </c>
      <c r="B56" s="84" t="s">
        <v>118</v>
      </c>
      <c r="C56" s="31" t="s">
        <v>211</v>
      </c>
      <c r="D56" s="85">
        <v>0</v>
      </c>
      <c r="E56" s="85">
        <v>0</v>
      </c>
      <c r="F56" s="85">
        <f>F57+F60+F61</f>
        <v>0</v>
      </c>
      <c r="G56" s="85">
        <f>G57+G60+G61</f>
        <v>0</v>
      </c>
      <c r="H56" s="85">
        <f>E56+F56+G56</f>
        <v>0</v>
      </c>
      <c r="I56" s="85" t="str">
        <f t="shared" si="1"/>
        <v>-</v>
      </c>
    </row>
    <row r="57" spans="1:9" ht="60" hidden="1" customHeight="1">
      <c r="A57" s="88" t="s">
        <v>166</v>
      </c>
      <c r="B57" s="84" t="s">
        <v>118</v>
      </c>
      <c r="C57" s="31" t="s">
        <v>205</v>
      </c>
      <c r="D57" s="85">
        <v>0</v>
      </c>
      <c r="E57" s="85">
        <v>0</v>
      </c>
      <c r="F57" s="85">
        <f>F60+F61+F62</f>
        <v>0</v>
      </c>
      <c r="G57" s="85">
        <f>G60+G61+G62</f>
        <v>0</v>
      </c>
      <c r="H57" s="85">
        <f t="shared" si="4"/>
        <v>0</v>
      </c>
      <c r="I57" s="85" t="str">
        <f t="shared" si="1"/>
        <v>-</v>
      </c>
    </row>
    <row r="58" spans="1:9" ht="33.75" customHeight="1">
      <c r="A58" s="88" t="s">
        <v>316</v>
      </c>
      <c r="B58" s="84"/>
      <c r="C58" s="31" t="s">
        <v>317</v>
      </c>
      <c r="D58" s="85">
        <f>D59</f>
        <v>7000</v>
      </c>
      <c r="E58" s="85">
        <f t="shared" ref="E58:I58" si="25">E59</f>
        <v>253.45</v>
      </c>
      <c r="F58" s="85">
        <f t="shared" si="25"/>
        <v>0</v>
      </c>
      <c r="G58" s="85">
        <f t="shared" si="25"/>
        <v>0</v>
      </c>
      <c r="H58" s="85">
        <f t="shared" si="25"/>
        <v>253.45</v>
      </c>
      <c r="I58" s="85">
        <f t="shared" si="25"/>
        <v>6746.55</v>
      </c>
    </row>
    <row r="59" spans="1:9" ht="66" customHeight="1">
      <c r="A59" s="88" t="s">
        <v>163</v>
      </c>
      <c r="B59" s="84" t="s">
        <v>118</v>
      </c>
      <c r="C59" s="31" t="s">
        <v>318</v>
      </c>
      <c r="D59" s="85">
        <v>7000</v>
      </c>
      <c r="E59" s="85">
        <f>E60+E61</f>
        <v>253.45</v>
      </c>
      <c r="F59" s="85">
        <f t="shared" ref="F59:F83" si="26">F60+F61+F62</f>
        <v>0</v>
      </c>
      <c r="G59" s="85">
        <f t="shared" si="18"/>
        <v>0</v>
      </c>
      <c r="H59" s="85">
        <f t="shared" ref="H59" si="27">E59+F59+G59</f>
        <v>253.45</v>
      </c>
      <c r="I59" s="85">
        <f t="shared" ref="I59" si="28">IF(OR(D59="-",E59=D59),"-",D59-IF(E59="-",0,E59))</f>
        <v>6746.55</v>
      </c>
    </row>
    <row r="60" spans="1:9" ht="66.75" customHeight="1">
      <c r="A60" s="88" t="s">
        <v>163</v>
      </c>
      <c r="B60" s="84" t="s">
        <v>118</v>
      </c>
      <c r="C60" s="31" t="s">
        <v>159</v>
      </c>
      <c r="D60" s="85">
        <v>0</v>
      </c>
      <c r="E60" s="85">
        <v>198</v>
      </c>
      <c r="F60" s="85">
        <f t="shared" si="26"/>
        <v>0</v>
      </c>
      <c r="G60" s="85">
        <f t="shared" si="18"/>
        <v>0</v>
      </c>
      <c r="H60" s="85">
        <f t="shared" si="4"/>
        <v>198</v>
      </c>
      <c r="I60" s="85">
        <f t="shared" si="1"/>
        <v>-198</v>
      </c>
    </row>
    <row r="61" spans="1:9" ht="60" customHeight="1">
      <c r="A61" s="88" t="s">
        <v>164</v>
      </c>
      <c r="B61" s="84" t="s">
        <v>118</v>
      </c>
      <c r="C61" s="31" t="s">
        <v>160</v>
      </c>
      <c r="D61" s="85">
        <v>0</v>
      </c>
      <c r="E61" s="85">
        <v>55.45</v>
      </c>
      <c r="F61" s="85">
        <f t="shared" si="26"/>
        <v>0</v>
      </c>
      <c r="G61" s="85">
        <f t="shared" si="18"/>
        <v>0</v>
      </c>
      <c r="H61" s="85">
        <f t="shared" si="4"/>
        <v>55.45</v>
      </c>
      <c r="I61" s="85">
        <f t="shared" si="1"/>
        <v>-55.45</v>
      </c>
    </row>
    <row r="62" spans="1:9" ht="52.5" hidden="1" customHeight="1">
      <c r="A62" s="88" t="s">
        <v>177</v>
      </c>
      <c r="B62" s="84" t="s">
        <v>118</v>
      </c>
      <c r="C62" s="31" t="s">
        <v>178</v>
      </c>
      <c r="D62" s="85"/>
      <c r="E62" s="85">
        <v>0</v>
      </c>
      <c r="F62" s="85">
        <f t="shared" si="26"/>
        <v>0</v>
      </c>
      <c r="G62" s="85">
        <f t="shared" si="18"/>
        <v>0</v>
      </c>
      <c r="H62" s="85">
        <f t="shared" si="4"/>
        <v>0</v>
      </c>
      <c r="I62" s="85" t="str">
        <f t="shared" si="1"/>
        <v>-</v>
      </c>
    </row>
    <row r="63" spans="1:9" ht="19.5">
      <c r="A63" s="79" t="s">
        <v>97</v>
      </c>
      <c r="B63" s="84" t="s">
        <v>118</v>
      </c>
      <c r="C63" s="86" t="s">
        <v>144</v>
      </c>
      <c r="D63" s="82">
        <f t="shared" ref="D63:E65" si="29">D64</f>
        <v>7000</v>
      </c>
      <c r="E63" s="82">
        <f t="shared" si="29"/>
        <v>2000</v>
      </c>
      <c r="F63" s="82">
        <f t="shared" si="26"/>
        <v>0</v>
      </c>
      <c r="G63" s="82">
        <f t="shared" si="18"/>
        <v>0</v>
      </c>
      <c r="H63" s="82">
        <f t="shared" si="4"/>
        <v>2000</v>
      </c>
      <c r="I63" s="82">
        <f t="shared" si="1"/>
        <v>5000</v>
      </c>
    </row>
    <row r="64" spans="1:9" ht="60" customHeight="1">
      <c r="A64" s="83" t="s">
        <v>98</v>
      </c>
      <c r="B64" s="84" t="s">
        <v>118</v>
      </c>
      <c r="C64" s="31" t="s">
        <v>145</v>
      </c>
      <c r="D64" s="85">
        <f t="shared" si="29"/>
        <v>7000</v>
      </c>
      <c r="E64" s="85">
        <f t="shared" si="29"/>
        <v>2000</v>
      </c>
      <c r="F64" s="85">
        <f t="shared" si="26"/>
        <v>0</v>
      </c>
      <c r="G64" s="85">
        <f t="shared" si="18"/>
        <v>0</v>
      </c>
      <c r="H64" s="85">
        <f t="shared" si="4"/>
        <v>2000</v>
      </c>
      <c r="I64" s="85">
        <f t="shared" si="1"/>
        <v>5000</v>
      </c>
    </row>
    <row r="65" spans="1:9" ht="81" customHeight="1">
      <c r="A65" s="83" t="s">
        <v>99</v>
      </c>
      <c r="B65" s="84" t="s">
        <v>118</v>
      </c>
      <c r="C65" s="31" t="s">
        <v>146</v>
      </c>
      <c r="D65" s="85">
        <v>7000</v>
      </c>
      <c r="E65" s="85">
        <f t="shared" si="29"/>
        <v>2000</v>
      </c>
      <c r="F65" s="85">
        <f>F66+F67+F74</f>
        <v>0</v>
      </c>
      <c r="G65" s="85">
        <f>G66+G67+G74</f>
        <v>0</v>
      </c>
      <c r="H65" s="85">
        <f t="shared" si="4"/>
        <v>2000</v>
      </c>
      <c r="I65" s="85">
        <f t="shared" si="1"/>
        <v>5000</v>
      </c>
    </row>
    <row r="66" spans="1:9" ht="77.25" customHeight="1">
      <c r="A66" s="83" t="s">
        <v>208</v>
      </c>
      <c r="B66" s="84" t="s">
        <v>118</v>
      </c>
      <c r="C66" s="31" t="s">
        <v>147</v>
      </c>
      <c r="D66" s="85">
        <v>0</v>
      </c>
      <c r="E66" s="85">
        <v>2000</v>
      </c>
      <c r="F66" s="85">
        <f>F67+F74+F75</f>
        <v>0</v>
      </c>
      <c r="G66" s="85">
        <f>G67+G74+G75</f>
        <v>0</v>
      </c>
      <c r="H66" s="85">
        <f t="shared" si="4"/>
        <v>2000</v>
      </c>
      <c r="I66" s="85">
        <f t="shared" si="1"/>
        <v>-2000</v>
      </c>
    </row>
    <row r="67" spans="1:9" ht="57.75" hidden="1" customHeight="1">
      <c r="A67" s="83" t="s">
        <v>162</v>
      </c>
      <c r="B67" s="84" t="s">
        <v>118</v>
      </c>
      <c r="C67" s="31" t="s">
        <v>212</v>
      </c>
      <c r="D67" s="85"/>
      <c r="E67" s="85"/>
      <c r="F67" s="85">
        <f>F74+F75+F76</f>
        <v>0</v>
      </c>
      <c r="G67" s="85">
        <f>G74+G75+G76</f>
        <v>0</v>
      </c>
      <c r="H67" s="85">
        <f t="shared" si="4"/>
        <v>0</v>
      </c>
      <c r="I67" s="85" t="str">
        <f t="shared" si="1"/>
        <v>-</v>
      </c>
    </row>
    <row r="68" spans="1:9" ht="42" customHeight="1">
      <c r="A68" s="91" t="s">
        <v>404</v>
      </c>
      <c r="B68" s="84"/>
      <c r="C68" s="31" t="s">
        <v>355</v>
      </c>
      <c r="D68" s="85">
        <f>D69</f>
        <v>92000</v>
      </c>
      <c r="E68" s="85">
        <f t="shared" ref="E68:G68" si="30">E69</f>
        <v>22824.34</v>
      </c>
      <c r="F68" s="85">
        <f t="shared" si="30"/>
        <v>0</v>
      </c>
      <c r="G68" s="85">
        <f t="shared" si="30"/>
        <v>0</v>
      </c>
      <c r="H68" s="85">
        <f t="shared" si="4"/>
        <v>22824.34</v>
      </c>
      <c r="I68" s="85">
        <f t="shared" si="1"/>
        <v>69175.66</v>
      </c>
    </row>
    <row r="69" spans="1:9" ht="42.75" customHeight="1">
      <c r="A69" s="91" t="s">
        <v>354</v>
      </c>
      <c r="B69" s="84"/>
      <c r="C69" s="31" t="s">
        <v>356</v>
      </c>
      <c r="D69" s="85">
        <v>92000</v>
      </c>
      <c r="E69" s="85">
        <f>E70</f>
        <v>22824.34</v>
      </c>
      <c r="F69" s="85">
        <v>0</v>
      </c>
      <c r="G69" s="85">
        <v>0</v>
      </c>
      <c r="H69" s="85">
        <f t="shared" si="4"/>
        <v>22824.34</v>
      </c>
      <c r="I69" s="85">
        <f t="shared" si="1"/>
        <v>69175.66</v>
      </c>
    </row>
    <row r="70" spans="1:9" ht="45" customHeight="1">
      <c r="A70" s="91" t="s">
        <v>354</v>
      </c>
      <c r="B70" s="84"/>
      <c r="C70" s="31" t="s">
        <v>358</v>
      </c>
      <c r="D70" s="85">
        <v>0</v>
      </c>
      <c r="E70" s="85">
        <v>22824.34</v>
      </c>
      <c r="F70" s="85">
        <v>0</v>
      </c>
      <c r="G70" s="85">
        <v>0</v>
      </c>
      <c r="H70" s="85">
        <f t="shared" si="4"/>
        <v>22824.34</v>
      </c>
      <c r="I70" s="85">
        <f t="shared" si="1"/>
        <v>-22824.34</v>
      </c>
    </row>
    <row r="71" spans="1:9" ht="78" hidden="1" customHeight="1">
      <c r="A71" s="91" t="s">
        <v>405</v>
      </c>
      <c r="B71" s="84"/>
      <c r="C71" s="31" t="s">
        <v>359</v>
      </c>
      <c r="D71" s="85">
        <f>D72</f>
        <v>0</v>
      </c>
      <c r="E71" s="85">
        <f>E72</f>
        <v>0</v>
      </c>
      <c r="F71" s="85">
        <f t="shared" ref="F71:I71" si="31">F72</f>
        <v>0</v>
      </c>
      <c r="G71" s="85">
        <f t="shared" si="31"/>
        <v>0</v>
      </c>
      <c r="H71" s="85">
        <f t="shared" si="4"/>
        <v>0</v>
      </c>
      <c r="I71" s="85" t="str">
        <f t="shared" si="31"/>
        <v>-</v>
      </c>
    </row>
    <row r="72" spans="1:9" ht="82.5" hidden="1" customHeight="1">
      <c r="A72" s="91" t="s">
        <v>405</v>
      </c>
      <c r="B72" s="84"/>
      <c r="C72" s="31" t="s">
        <v>319</v>
      </c>
      <c r="D72" s="85">
        <v>0</v>
      </c>
      <c r="E72" s="85">
        <f>E73</f>
        <v>0</v>
      </c>
      <c r="F72" s="85">
        <v>0</v>
      </c>
      <c r="G72" s="85">
        <v>0</v>
      </c>
      <c r="H72" s="85">
        <f t="shared" si="4"/>
        <v>0</v>
      </c>
      <c r="I72" s="85" t="str">
        <f t="shared" ref="I72" si="32">IF(OR(D72="-",E72=D72),"-",D72-IF(E72="-",0,E72))</f>
        <v>-</v>
      </c>
    </row>
    <row r="73" spans="1:9" ht="85.5" hidden="1" customHeight="1">
      <c r="A73" s="91" t="s">
        <v>357</v>
      </c>
      <c r="B73" s="84" t="s">
        <v>118</v>
      </c>
      <c r="C73" s="31" t="s">
        <v>310</v>
      </c>
      <c r="D73" s="85">
        <v>0</v>
      </c>
      <c r="E73" s="85">
        <v>0</v>
      </c>
      <c r="F73" s="85">
        <f>F75+F76+F77</f>
        <v>0</v>
      </c>
      <c r="G73" s="85">
        <f>G75+G76+G77</f>
        <v>0</v>
      </c>
      <c r="H73" s="85">
        <f t="shared" ref="H73" si="33">E73+F73+G73</f>
        <v>0</v>
      </c>
      <c r="I73" s="85" t="str">
        <f t="shared" ref="I73" si="34">IF(OR(D73="-",E73=D73),"-",D73-IF(E73="-",0,E73))</f>
        <v>-</v>
      </c>
    </row>
    <row r="74" spans="1:9" ht="50.25" hidden="1" customHeight="1">
      <c r="A74" s="83" t="s">
        <v>174</v>
      </c>
      <c r="B74" s="84" t="s">
        <v>118</v>
      </c>
      <c r="C74" s="31" t="s">
        <v>173</v>
      </c>
      <c r="D74" s="85"/>
      <c r="E74" s="85"/>
      <c r="F74" s="85">
        <f t="shared" si="26"/>
        <v>0</v>
      </c>
      <c r="G74" s="85">
        <f t="shared" si="18"/>
        <v>0</v>
      </c>
      <c r="H74" s="85">
        <f t="shared" si="4"/>
        <v>0</v>
      </c>
      <c r="I74" s="85">
        <f>D74-E74</f>
        <v>0</v>
      </c>
    </row>
    <row r="75" spans="1:9" ht="86.25" hidden="1" customHeight="1">
      <c r="A75" s="83" t="s">
        <v>185</v>
      </c>
      <c r="B75" s="84" t="s">
        <v>118</v>
      </c>
      <c r="C75" s="31" t="s">
        <v>176</v>
      </c>
      <c r="D75" s="85"/>
      <c r="E75" s="85"/>
      <c r="F75" s="85">
        <f t="shared" si="26"/>
        <v>0</v>
      </c>
      <c r="G75" s="85">
        <f t="shared" si="18"/>
        <v>0</v>
      </c>
      <c r="H75" s="85">
        <f t="shared" si="4"/>
        <v>0</v>
      </c>
      <c r="I75" s="85" t="str">
        <f t="shared" si="1"/>
        <v>-</v>
      </c>
    </row>
    <row r="76" spans="1:9" ht="33" hidden="1" customHeight="1">
      <c r="A76" s="83" t="s">
        <v>175</v>
      </c>
      <c r="B76" s="84" t="s">
        <v>118</v>
      </c>
      <c r="C76" s="31" t="s">
        <v>150</v>
      </c>
      <c r="D76" s="85"/>
      <c r="E76" s="85"/>
      <c r="F76" s="85">
        <f t="shared" si="26"/>
        <v>0</v>
      </c>
      <c r="G76" s="85">
        <f t="shared" si="18"/>
        <v>0</v>
      </c>
      <c r="H76" s="85">
        <f t="shared" si="4"/>
        <v>0</v>
      </c>
      <c r="I76" s="85" t="str">
        <f t="shared" si="1"/>
        <v>-</v>
      </c>
    </row>
    <row r="77" spans="1:9" ht="33" hidden="1" customHeight="1">
      <c r="A77" s="90" t="s">
        <v>161</v>
      </c>
      <c r="B77" s="84" t="s">
        <v>118</v>
      </c>
      <c r="C77" s="31" t="s">
        <v>167</v>
      </c>
      <c r="D77" s="85">
        <v>0</v>
      </c>
      <c r="E77" s="85">
        <v>0</v>
      </c>
      <c r="F77" s="85">
        <f t="shared" si="26"/>
        <v>0</v>
      </c>
      <c r="G77" s="85">
        <f t="shared" si="18"/>
        <v>0</v>
      </c>
      <c r="H77" s="85">
        <f t="shared" si="4"/>
        <v>0</v>
      </c>
      <c r="I77" s="85" t="str">
        <f t="shared" si="1"/>
        <v>-</v>
      </c>
    </row>
    <row r="78" spans="1:9" ht="44.25" hidden="1" customHeight="1">
      <c r="A78" s="79" t="s">
        <v>100</v>
      </c>
      <c r="B78" s="84" t="s">
        <v>118</v>
      </c>
      <c r="C78" s="86" t="s">
        <v>148</v>
      </c>
      <c r="D78" s="82">
        <f>5800-5800</f>
        <v>0</v>
      </c>
      <c r="E78" s="82">
        <v>0</v>
      </c>
      <c r="F78" s="82">
        <f>F79+F80+F83</f>
        <v>0</v>
      </c>
      <c r="G78" s="82">
        <f>G79+G80+G83</f>
        <v>0</v>
      </c>
      <c r="H78" s="82">
        <f t="shared" si="4"/>
        <v>0</v>
      </c>
      <c r="I78" s="82" t="str">
        <f t="shared" si="1"/>
        <v>-</v>
      </c>
    </row>
    <row r="79" spans="1:9" ht="27" hidden="1" customHeight="1">
      <c r="A79" s="83" t="s">
        <v>101</v>
      </c>
      <c r="B79" s="84" t="s">
        <v>118</v>
      </c>
      <c r="C79" s="31" t="s">
        <v>149</v>
      </c>
      <c r="D79" s="85"/>
      <c r="E79" s="85"/>
      <c r="F79" s="85">
        <f>F80+F83+F84</f>
        <v>0</v>
      </c>
      <c r="G79" s="85">
        <f>G80+G83+G84</f>
        <v>0</v>
      </c>
      <c r="H79" s="85">
        <f t="shared" si="4"/>
        <v>0</v>
      </c>
      <c r="I79" s="85" t="str">
        <f t="shared" si="1"/>
        <v>-</v>
      </c>
    </row>
    <row r="80" spans="1:9" ht="27.75" hidden="1" customHeight="1">
      <c r="A80" s="83" t="s">
        <v>102</v>
      </c>
      <c r="B80" s="84" t="s">
        <v>118</v>
      </c>
      <c r="C80" s="31" t="s">
        <v>150</v>
      </c>
      <c r="D80" s="85">
        <v>0</v>
      </c>
      <c r="E80" s="85">
        <v>0</v>
      </c>
      <c r="F80" s="85">
        <f>F83+F84+F85</f>
        <v>0</v>
      </c>
      <c r="G80" s="85">
        <f>G83+G84+G85</f>
        <v>0</v>
      </c>
      <c r="H80" s="85">
        <f t="shared" si="4"/>
        <v>0</v>
      </c>
      <c r="I80" s="85" t="str">
        <f t="shared" si="1"/>
        <v>-</v>
      </c>
    </row>
    <row r="81" spans="1:9" ht="27.75" customHeight="1">
      <c r="A81" s="83" t="s">
        <v>320</v>
      </c>
      <c r="B81" s="84"/>
      <c r="C81" s="31" t="s">
        <v>430</v>
      </c>
      <c r="D81" s="85">
        <f>D82</f>
        <v>0</v>
      </c>
      <c r="E81" s="85">
        <f>E82</f>
        <v>13400</v>
      </c>
      <c r="F81" s="85">
        <f t="shared" ref="F81:H82" si="35">F82</f>
        <v>0</v>
      </c>
      <c r="G81" s="85">
        <f t="shared" si="35"/>
        <v>0</v>
      </c>
      <c r="H81" s="85">
        <f t="shared" si="35"/>
        <v>13400</v>
      </c>
      <c r="I81" s="85">
        <f t="shared" si="1"/>
        <v>-13400</v>
      </c>
    </row>
    <row r="82" spans="1:9" ht="27.75" customHeight="1">
      <c r="A82" s="83" t="s">
        <v>321</v>
      </c>
      <c r="B82" s="84"/>
      <c r="C82" s="31" t="s">
        <v>340</v>
      </c>
      <c r="D82" s="85">
        <f>D83</f>
        <v>0</v>
      </c>
      <c r="E82" s="85">
        <f>E83</f>
        <v>13400</v>
      </c>
      <c r="F82" s="85">
        <f t="shared" si="35"/>
        <v>0</v>
      </c>
      <c r="G82" s="85">
        <f t="shared" si="35"/>
        <v>0</v>
      </c>
      <c r="H82" s="85">
        <f t="shared" si="35"/>
        <v>13400</v>
      </c>
      <c r="I82" s="85">
        <f t="shared" si="1"/>
        <v>-13400</v>
      </c>
    </row>
    <row r="83" spans="1:9" ht="30" customHeight="1">
      <c r="A83" s="83" t="s">
        <v>322</v>
      </c>
      <c r="B83" s="84" t="s">
        <v>118</v>
      </c>
      <c r="C83" s="31" t="s">
        <v>341</v>
      </c>
      <c r="D83" s="85">
        <v>0</v>
      </c>
      <c r="E83" s="85">
        <v>13400</v>
      </c>
      <c r="F83" s="85">
        <f t="shared" si="26"/>
        <v>0</v>
      </c>
      <c r="G83" s="85">
        <f t="shared" si="18"/>
        <v>0</v>
      </c>
      <c r="H83" s="85">
        <f t="shared" si="4"/>
        <v>13400</v>
      </c>
      <c r="I83" s="85">
        <f t="shared" si="1"/>
        <v>-13400</v>
      </c>
    </row>
    <row r="84" spans="1:9" ht="27" customHeight="1">
      <c r="A84" s="79" t="s">
        <v>103</v>
      </c>
      <c r="B84" s="84" t="s">
        <v>118</v>
      </c>
      <c r="C84" s="86" t="s">
        <v>151</v>
      </c>
      <c r="D84" s="82">
        <f>D85</f>
        <v>11453408.52</v>
      </c>
      <c r="E84" s="82">
        <f t="shared" ref="E84:H84" si="36">E85</f>
        <v>2469950</v>
      </c>
      <c r="F84" s="82">
        <f t="shared" si="36"/>
        <v>0</v>
      </c>
      <c r="G84" s="82">
        <f t="shared" si="36"/>
        <v>0</v>
      </c>
      <c r="H84" s="82">
        <f t="shared" si="36"/>
        <v>2469950</v>
      </c>
      <c r="I84" s="82">
        <f t="shared" si="1"/>
        <v>8983458.5199999996</v>
      </c>
    </row>
    <row r="85" spans="1:9" ht="47.25" customHeight="1">
      <c r="A85" s="83" t="s">
        <v>104</v>
      </c>
      <c r="B85" s="84" t="s">
        <v>118</v>
      </c>
      <c r="C85" s="31" t="s">
        <v>152</v>
      </c>
      <c r="D85" s="85">
        <f>D86+D94+D89+D111</f>
        <v>11453408.52</v>
      </c>
      <c r="E85" s="85">
        <f>E86+E94+E89+E111</f>
        <v>2469950</v>
      </c>
      <c r="F85" s="85">
        <f>F86+F94+F89+F111</f>
        <v>0</v>
      </c>
      <c r="G85" s="85">
        <f>G86+G94+G89+G111</f>
        <v>0</v>
      </c>
      <c r="H85" s="85">
        <f>H86+H94+H89+H111</f>
        <v>2469950</v>
      </c>
      <c r="I85" s="85">
        <f t="shared" ref="I85" si="37">IF(OR(D85="-",E85=D85),"-",D85-IF(E85="-",0,E85))</f>
        <v>8983458.5199999996</v>
      </c>
    </row>
    <row r="86" spans="1:9" ht="39.75" customHeight="1">
      <c r="A86" s="83" t="s">
        <v>105</v>
      </c>
      <c r="B86" s="84" t="s">
        <v>118</v>
      </c>
      <c r="C86" s="31" t="s">
        <v>409</v>
      </c>
      <c r="D86" s="85">
        <f>D87</f>
        <v>4825900</v>
      </c>
      <c r="E86" s="85">
        <f t="shared" ref="E86:I87" si="38">E87</f>
        <v>1835097</v>
      </c>
      <c r="F86" s="85">
        <f t="shared" si="38"/>
        <v>0</v>
      </c>
      <c r="G86" s="85">
        <f t="shared" si="38"/>
        <v>0</v>
      </c>
      <c r="H86" s="85">
        <f t="shared" si="38"/>
        <v>1835097</v>
      </c>
      <c r="I86" s="85">
        <f t="shared" si="38"/>
        <v>2990803</v>
      </c>
    </row>
    <row r="87" spans="1:9" ht="36.75" customHeight="1">
      <c r="A87" s="83" t="s">
        <v>106</v>
      </c>
      <c r="B87" s="84" t="s">
        <v>118</v>
      </c>
      <c r="C87" s="31" t="s">
        <v>408</v>
      </c>
      <c r="D87" s="85">
        <f>D88</f>
        <v>4825900</v>
      </c>
      <c r="E87" s="85">
        <f t="shared" si="38"/>
        <v>1835097</v>
      </c>
      <c r="F87" s="85">
        <f t="shared" si="38"/>
        <v>0</v>
      </c>
      <c r="G87" s="85">
        <f t="shared" si="38"/>
        <v>0</v>
      </c>
      <c r="H87" s="85">
        <f t="shared" si="38"/>
        <v>1835097</v>
      </c>
      <c r="I87" s="85">
        <f t="shared" si="38"/>
        <v>2990803</v>
      </c>
    </row>
    <row r="88" spans="1:9" ht="40.5" customHeight="1">
      <c r="A88" s="91" t="s">
        <v>415</v>
      </c>
      <c r="B88" s="84" t="s">
        <v>118</v>
      </c>
      <c r="C88" s="31" t="s">
        <v>407</v>
      </c>
      <c r="D88" s="85">
        <v>4825900</v>
      </c>
      <c r="E88" s="85">
        <v>1835097</v>
      </c>
      <c r="F88" s="85">
        <f>F94+F96+F97</f>
        <v>0</v>
      </c>
      <c r="G88" s="85">
        <f>G94+G96+G97</f>
        <v>0</v>
      </c>
      <c r="H88" s="85">
        <f t="shared" si="4"/>
        <v>1835097</v>
      </c>
      <c r="I88" s="85">
        <f t="shared" ref="I88:I115" si="39">IF(OR(D88="-",E88=D88),"-",D88-IF(E88="-",0,E88))</f>
        <v>2990803</v>
      </c>
    </row>
    <row r="89" spans="1:9" ht="34.5" customHeight="1">
      <c r="A89" s="92" t="s">
        <v>107</v>
      </c>
      <c r="B89" s="84" t="s">
        <v>118</v>
      </c>
      <c r="C89" s="31" t="s">
        <v>348</v>
      </c>
      <c r="D89" s="85">
        <f>D90+D93</f>
        <v>134200</v>
      </c>
      <c r="E89" s="85">
        <f>E90+E93</f>
        <v>30350</v>
      </c>
      <c r="F89" s="85">
        <f>F90+F93</f>
        <v>0</v>
      </c>
      <c r="G89" s="85">
        <f>G90+G93</f>
        <v>0</v>
      </c>
      <c r="H89" s="85">
        <f>E89+F89+G89</f>
        <v>30350</v>
      </c>
      <c r="I89" s="85">
        <f>IF(OR(D89="-",E89=D89),"-",D89-IF(E89="-",0,E89))</f>
        <v>103850</v>
      </c>
    </row>
    <row r="90" spans="1:9" ht="45" customHeight="1">
      <c r="A90" s="92" t="s">
        <v>179</v>
      </c>
      <c r="B90" s="84" t="s">
        <v>118</v>
      </c>
      <c r="C90" s="31" t="s">
        <v>349</v>
      </c>
      <c r="D90" s="85">
        <f t="shared" ref="D90:G91" si="40">D91</f>
        <v>132700</v>
      </c>
      <c r="E90" s="85">
        <f t="shared" si="40"/>
        <v>30350</v>
      </c>
      <c r="F90" s="85">
        <f t="shared" si="40"/>
        <v>0</v>
      </c>
      <c r="G90" s="85">
        <f t="shared" si="40"/>
        <v>0</v>
      </c>
      <c r="H90" s="85">
        <f>E90+F90+G90</f>
        <v>30350</v>
      </c>
      <c r="I90" s="85">
        <f>IF(OR(D90="-",E90=D90),"-",D90-IF(E90="-",0,E90))</f>
        <v>102350</v>
      </c>
    </row>
    <row r="91" spans="1:9" ht="57.75" customHeight="1">
      <c r="A91" s="92" t="s">
        <v>180</v>
      </c>
      <c r="B91" s="84" t="s">
        <v>118</v>
      </c>
      <c r="C91" s="31" t="s">
        <v>350</v>
      </c>
      <c r="D91" s="85">
        <f>121400+11300</f>
        <v>132700</v>
      </c>
      <c r="E91" s="85">
        <f>5857+5857+18636</f>
        <v>30350</v>
      </c>
      <c r="F91" s="85">
        <f t="shared" si="40"/>
        <v>0</v>
      </c>
      <c r="G91" s="85">
        <f t="shared" si="40"/>
        <v>0</v>
      </c>
      <c r="H91" s="85">
        <f>E91+F91+G91</f>
        <v>30350</v>
      </c>
      <c r="I91" s="85">
        <f>IF(OR(D91="-",E91=D91),"-",D91-IF(E91="-",0,E91))</f>
        <v>102350</v>
      </c>
    </row>
    <row r="92" spans="1:9" ht="44.25" customHeight="1">
      <c r="A92" s="92" t="s">
        <v>181</v>
      </c>
      <c r="B92" s="84" t="s">
        <v>118</v>
      </c>
      <c r="C92" s="31" t="s">
        <v>351</v>
      </c>
      <c r="D92" s="85">
        <f>D93</f>
        <v>1500</v>
      </c>
      <c r="E92" s="85">
        <f>E93</f>
        <v>0</v>
      </c>
      <c r="F92" s="85">
        <f>F93+F111+F112</f>
        <v>0</v>
      </c>
      <c r="G92" s="85">
        <f>G93+G111+G112</f>
        <v>0</v>
      </c>
      <c r="H92" s="85">
        <f>E92+F92+G92</f>
        <v>0</v>
      </c>
      <c r="I92" s="85">
        <f>IF(OR(D92="-",E92=D92),"-",D92-IF(E92="-",0,E92))</f>
        <v>1500</v>
      </c>
    </row>
    <row r="93" spans="1:9" ht="54" customHeight="1">
      <c r="A93" s="92" t="s">
        <v>428</v>
      </c>
      <c r="B93" s="84" t="s">
        <v>118</v>
      </c>
      <c r="C93" s="31" t="s">
        <v>352</v>
      </c>
      <c r="D93" s="85">
        <v>1500</v>
      </c>
      <c r="E93" s="85">
        <v>0</v>
      </c>
      <c r="F93" s="85">
        <f>F111+F112+F113</f>
        <v>0</v>
      </c>
      <c r="G93" s="85">
        <f>G111+G112+G113</f>
        <v>0</v>
      </c>
      <c r="H93" s="85">
        <f>E93+F93+G93</f>
        <v>0</v>
      </c>
      <c r="I93" s="85">
        <f>IF(OR(D93="-",E93=D93),"-",D93-IF(E93="-",0,E93))</f>
        <v>1500</v>
      </c>
    </row>
    <row r="94" spans="1:9" ht="22.5" customHeight="1">
      <c r="A94" s="83" t="s">
        <v>184</v>
      </c>
      <c r="B94" s="84" t="s">
        <v>118</v>
      </c>
      <c r="C94" s="31" t="s">
        <v>342</v>
      </c>
      <c r="D94" s="85">
        <f>D96+D95</f>
        <v>6493308.5199999996</v>
      </c>
      <c r="E94" s="85">
        <f t="shared" ref="E94:H94" si="41">E96+E95</f>
        <v>604503</v>
      </c>
      <c r="F94" s="85">
        <f t="shared" si="41"/>
        <v>0</v>
      </c>
      <c r="G94" s="85">
        <f t="shared" si="41"/>
        <v>0</v>
      </c>
      <c r="H94" s="85">
        <f t="shared" si="41"/>
        <v>604503</v>
      </c>
      <c r="I94" s="85">
        <f t="shared" si="39"/>
        <v>5888805.5199999996</v>
      </c>
    </row>
    <row r="95" spans="1:9" ht="102.75" hidden="1" customHeight="1">
      <c r="A95" s="92" t="s">
        <v>395</v>
      </c>
      <c r="B95" s="84"/>
      <c r="C95" s="31" t="s">
        <v>396</v>
      </c>
      <c r="D95" s="85">
        <v>0</v>
      </c>
      <c r="E95" s="85">
        <v>0</v>
      </c>
      <c r="F95" s="85">
        <v>0</v>
      </c>
      <c r="G95" s="85">
        <v>0</v>
      </c>
      <c r="H95" s="85">
        <f t="shared" ref="H95" si="42">E95+F95+G95</f>
        <v>0</v>
      </c>
      <c r="I95" s="85" t="str">
        <f t="shared" si="39"/>
        <v>-</v>
      </c>
    </row>
    <row r="96" spans="1:9" ht="32.25" customHeight="1">
      <c r="A96" s="83" t="s">
        <v>183</v>
      </c>
      <c r="B96" s="84" t="s">
        <v>118</v>
      </c>
      <c r="C96" s="31" t="s">
        <v>343</v>
      </c>
      <c r="D96" s="85">
        <f>D97</f>
        <v>6493308.5199999996</v>
      </c>
      <c r="E96" s="85">
        <f>E97</f>
        <v>604503</v>
      </c>
      <c r="F96" s="85">
        <f>F97+F98+F101</f>
        <v>0</v>
      </c>
      <c r="G96" s="85">
        <f>G97+G98+G101</f>
        <v>0</v>
      </c>
      <c r="H96" s="85">
        <f t="shared" si="4"/>
        <v>604503</v>
      </c>
      <c r="I96" s="85">
        <f t="shared" si="39"/>
        <v>5888805.5199999996</v>
      </c>
    </row>
    <row r="97" spans="1:9" ht="33.75" customHeight="1">
      <c r="A97" s="83" t="s">
        <v>182</v>
      </c>
      <c r="B97" s="84" t="s">
        <v>118</v>
      </c>
      <c r="C97" s="31" t="s">
        <v>344</v>
      </c>
      <c r="D97" s="85">
        <f>D98+D101+D104+D99+D105+D108+D106+D107+D109+D100+D102+D103+D110+D112</f>
        <v>6493308.5199999996</v>
      </c>
      <c r="E97" s="85">
        <f t="shared" ref="E97:H97" si="43">E98+E101+E104+E99+E105+E108+E106+E107+E109+E100+E102+E103+E110+E112</f>
        <v>604503</v>
      </c>
      <c r="F97" s="85">
        <f t="shared" si="43"/>
        <v>0</v>
      </c>
      <c r="G97" s="85">
        <f t="shared" si="43"/>
        <v>0</v>
      </c>
      <c r="H97" s="85">
        <f t="shared" si="43"/>
        <v>604503</v>
      </c>
      <c r="I97" s="85">
        <f t="shared" si="39"/>
        <v>5888805.5199999996</v>
      </c>
    </row>
    <row r="98" spans="1:9" ht="92.25" customHeight="1">
      <c r="A98" s="92" t="s">
        <v>410</v>
      </c>
      <c r="B98" s="84" t="s">
        <v>118</v>
      </c>
      <c r="C98" s="31" t="s">
        <v>412</v>
      </c>
      <c r="D98" s="85">
        <v>167333</v>
      </c>
      <c r="E98" s="85">
        <v>55777</v>
      </c>
      <c r="F98" s="85">
        <v>0</v>
      </c>
      <c r="G98" s="85">
        <v>0</v>
      </c>
      <c r="H98" s="85">
        <f t="shared" ref="H98" si="44">E98+F98+G98</f>
        <v>55777</v>
      </c>
      <c r="I98" s="85">
        <f t="shared" ref="I98" si="45">IF(OR(D98="-",E98=D98),"-",D98-IF(E98="-",0,E98))</f>
        <v>111556</v>
      </c>
    </row>
    <row r="99" spans="1:9" ht="95.25" hidden="1" customHeight="1">
      <c r="A99" s="92" t="s">
        <v>214</v>
      </c>
      <c r="B99" s="84" t="s">
        <v>118</v>
      </c>
      <c r="C99" s="31" t="s">
        <v>345</v>
      </c>
      <c r="D99" s="85">
        <v>0</v>
      </c>
      <c r="E99" s="85">
        <v>0</v>
      </c>
      <c r="F99" s="85">
        <v>0</v>
      </c>
      <c r="G99" s="85">
        <v>0</v>
      </c>
      <c r="H99" s="85">
        <f t="shared" si="4"/>
        <v>0</v>
      </c>
      <c r="I99" s="85" t="str">
        <f t="shared" si="39"/>
        <v>-</v>
      </c>
    </row>
    <row r="100" spans="1:9" ht="48" customHeight="1">
      <c r="A100" s="92" t="s">
        <v>414</v>
      </c>
      <c r="B100" s="84" t="s">
        <v>118</v>
      </c>
      <c r="C100" s="31" t="s">
        <v>418</v>
      </c>
      <c r="D100" s="85">
        <f>5537434.76+108000</f>
        <v>5645434.7599999998</v>
      </c>
      <c r="E100" s="85">
        <v>507815</v>
      </c>
      <c r="F100" s="85">
        <f>F103+F106+F91</f>
        <v>0</v>
      </c>
      <c r="G100" s="85">
        <f>G103+G106+G91</f>
        <v>0</v>
      </c>
      <c r="H100" s="85">
        <f t="shared" ref="H100:H103" si="46">E100+F100+G100</f>
        <v>507815</v>
      </c>
      <c r="I100" s="85">
        <f t="shared" ref="I100:I103" si="47">IF(OR(D100="-",E100=D100),"-",D100-IF(E100="-",0,E100))</f>
        <v>5137619.76</v>
      </c>
    </row>
    <row r="101" spans="1:9" ht="95.25" hidden="1" customHeight="1">
      <c r="A101" s="92" t="s">
        <v>214</v>
      </c>
      <c r="B101" s="84" t="s">
        <v>118</v>
      </c>
      <c r="C101" s="31" t="s">
        <v>345</v>
      </c>
      <c r="D101" s="85">
        <v>0</v>
      </c>
      <c r="E101" s="85">
        <v>0</v>
      </c>
      <c r="F101" s="85">
        <v>0</v>
      </c>
      <c r="G101" s="85">
        <v>0</v>
      </c>
      <c r="H101" s="85">
        <f t="shared" si="46"/>
        <v>0</v>
      </c>
      <c r="I101" s="85" t="str">
        <f t="shared" si="47"/>
        <v>-</v>
      </c>
    </row>
    <row r="102" spans="1:9" ht="72" hidden="1" customHeight="1">
      <c r="A102" s="92" t="s">
        <v>416</v>
      </c>
      <c r="B102" s="84" t="s">
        <v>118</v>
      </c>
      <c r="C102" s="31" t="s">
        <v>417</v>
      </c>
      <c r="D102" s="85">
        <f>416900-416900</f>
        <v>0</v>
      </c>
      <c r="E102" s="85">
        <v>0</v>
      </c>
      <c r="F102" s="85">
        <v>0</v>
      </c>
      <c r="G102" s="85">
        <v>0</v>
      </c>
      <c r="H102" s="85">
        <f t="shared" si="46"/>
        <v>0</v>
      </c>
      <c r="I102" s="85" t="str">
        <f t="shared" si="47"/>
        <v>-</v>
      </c>
    </row>
    <row r="103" spans="1:9" ht="64.5" customHeight="1">
      <c r="A103" s="92" t="s">
        <v>422</v>
      </c>
      <c r="B103" s="84"/>
      <c r="C103" s="31" t="s">
        <v>423</v>
      </c>
      <c r="D103" s="85">
        <v>364420.76</v>
      </c>
      <c r="E103" s="85">
        <v>0</v>
      </c>
      <c r="F103" s="85">
        <v>0</v>
      </c>
      <c r="G103" s="85">
        <v>0</v>
      </c>
      <c r="H103" s="85">
        <f t="shared" si="46"/>
        <v>0</v>
      </c>
      <c r="I103" s="85">
        <f t="shared" si="47"/>
        <v>364420.76</v>
      </c>
    </row>
    <row r="104" spans="1:9" ht="78.75" hidden="1" customHeight="1">
      <c r="A104" s="92" t="s">
        <v>293</v>
      </c>
      <c r="B104" s="84" t="s">
        <v>118</v>
      </c>
      <c r="C104" s="31" t="s">
        <v>346</v>
      </c>
      <c r="D104" s="85">
        <v>0</v>
      </c>
      <c r="E104" s="85">
        <v>0</v>
      </c>
      <c r="F104" s="85">
        <v>0</v>
      </c>
      <c r="G104" s="85">
        <v>0</v>
      </c>
      <c r="H104" s="85">
        <f t="shared" si="4"/>
        <v>0</v>
      </c>
      <c r="I104" s="85" t="str">
        <f t="shared" si="39"/>
        <v>-</v>
      </c>
    </row>
    <row r="105" spans="1:9" ht="99" hidden="1" customHeight="1">
      <c r="A105" s="92"/>
      <c r="B105" s="84"/>
      <c r="C105" s="31"/>
      <c r="D105" s="85"/>
      <c r="E105" s="85"/>
      <c r="F105" s="85"/>
      <c r="G105" s="85"/>
      <c r="H105" s="85"/>
      <c r="I105" s="85"/>
    </row>
    <row r="106" spans="1:9" ht="121.5" hidden="1" customHeight="1">
      <c r="A106" s="92" t="s">
        <v>215</v>
      </c>
      <c r="B106" s="84" t="s">
        <v>118</v>
      </c>
      <c r="C106" s="31" t="s">
        <v>213</v>
      </c>
      <c r="D106" s="85"/>
      <c r="E106" s="85">
        <v>0</v>
      </c>
      <c r="F106" s="85">
        <v>0</v>
      </c>
      <c r="G106" s="85">
        <v>0</v>
      </c>
      <c r="H106" s="85">
        <f t="shared" si="4"/>
        <v>0</v>
      </c>
      <c r="I106" s="85" t="str">
        <f t="shared" si="39"/>
        <v>-</v>
      </c>
    </row>
    <row r="107" spans="1:9" ht="105" hidden="1" customHeight="1">
      <c r="A107" s="92" t="s">
        <v>217</v>
      </c>
      <c r="B107" s="84" t="s">
        <v>118</v>
      </c>
      <c r="C107" s="31" t="s">
        <v>216</v>
      </c>
      <c r="D107" s="85"/>
      <c r="E107" s="85">
        <v>0</v>
      </c>
      <c r="F107" s="85">
        <v>0</v>
      </c>
      <c r="G107" s="85">
        <v>0</v>
      </c>
      <c r="H107" s="85">
        <f t="shared" si="4"/>
        <v>0</v>
      </c>
      <c r="I107" s="85" t="str">
        <f t="shared" si="39"/>
        <v>-</v>
      </c>
    </row>
    <row r="108" spans="1:9" ht="102" hidden="1" customHeight="1">
      <c r="A108" s="92" t="s">
        <v>312</v>
      </c>
      <c r="B108" s="84" t="s">
        <v>118</v>
      </c>
      <c r="C108" s="31" t="s">
        <v>347</v>
      </c>
      <c r="D108" s="85">
        <v>0</v>
      </c>
      <c r="E108" s="85">
        <v>0</v>
      </c>
      <c r="F108" s="85">
        <v>0</v>
      </c>
      <c r="G108" s="85">
        <v>0</v>
      </c>
      <c r="H108" s="85">
        <f t="shared" si="4"/>
        <v>0</v>
      </c>
      <c r="I108" s="85" t="str">
        <f t="shared" si="39"/>
        <v>-</v>
      </c>
    </row>
    <row r="109" spans="1:9" ht="54" customHeight="1">
      <c r="A109" s="92" t="s">
        <v>413</v>
      </c>
      <c r="B109" s="84" t="s">
        <v>118</v>
      </c>
      <c r="C109" s="31" t="s">
        <v>411</v>
      </c>
      <c r="D109" s="85">
        <f>32000+20</f>
        <v>32020</v>
      </c>
      <c r="E109" s="85">
        <v>0</v>
      </c>
      <c r="F109" s="85">
        <v>0</v>
      </c>
      <c r="G109" s="85">
        <v>0</v>
      </c>
      <c r="H109" s="85">
        <f t="shared" si="4"/>
        <v>0</v>
      </c>
      <c r="I109" s="85">
        <f t="shared" si="39"/>
        <v>32020</v>
      </c>
    </row>
    <row r="110" spans="1:9" ht="99" customHeight="1">
      <c r="A110" s="92" t="s">
        <v>424</v>
      </c>
      <c r="B110" s="84" t="s">
        <v>118</v>
      </c>
      <c r="C110" s="31" t="s">
        <v>427</v>
      </c>
      <c r="D110" s="85">
        <v>184100</v>
      </c>
      <c r="E110" s="85">
        <v>40911</v>
      </c>
      <c r="F110" s="85">
        <v>0</v>
      </c>
      <c r="G110" s="85">
        <v>0</v>
      </c>
      <c r="H110" s="85">
        <f t="shared" ref="H110" si="48">E110+F110+G110</f>
        <v>40911</v>
      </c>
      <c r="I110" s="85">
        <f t="shared" ref="I110" si="49">IF(OR(D110="-",E110=D110),"-",D110-IF(E110="-",0,E110))</f>
        <v>143189</v>
      </c>
    </row>
    <row r="111" spans="1:9" ht="69" hidden="1" customHeight="1">
      <c r="A111" s="93" t="s">
        <v>326</v>
      </c>
      <c r="B111" s="84" t="s">
        <v>118</v>
      </c>
      <c r="C111" s="31" t="s">
        <v>353</v>
      </c>
      <c r="D111" s="85">
        <v>0</v>
      </c>
      <c r="E111" s="85">
        <v>0</v>
      </c>
      <c r="F111" s="85">
        <f t="shared" ref="F111:G111" si="50">F112+F113+F114</f>
        <v>0</v>
      </c>
      <c r="G111" s="85">
        <f t="shared" si="50"/>
        <v>0</v>
      </c>
      <c r="H111" s="85">
        <f t="shared" ref="H111:H112" si="51">E111+F111+G111</f>
        <v>0</v>
      </c>
      <c r="I111" s="85" t="str">
        <f t="shared" si="39"/>
        <v>-</v>
      </c>
    </row>
    <row r="112" spans="1:9" ht="51.75" customHeight="1">
      <c r="A112" s="93" t="s">
        <v>435</v>
      </c>
      <c r="B112" s="94"/>
      <c r="C112" s="31" t="s">
        <v>436</v>
      </c>
      <c r="D112" s="85">
        <v>100000</v>
      </c>
      <c r="E112" s="85">
        <v>0</v>
      </c>
      <c r="F112" s="85">
        <v>0</v>
      </c>
      <c r="G112" s="85">
        <v>0</v>
      </c>
      <c r="H112" s="85">
        <f t="shared" si="51"/>
        <v>0</v>
      </c>
      <c r="I112" s="85">
        <f t="shared" si="39"/>
        <v>100000</v>
      </c>
    </row>
    <row r="113" spans="1:9" ht="114" hidden="1" customHeight="1">
      <c r="A113" s="92" t="s">
        <v>108</v>
      </c>
      <c r="B113" s="94"/>
      <c r="C113" s="78" t="s">
        <v>153</v>
      </c>
      <c r="D113" s="95"/>
      <c r="E113" s="95"/>
      <c r="F113" s="96"/>
      <c r="G113" s="96"/>
      <c r="H113" s="96"/>
      <c r="I113" s="85" t="str">
        <f t="shared" si="39"/>
        <v>-</v>
      </c>
    </row>
    <row r="114" spans="1:9" ht="144.75" hidden="1" customHeight="1">
      <c r="A114" s="92" t="s">
        <v>109</v>
      </c>
      <c r="B114" s="94"/>
      <c r="C114" s="78" t="s">
        <v>154</v>
      </c>
      <c r="D114" s="95"/>
      <c r="E114" s="95"/>
      <c r="F114" s="96"/>
      <c r="G114" s="96"/>
      <c r="H114" s="96"/>
      <c r="I114" s="85" t="str">
        <f t="shared" si="39"/>
        <v>-</v>
      </c>
    </row>
    <row r="115" spans="1:9" ht="9.75" hidden="1" customHeight="1">
      <c r="A115" s="92" t="s">
        <v>110</v>
      </c>
      <c r="B115" s="94"/>
      <c r="C115" s="78" t="s">
        <v>155</v>
      </c>
      <c r="D115" s="95"/>
      <c r="E115" s="95"/>
      <c r="F115" s="96"/>
      <c r="G115" s="96"/>
      <c r="H115" s="96"/>
      <c r="I115" s="85" t="str">
        <f t="shared" si="39"/>
        <v>-</v>
      </c>
    </row>
  </sheetData>
  <mergeCells count="16">
    <mergeCell ref="A9:D9"/>
    <mergeCell ref="A1:H1"/>
    <mergeCell ref="A2:G2"/>
    <mergeCell ref="A3:G3"/>
    <mergeCell ref="B6:F6"/>
    <mergeCell ref="B5:E5"/>
    <mergeCell ref="I10:I14"/>
    <mergeCell ref="A10:A14"/>
    <mergeCell ref="B10:B14"/>
    <mergeCell ref="C10:C14"/>
    <mergeCell ref="D10:D14"/>
    <mergeCell ref="E10:H10"/>
    <mergeCell ref="E11:E14"/>
    <mergeCell ref="F11:F14"/>
    <mergeCell ref="G11:G14"/>
    <mergeCell ref="H11:H14"/>
  </mergeCells>
  <conditionalFormatting sqref="I16:I57 I59:I70 I72:I85 I88:I115">
    <cfRule type="cellIs" dxfId="0" priority="15" stopIfTrue="1" operator="equal">
      <formula>0</formula>
    </cfRule>
  </conditionalFormatting>
  <pageMargins left="0.78740157480314965" right="0" top="0.74803149606299213" bottom="0.74803149606299213" header="0.31496062992125984" footer="0.31496062992125984"/>
  <pageSetup paperSize="9" scale="50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28"/>
  <sheetViews>
    <sheetView tabSelected="1" topLeftCell="A8" zoomScale="90" zoomScaleNormal="90" zoomScaleSheetLayoutView="78" workbookViewId="0">
      <selection activeCell="J18" sqref="J18"/>
    </sheetView>
  </sheetViews>
  <sheetFormatPr defaultRowHeight="15.75"/>
  <cols>
    <col min="1" max="1" width="45.5703125" style="140" customWidth="1"/>
    <col min="2" max="2" width="8.28515625" style="128" customWidth="1"/>
    <col min="3" max="3" width="22.42578125" style="129" customWidth="1"/>
    <col min="4" max="4" width="15.140625" style="130" customWidth="1"/>
    <col min="5" max="5" width="15.7109375" style="130" customWidth="1"/>
    <col min="6" max="6" width="14.85546875" style="130" customWidth="1"/>
    <col min="7" max="7" width="9.85546875" style="130" customWidth="1"/>
    <col min="8" max="8" width="8" style="130" customWidth="1"/>
    <col min="9" max="9" width="16.42578125" style="130" customWidth="1"/>
    <col min="10" max="10" width="17.140625" style="130" customWidth="1"/>
    <col min="11" max="11" width="17.42578125" style="130" customWidth="1"/>
    <col min="12" max="256" width="9.140625" style="36"/>
    <col min="257" max="257" width="48.85546875" style="36" customWidth="1"/>
    <col min="258" max="258" width="8.28515625" style="36" customWidth="1"/>
    <col min="259" max="259" width="24.5703125" style="36" customWidth="1"/>
    <col min="260" max="260" width="18.140625" style="36" customWidth="1"/>
    <col min="261" max="261" width="15.28515625" style="36" customWidth="1"/>
    <col min="262" max="262" width="16.5703125" style="36" customWidth="1"/>
    <col min="263" max="263" width="12.7109375" style="36" customWidth="1"/>
    <col min="264" max="264" width="13.7109375" style="36" customWidth="1"/>
    <col min="265" max="265" width="15.42578125" style="36" customWidth="1"/>
    <col min="266" max="266" width="15.140625" style="36" customWidth="1"/>
    <col min="267" max="267" width="15.28515625" style="36" customWidth="1"/>
    <col min="268" max="512" width="9.140625" style="36"/>
    <col min="513" max="513" width="48.85546875" style="36" customWidth="1"/>
    <col min="514" max="514" width="8.28515625" style="36" customWidth="1"/>
    <col min="515" max="515" width="24.5703125" style="36" customWidth="1"/>
    <col min="516" max="516" width="18.140625" style="36" customWidth="1"/>
    <col min="517" max="517" width="15.28515625" style="36" customWidth="1"/>
    <col min="518" max="518" width="16.5703125" style="36" customWidth="1"/>
    <col min="519" max="519" width="12.7109375" style="36" customWidth="1"/>
    <col min="520" max="520" width="13.7109375" style="36" customWidth="1"/>
    <col min="521" max="521" width="15.42578125" style="36" customWidth="1"/>
    <col min="522" max="522" width="15.140625" style="36" customWidth="1"/>
    <col min="523" max="523" width="15.28515625" style="36" customWidth="1"/>
    <col min="524" max="768" width="9.140625" style="36"/>
    <col min="769" max="769" width="48.85546875" style="36" customWidth="1"/>
    <col min="770" max="770" width="8.28515625" style="36" customWidth="1"/>
    <col min="771" max="771" width="24.5703125" style="36" customWidth="1"/>
    <col min="772" max="772" width="18.140625" style="36" customWidth="1"/>
    <col min="773" max="773" width="15.28515625" style="36" customWidth="1"/>
    <col min="774" max="774" width="16.5703125" style="36" customWidth="1"/>
    <col min="775" max="775" width="12.7109375" style="36" customWidth="1"/>
    <col min="776" max="776" width="13.7109375" style="36" customWidth="1"/>
    <col min="777" max="777" width="15.42578125" style="36" customWidth="1"/>
    <col min="778" max="778" width="15.140625" style="36" customWidth="1"/>
    <col min="779" max="779" width="15.28515625" style="36" customWidth="1"/>
    <col min="780" max="1024" width="9.140625" style="36"/>
    <col min="1025" max="1025" width="48.85546875" style="36" customWidth="1"/>
    <col min="1026" max="1026" width="8.28515625" style="36" customWidth="1"/>
    <col min="1027" max="1027" width="24.5703125" style="36" customWidth="1"/>
    <col min="1028" max="1028" width="18.140625" style="36" customWidth="1"/>
    <col min="1029" max="1029" width="15.28515625" style="36" customWidth="1"/>
    <col min="1030" max="1030" width="16.5703125" style="36" customWidth="1"/>
    <col min="1031" max="1031" width="12.7109375" style="36" customWidth="1"/>
    <col min="1032" max="1032" width="13.7109375" style="36" customWidth="1"/>
    <col min="1033" max="1033" width="15.42578125" style="36" customWidth="1"/>
    <col min="1034" max="1034" width="15.140625" style="36" customWidth="1"/>
    <col min="1035" max="1035" width="15.28515625" style="36" customWidth="1"/>
    <col min="1036" max="1280" width="9.140625" style="36"/>
    <col min="1281" max="1281" width="48.85546875" style="36" customWidth="1"/>
    <col min="1282" max="1282" width="8.28515625" style="36" customWidth="1"/>
    <col min="1283" max="1283" width="24.5703125" style="36" customWidth="1"/>
    <col min="1284" max="1284" width="18.140625" style="36" customWidth="1"/>
    <col min="1285" max="1285" width="15.28515625" style="36" customWidth="1"/>
    <col min="1286" max="1286" width="16.5703125" style="36" customWidth="1"/>
    <col min="1287" max="1287" width="12.7109375" style="36" customWidth="1"/>
    <col min="1288" max="1288" width="13.7109375" style="36" customWidth="1"/>
    <col min="1289" max="1289" width="15.42578125" style="36" customWidth="1"/>
    <col min="1290" max="1290" width="15.140625" style="36" customWidth="1"/>
    <col min="1291" max="1291" width="15.28515625" style="36" customWidth="1"/>
    <col min="1292" max="1536" width="9.140625" style="36"/>
    <col min="1537" max="1537" width="48.85546875" style="36" customWidth="1"/>
    <col min="1538" max="1538" width="8.28515625" style="36" customWidth="1"/>
    <col min="1539" max="1539" width="24.5703125" style="36" customWidth="1"/>
    <col min="1540" max="1540" width="18.140625" style="36" customWidth="1"/>
    <col min="1541" max="1541" width="15.28515625" style="36" customWidth="1"/>
    <col min="1542" max="1542" width="16.5703125" style="36" customWidth="1"/>
    <col min="1543" max="1543" width="12.7109375" style="36" customWidth="1"/>
    <col min="1544" max="1544" width="13.7109375" style="36" customWidth="1"/>
    <col min="1545" max="1545" width="15.42578125" style="36" customWidth="1"/>
    <col min="1546" max="1546" width="15.140625" style="36" customWidth="1"/>
    <col min="1547" max="1547" width="15.28515625" style="36" customWidth="1"/>
    <col min="1548" max="1792" width="9.140625" style="36"/>
    <col min="1793" max="1793" width="48.85546875" style="36" customWidth="1"/>
    <col min="1794" max="1794" width="8.28515625" style="36" customWidth="1"/>
    <col min="1795" max="1795" width="24.5703125" style="36" customWidth="1"/>
    <col min="1796" max="1796" width="18.140625" style="36" customWidth="1"/>
    <col min="1797" max="1797" width="15.28515625" style="36" customWidth="1"/>
    <col min="1798" max="1798" width="16.5703125" style="36" customWidth="1"/>
    <col min="1799" max="1799" width="12.7109375" style="36" customWidth="1"/>
    <col min="1800" max="1800" width="13.7109375" style="36" customWidth="1"/>
    <col min="1801" max="1801" width="15.42578125" style="36" customWidth="1"/>
    <col min="1802" max="1802" width="15.140625" style="36" customWidth="1"/>
    <col min="1803" max="1803" width="15.28515625" style="36" customWidth="1"/>
    <col min="1804" max="2048" width="9.140625" style="36"/>
    <col min="2049" max="2049" width="48.85546875" style="36" customWidth="1"/>
    <col min="2050" max="2050" width="8.28515625" style="36" customWidth="1"/>
    <col min="2051" max="2051" width="24.5703125" style="36" customWidth="1"/>
    <col min="2052" max="2052" width="18.140625" style="36" customWidth="1"/>
    <col min="2053" max="2053" width="15.28515625" style="36" customWidth="1"/>
    <col min="2054" max="2054" width="16.5703125" style="36" customWidth="1"/>
    <col min="2055" max="2055" width="12.7109375" style="36" customWidth="1"/>
    <col min="2056" max="2056" width="13.7109375" style="36" customWidth="1"/>
    <col min="2057" max="2057" width="15.42578125" style="36" customWidth="1"/>
    <col min="2058" max="2058" width="15.140625" style="36" customWidth="1"/>
    <col min="2059" max="2059" width="15.28515625" style="36" customWidth="1"/>
    <col min="2060" max="2304" width="9.140625" style="36"/>
    <col min="2305" max="2305" width="48.85546875" style="36" customWidth="1"/>
    <col min="2306" max="2306" width="8.28515625" style="36" customWidth="1"/>
    <col min="2307" max="2307" width="24.5703125" style="36" customWidth="1"/>
    <col min="2308" max="2308" width="18.140625" style="36" customWidth="1"/>
    <col min="2309" max="2309" width="15.28515625" style="36" customWidth="1"/>
    <col min="2310" max="2310" width="16.5703125" style="36" customWidth="1"/>
    <col min="2311" max="2311" width="12.7109375" style="36" customWidth="1"/>
    <col min="2312" max="2312" width="13.7109375" style="36" customWidth="1"/>
    <col min="2313" max="2313" width="15.42578125" style="36" customWidth="1"/>
    <col min="2314" max="2314" width="15.140625" style="36" customWidth="1"/>
    <col min="2315" max="2315" width="15.28515625" style="36" customWidth="1"/>
    <col min="2316" max="2560" width="9.140625" style="36"/>
    <col min="2561" max="2561" width="48.85546875" style="36" customWidth="1"/>
    <col min="2562" max="2562" width="8.28515625" style="36" customWidth="1"/>
    <col min="2563" max="2563" width="24.5703125" style="36" customWidth="1"/>
    <col min="2564" max="2564" width="18.140625" style="36" customWidth="1"/>
    <col min="2565" max="2565" width="15.28515625" style="36" customWidth="1"/>
    <col min="2566" max="2566" width="16.5703125" style="36" customWidth="1"/>
    <col min="2567" max="2567" width="12.7109375" style="36" customWidth="1"/>
    <col min="2568" max="2568" width="13.7109375" style="36" customWidth="1"/>
    <col min="2569" max="2569" width="15.42578125" style="36" customWidth="1"/>
    <col min="2570" max="2570" width="15.140625" style="36" customWidth="1"/>
    <col min="2571" max="2571" width="15.28515625" style="36" customWidth="1"/>
    <col min="2572" max="2816" width="9.140625" style="36"/>
    <col min="2817" max="2817" width="48.85546875" style="36" customWidth="1"/>
    <col min="2818" max="2818" width="8.28515625" style="36" customWidth="1"/>
    <col min="2819" max="2819" width="24.5703125" style="36" customWidth="1"/>
    <col min="2820" max="2820" width="18.140625" style="36" customWidth="1"/>
    <col min="2821" max="2821" width="15.28515625" style="36" customWidth="1"/>
    <col min="2822" max="2822" width="16.5703125" style="36" customWidth="1"/>
    <col min="2823" max="2823" width="12.7109375" style="36" customWidth="1"/>
    <col min="2824" max="2824" width="13.7109375" style="36" customWidth="1"/>
    <col min="2825" max="2825" width="15.42578125" style="36" customWidth="1"/>
    <col min="2826" max="2826" width="15.140625" style="36" customWidth="1"/>
    <col min="2827" max="2827" width="15.28515625" style="36" customWidth="1"/>
    <col min="2828" max="3072" width="9.140625" style="36"/>
    <col min="3073" max="3073" width="48.85546875" style="36" customWidth="1"/>
    <col min="3074" max="3074" width="8.28515625" style="36" customWidth="1"/>
    <col min="3075" max="3075" width="24.5703125" style="36" customWidth="1"/>
    <col min="3076" max="3076" width="18.140625" style="36" customWidth="1"/>
    <col min="3077" max="3077" width="15.28515625" style="36" customWidth="1"/>
    <col min="3078" max="3078" width="16.5703125" style="36" customWidth="1"/>
    <col min="3079" max="3079" width="12.7109375" style="36" customWidth="1"/>
    <col min="3080" max="3080" width="13.7109375" style="36" customWidth="1"/>
    <col min="3081" max="3081" width="15.42578125" style="36" customWidth="1"/>
    <col min="3082" max="3082" width="15.140625" style="36" customWidth="1"/>
    <col min="3083" max="3083" width="15.28515625" style="36" customWidth="1"/>
    <col min="3084" max="3328" width="9.140625" style="36"/>
    <col min="3329" max="3329" width="48.85546875" style="36" customWidth="1"/>
    <col min="3330" max="3330" width="8.28515625" style="36" customWidth="1"/>
    <col min="3331" max="3331" width="24.5703125" style="36" customWidth="1"/>
    <col min="3332" max="3332" width="18.140625" style="36" customWidth="1"/>
    <col min="3333" max="3333" width="15.28515625" style="36" customWidth="1"/>
    <col min="3334" max="3334" width="16.5703125" style="36" customWidth="1"/>
    <col min="3335" max="3335" width="12.7109375" style="36" customWidth="1"/>
    <col min="3336" max="3336" width="13.7109375" style="36" customWidth="1"/>
    <col min="3337" max="3337" width="15.42578125" style="36" customWidth="1"/>
    <col min="3338" max="3338" width="15.140625" style="36" customWidth="1"/>
    <col min="3339" max="3339" width="15.28515625" style="36" customWidth="1"/>
    <col min="3340" max="3584" width="9.140625" style="36"/>
    <col min="3585" max="3585" width="48.85546875" style="36" customWidth="1"/>
    <col min="3586" max="3586" width="8.28515625" style="36" customWidth="1"/>
    <col min="3587" max="3587" width="24.5703125" style="36" customWidth="1"/>
    <col min="3588" max="3588" width="18.140625" style="36" customWidth="1"/>
    <col min="3589" max="3589" width="15.28515625" style="36" customWidth="1"/>
    <col min="3590" max="3590" width="16.5703125" style="36" customWidth="1"/>
    <col min="3591" max="3591" width="12.7109375" style="36" customWidth="1"/>
    <col min="3592" max="3592" width="13.7109375" style="36" customWidth="1"/>
    <col min="3593" max="3593" width="15.42578125" style="36" customWidth="1"/>
    <col min="3594" max="3594" width="15.140625" style="36" customWidth="1"/>
    <col min="3595" max="3595" width="15.28515625" style="36" customWidth="1"/>
    <col min="3596" max="3840" width="9.140625" style="36"/>
    <col min="3841" max="3841" width="48.85546875" style="36" customWidth="1"/>
    <col min="3842" max="3842" width="8.28515625" style="36" customWidth="1"/>
    <col min="3843" max="3843" width="24.5703125" style="36" customWidth="1"/>
    <col min="3844" max="3844" width="18.140625" style="36" customWidth="1"/>
    <col min="3845" max="3845" width="15.28515625" style="36" customWidth="1"/>
    <col min="3846" max="3846" width="16.5703125" style="36" customWidth="1"/>
    <col min="3847" max="3847" width="12.7109375" style="36" customWidth="1"/>
    <col min="3848" max="3848" width="13.7109375" style="36" customWidth="1"/>
    <col min="3849" max="3849" width="15.42578125" style="36" customWidth="1"/>
    <col min="3850" max="3850" width="15.140625" style="36" customWidth="1"/>
    <col min="3851" max="3851" width="15.28515625" style="36" customWidth="1"/>
    <col min="3852" max="4096" width="9.140625" style="36"/>
    <col min="4097" max="4097" width="48.85546875" style="36" customWidth="1"/>
    <col min="4098" max="4098" width="8.28515625" style="36" customWidth="1"/>
    <col min="4099" max="4099" width="24.5703125" style="36" customWidth="1"/>
    <col min="4100" max="4100" width="18.140625" style="36" customWidth="1"/>
    <col min="4101" max="4101" width="15.28515625" style="36" customWidth="1"/>
    <col min="4102" max="4102" width="16.5703125" style="36" customWidth="1"/>
    <col min="4103" max="4103" width="12.7109375" style="36" customWidth="1"/>
    <col min="4104" max="4104" width="13.7109375" style="36" customWidth="1"/>
    <col min="4105" max="4105" width="15.42578125" style="36" customWidth="1"/>
    <col min="4106" max="4106" width="15.140625" style="36" customWidth="1"/>
    <col min="4107" max="4107" width="15.28515625" style="36" customWidth="1"/>
    <col min="4108" max="4352" width="9.140625" style="36"/>
    <col min="4353" max="4353" width="48.85546875" style="36" customWidth="1"/>
    <col min="4354" max="4354" width="8.28515625" style="36" customWidth="1"/>
    <col min="4355" max="4355" width="24.5703125" style="36" customWidth="1"/>
    <col min="4356" max="4356" width="18.140625" style="36" customWidth="1"/>
    <col min="4357" max="4357" width="15.28515625" style="36" customWidth="1"/>
    <col min="4358" max="4358" width="16.5703125" style="36" customWidth="1"/>
    <col min="4359" max="4359" width="12.7109375" style="36" customWidth="1"/>
    <col min="4360" max="4360" width="13.7109375" style="36" customWidth="1"/>
    <col min="4361" max="4361" width="15.42578125" style="36" customWidth="1"/>
    <col min="4362" max="4362" width="15.140625" style="36" customWidth="1"/>
    <col min="4363" max="4363" width="15.28515625" style="36" customWidth="1"/>
    <col min="4364" max="4608" width="9.140625" style="36"/>
    <col min="4609" max="4609" width="48.85546875" style="36" customWidth="1"/>
    <col min="4610" max="4610" width="8.28515625" style="36" customWidth="1"/>
    <col min="4611" max="4611" width="24.5703125" style="36" customWidth="1"/>
    <col min="4612" max="4612" width="18.140625" style="36" customWidth="1"/>
    <col min="4613" max="4613" width="15.28515625" style="36" customWidth="1"/>
    <col min="4614" max="4614" width="16.5703125" style="36" customWidth="1"/>
    <col min="4615" max="4615" width="12.7109375" style="36" customWidth="1"/>
    <col min="4616" max="4616" width="13.7109375" style="36" customWidth="1"/>
    <col min="4617" max="4617" width="15.42578125" style="36" customWidth="1"/>
    <col min="4618" max="4618" width="15.140625" style="36" customWidth="1"/>
    <col min="4619" max="4619" width="15.28515625" style="36" customWidth="1"/>
    <col min="4620" max="4864" width="9.140625" style="36"/>
    <col min="4865" max="4865" width="48.85546875" style="36" customWidth="1"/>
    <col min="4866" max="4866" width="8.28515625" style="36" customWidth="1"/>
    <col min="4867" max="4867" width="24.5703125" style="36" customWidth="1"/>
    <col min="4868" max="4868" width="18.140625" style="36" customWidth="1"/>
    <col min="4869" max="4869" width="15.28515625" style="36" customWidth="1"/>
    <col min="4870" max="4870" width="16.5703125" style="36" customWidth="1"/>
    <col min="4871" max="4871" width="12.7109375" style="36" customWidth="1"/>
    <col min="4872" max="4872" width="13.7109375" style="36" customWidth="1"/>
    <col min="4873" max="4873" width="15.42578125" style="36" customWidth="1"/>
    <col min="4874" max="4874" width="15.140625" style="36" customWidth="1"/>
    <col min="4875" max="4875" width="15.28515625" style="36" customWidth="1"/>
    <col min="4876" max="5120" width="9.140625" style="36"/>
    <col min="5121" max="5121" width="48.85546875" style="36" customWidth="1"/>
    <col min="5122" max="5122" width="8.28515625" style="36" customWidth="1"/>
    <col min="5123" max="5123" width="24.5703125" style="36" customWidth="1"/>
    <col min="5124" max="5124" width="18.140625" style="36" customWidth="1"/>
    <col min="5125" max="5125" width="15.28515625" style="36" customWidth="1"/>
    <col min="5126" max="5126" width="16.5703125" style="36" customWidth="1"/>
    <col min="5127" max="5127" width="12.7109375" style="36" customWidth="1"/>
    <col min="5128" max="5128" width="13.7109375" style="36" customWidth="1"/>
    <col min="5129" max="5129" width="15.42578125" style="36" customWidth="1"/>
    <col min="5130" max="5130" width="15.140625" style="36" customWidth="1"/>
    <col min="5131" max="5131" width="15.28515625" style="36" customWidth="1"/>
    <col min="5132" max="5376" width="9.140625" style="36"/>
    <col min="5377" max="5377" width="48.85546875" style="36" customWidth="1"/>
    <col min="5378" max="5378" width="8.28515625" style="36" customWidth="1"/>
    <col min="5379" max="5379" width="24.5703125" style="36" customWidth="1"/>
    <col min="5380" max="5380" width="18.140625" style="36" customWidth="1"/>
    <col min="5381" max="5381" width="15.28515625" style="36" customWidth="1"/>
    <col min="5382" max="5382" width="16.5703125" style="36" customWidth="1"/>
    <col min="5383" max="5383" width="12.7109375" style="36" customWidth="1"/>
    <col min="5384" max="5384" width="13.7109375" style="36" customWidth="1"/>
    <col min="5385" max="5385" width="15.42578125" style="36" customWidth="1"/>
    <col min="5386" max="5386" width="15.140625" style="36" customWidth="1"/>
    <col min="5387" max="5387" width="15.28515625" style="36" customWidth="1"/>
    <col min="5388" max="5632" width="9.140625" style="36"/>
    <col min="5633" max="5633" width="48.85546875" style="36" customWidth="1"/>
    <col min="5634" max="5634" width="8.28515625" style="36" customWidth="1"/>
    <col min="5635" max="5635" width="24.5703125" style="36" customWidth="1"/>
    <col min="5636" max="5636" width="18.140625" style="36" customWidth="1"/>
    <col min="5637" max="5637" width="15.28515625" style="36" customWidth="1"/>
    <col min="5638" max="5638" width="16.5703125" style="36" customWidth="1"/>
    <col min="5639" max="5639" width="12.7109375" style="36" customWidth="1"/>
    <col min="5640" max="5640" width="13.7109375" style="36" customWidth="1"/>
    <col min="5641" max="5641" width="15.42578125" style="36" customWidth="1"/>
    <col min="5642" max="5642" width="15.140625" style="36" customWidth="1"/>
    <col min="5643" max="5643" width="15.28515625" style="36" customWidth="1"/>
    <col min="5644" max="5888" width="9.140625" style="36"/>
    <col min="5889" max="5889" width="48.85546875" style="36" customWidth="1"/>
    <col min="5890" max="5890" width="8.28515625" style="36" customWidth="1"/>
    <col min="5891" max="5891" width="24.5703125" style="36" customWidth="1"/>
    <col min="5892" max="5892" width="18.140625" style="36" customWidth="1"/>
    <col min="5893" max="5893" width="15.28515625" style="36" customWidth="1"/>
    <col min="5894" max="5894" width="16.5703125" style="36" customWidth="1"/>
    <col min="5895" max="5895" width="12.7109375" style="36" customWidth="1"/>
    <col min="5896" max="5896" width="13.7109375" style="36" customWidth="1"/>
    <col min="5897" max="5897" width="15.42578125" style="36" customWidth="1"/>
    <col min="5898" max="5898" width="15.140625" style="36" customWidth="1"/>
    <col min="5899" max="5899" width="15.28515625" style="36" customWidth="1"/>
    <col min="5900" max="6144" width="9.140625" style="36"/>
    <col min="6145" max="6145" width="48.85546875" style="36" customWidth="1"/>
    <col min="6146" max="6146" width="8.28515625" style="36" customWidth="1"/>
    <col min="6147" max="6147" width="24.5703125" style="36" customWidth="1"/>
    <col min="6148" max="6148" width="18.140625" style="36" customWidth="1"/>
    <col min="6149" max="6149" width="15.28515625" style="36" customWidth="1"/>
    <col min="6150" max="6150" width="16.5703125" style="36" customWidth="1"/>
    <col min="6151" max="6151" width="12.7109375" style="36" customWidth="1"/>
    <col min="6152" max="6152" width="13.7109375" style="36" customWidth="1"/>
    <col min="6153" max="6153" width="15.42578125" style="36" customWidth="1"/>
    <col min="6154" max="6154" width="15.140625" style="36" customWidth="1"/>
    <col min="6155" max="6155" width="15.28515625" style="36" customWidth="1"/>
    <col min="6156" max="6400" width="9.140625" style="36"/>
    <col min="6401" max="6401" width="48.85546875" style="36" customWidth="1"/>
    <col min="6402" max="6402" width="8.28515625" style="36" customWidth="1"/>
    <col min="6403" max="6403" width="24.5703125" style="36" customWidth="1"/>
    <col min="6404" max="6404" width="18.140625" style="36" customWidth="1"/>
    <col min="6405" max="6405" width="15.28515625" style="36" customWidth="1"/>
    <col min="6406" max="6406" width="16.5703125" style="36" customWidth="1"/>
    <col min="6407" max="6407" width="12.7109375" style="36" customWidth="1"/>
    <col min="6408" max="6408" width="13.7109375" style="36" customWidth="1"/>
    <col min="6409" max="6409" width="15.42578125" style="36" customWidth="1"/>
    <col min="6410" max="6410" width="15.140625" style="36" customWidth="1"/>
    <col min="6411" max="6411" width="15.28515625" style="36" customWidth="1"/>
    <col min="6412" max="6656" width="9.140625" style="36"/>
    <col min="6657" max="6657" width="48.85546875" style="36" customWidth="1"/>
    <col min="6658" max="6658" width="8.28515625" style="36" customWidth="1"/>
    <col min="6659" max="6659" width="24.5703125" style="36" customWidth="1"/>
    <col min="6660" max="6660" width="18.140625" style="36" customWidth="1"/>
    <col min="6661" max="6661" width="15.28515625" style="36" customWidth="1"/>
    <col min="6662" max="6662" width="16.5703125" style="36" customWidth="1"/>
    <col min="6663" max="6663" width="12.7109375" style="36" customWidth="1"/>
    <col min="6664" max="6664" width="13.7109375" style="36" customWidth="1"/>
    <col min="6665" max="6665" width="15.42578125" style="36" customWidth="1"/>
    <col min="6666" max="6666" width="15.140625" style="36" customWidth="1"/>
    <col min="6667" max="6667" width="15.28515625" style="36" customWidth="1"/>
    <col min="6668" max="6912" width="9.140625" style="36"/>
    <col min="6913" max="6913" width="48.85546875" style="36" customWidth="1"/>
    <col min="6914" max="6914" width="8.28515625" style="36" customWidth="1"/>
    <col min="6915" max="6915" width="24.5703125" style="36" customWidth="1"/>
    <col min="6916" max="6916" width="18.140625" style="36" customWidth="1"/>
    <col min="6917" max="6917" width="15.28515625" style="36" customWidth="1"/>
    <col min="6918" max="6918" width="16.5703125" style="36" customWidth="1"/>
    <col min="6919" max="6919" width="12.7109375" style="36" customWidth="1"/>
    <col min="6920" max="6920" width="13.7109375" style="36" customWidth="1"/>
    <col min="6921" max="6921" width="15.42578125" style="36" customWidth="1"/>
    <col min="6922" max="6922" width="15.140625" style="36" customWidth="1"/>
    <col min="6923" max="6923" width="15.28515625" style="36" customWidth="1"/>
    <col min="6924" max="7168" width="9.140625" style="36"/>
    <col min="7169" max="7169" width="48.85546875" style="36" customWidth="1"/>
    <col min="7170" max="7170" width="8.28515625" style="36" customWidth="1"/>
    <col min="7171" max="7171" width="24.5703125" style="36" customWidth="1"/>
    <col min="7172" max="7172" width="18.140625" style="36" customWidth="1"/>
    <col min="7173" max="7173" width="15.28515625" style="36" customWidth="1"/>
    <col min="7174" max="7174" width="16.5703125" style="36" customWidth="1"/>
    <col min="7175" max="7175" width="12.7109375" style="36" customWidth="1"/>
    <col min="7176" max="7176" width="13.7109375" style="36" customWidth="1"/>
    <col min="7177" max="7177" width="15.42578125" style="36" customWidth="1"/>
    <col min="7178" max="7178" width="15.140625" style="36" customWidth="1"/>
    <col min="7179" max="7179" width="15.28515625" style="36" customWidth="1"/>
    <col min="7180" max="7424" width="9.140625" style="36"/>
    <col min="7425" max="7425" width="48.85546875" style="36" customWidth="1"/>
    <col min="7426" max="7426" width="8.28515625" style="36" customWidth="1"/>
    <col min="7427" max="7427" width="24.5703125" style="36" customWidth="1"/>
    <col min="7428" max="7428" width="18.140625" style="36" customWidth="1"/>
    <col min="7429" max="7429" width="15.28515625" style="36" customWidth="1"/>
    <col min="7430" max="7430" width="16.5703125" style="36" customWidth="1"/>
    <col min="7431" max="7431" width="12.7109375" style="36" customWidth="1"/>
    <col min="7432" max="7432" width="13.7109375" style="36" customWidth="1"/>
    <col min="7433" max="7433" width="15.42578125" style="36" customWidth="1"/>
    <col min="7434" max="7434" width="15.140625" style="36" customWidth="1"/>
    <col min="7435" max="7435" width="15.28515625" style="36" customWidth="1"/>
    <col min="7436" max="7680" width="9.140625" style="36"/>
    <col min="7681" max="7681" width="48.85546875" style="36" customWidth="1"/>
    <col min="7682" max="7682" width="8.28515625" style="36" customWidth="1"/>
    <col min="7683" max="7683" width="24.5703125" style="36" customWidth="1"/>
    <col min="7684" max="7684" width="18.140625" style="36" customWidth="1"/>
    <col min="7685" max="7685" width="15.28515625" style="36" customWidth="1"/>
    <col min="7686" max="7686" width="16.5703125" style="36" customWidth="1"/>
    <col min="7687" max="7687" width="12.7109375" style="36" customWidth="1"/>
    <col min="7688" max="7688" width="13.7109375" style="36" customWidth="1"/>
    <col min="7689" max="7689" width="15.42578125" style="36" customWidth="1"/>
    <col min="7690" max="7690" width="15.140625" style="36" customWidth="1"/>
    <col min="7691" max="7691" width="15.28515625" style="36" customWidth="1"/>
    <col min="7692" max="7936" width="9.140625" style="36"/>
    <col min="7937" max="7937" width="48.85546875" style="36" customWidth="1"/>
    <col min="7938" max="7938" width="8.28515625" style="36" customWidth="1"/>
    <col min="7939" max="7939" width="24.5703125" style="36" customWidth="1"/>
    <col min="7940" max="7940" width="18.140625" style="36" customWidth="1"/>
    <col min="7941" max="7941" width="15.28515625" style="36" customWidth="1"/>
    <col min="7942" max="7942" width="16.5703125" style="36" customWidth="1"/>
    <col min="7943" max="7943" width="12.7109375" style="36" customWidth="1"/>
    <col min="7944" max="7944" width="13.7109375" style="36" customWidth="1"/>
    <col min="7945" max="7945" width="15.42578125" style="36" customWidth="1"/>
    <col min="7946" max="7946" width="15.140625" style="36" customWidth="1"/>
    <col min="7947" max="7947" width="15.28515625" style="36" customWidth="1"/>
    <col min="7948" max="8192" width="9.140625" style="36"/>
    <col min="8193" max="8193" width="48.85546875" style="36" customWidth="1"/>
    <col min="8194" max="8194" width="8.28515625" style="36" customWidth="1"/>
    <col min="8195" max="8195" width="24.5703125" style="36" customWidth="1"/>
    <col min="8196" max="8196" width="18.140625" style="36" customWidth="1"/>
    <col min="8197" max="8197" width="15.28515625" style="36" customWidth="1"/>
    <col min="8198" max="8198" width="16.5703125" style="36" customWidth="1"/>
    <col min="8199" max="8199" width="12.7109375" style="36" customWidth="1"/>
    <col min="8200" max="8200" width="13.7109375" style="36" customWidth="1"/>
    <col min="8201" max="8201" width="15.42578125" style="36" customWidth="1"/>
    <col min="8202" max="8202" width="15.140625" style="36" customWidth="1"/>
    <col min="8203" max="8203" width="15.28515625" style="36" customWidth="1"/>
    <col min="8204" max="8448" width="9.140625" style="36"/>
    <col min="8449" max="8449" width="48.85546875" style="36" customWidth="1"/>
    <col min="8450" max="8450" width="8.28515625" style="36" customWidth="1"/>
    <col min="8451" max="8451" width="24.5703125" style="36" customWidth="1"/>
    <col min="8452" max="8452" width="18.140625" style="36" customWidth="1"/>
    <col min="8453" max="8453" width="15.28515625" style="36" customWidth="1"/>
    <col min="8454" max="8454" width="16.5703125" style="36" customWidth="1"/>
    <col min="8455" max="8455" width="12.7109375" style="36" customWidth="1"/>
    <col min="8456" max="8456" width="13.7109375" style="36" customWidth="1"/>
    <col min="8457" max="8457" width="15.42578125" style="36" customWidth="1"/>
    <col min="8458" max="8458" width="15.140625" style="36" customWidth="1"/>
    <col min="8459" max="8459" width="15.28515625" style="36" customWidth="1"/>
    <col min="8460" max="8704" width="9.140625" style="36"/>
    <col min="8705" max="8705" width="48.85546875" style="36" customWidth="1"/>
    <col min="8706" max="8706" width="8.28515625" style="36" customWidth="1"/>
    <col min="8707" max="8707" width="24.5703125" style="36" customWidth="1"/>
    <col min="8708" max="8708" width="18.140625" style="36" customWidth="1"/>
    <col min="8709" max="8709" width="15.28515625" style="36" customWidth="1"/>
    <col min="8710" max="8710" width="16.5703125" style="36" customWidth="1"/>
    <col min="8711" max="8711" width="12.7109375" style="36" customWidth="1"/>
    <col min="8712" max="8712" width="13.7109375" style="36" customWidth="1"/>
    <col min="8713" max="8713" width="15.42578125" style="36" customWidth="1"/>
    <col min="8714" max="8714" width="15.140625" style="36" customWidth="1"/>
    <col min="8715" max="8715" width="15.28515625" style="36" customWidth="1"/>
    <col min="8716" max="8960" width="9.140625" style="36"/>
    <col min="8961" max="8961" width="48.85546875" style="36" customWidth="1"/>
    <col min="8962" max="8962" width="8.28515625" style="36" customWidth="1"/>
    <col min="8963" max="8963" width="24.5703125" style="36" customWidth="1"/>
    <col min="8964" max="8964" width="18.140625" style="36" customWidth="1"/>
    <col min="8965" max="8965" width="15.28515625" style="36" customWidth="1"/>
    <col min="8966" max="8966" width="16.5703125" style="36" customWidth="1"/>
    <col min="8967" max="8967" width="12.7109375" style="36" customWidth="1"/>
    <col min="8968" max="8968" width="13.7109375" style="36" customWidth="1"/>
    <col min="8969" max="8969" width="15.42578125" style="36" customWidth="1"/>
    <col min="8970" max="8970" width="15.140625" style="36" customWidth="1"/>
    <col min="8971" max="8971" width="15.28515625" style="36" customWidth="1"/>
    <col min="8972" max="9216" width="9.140625" style="36"/>
    <col min="9217" max="9217" width="48.85546875" style="36" customWidth="1"/>
    <col min="9218" max="9218" width="8.28515625" style="36" customWidth="1"/>
    <col min="9219" max="9219" width="24.5703125" style="36" customWidth="1"/>
    <col min="9220" max="9220" width="18.140625" style="36" customWidth="1"/>
    <col min="9221" max="9221" width="15.28515625" style="36" customWidth="1"/>
    <col min="9222" max="9222" width="16.5703125" style="36" customWidth="1"/>
    <col min="9223" max="9223" width="12.7109375" style="36" customWidth="1"/>
    <col min="9224" max="9224" width="13.7109375" style="36" customWidth="1"/>
    <col min="9225" max="9225" width="15.42578125" style="36" customWidth="1"/>
    <col min="9226" max="9226" width="15.140625" style="36" customWidth="1"/>
    <col min="9227" max="9227" width="15.28515625" style="36" customWidth="1"/>
    <col min="9228" max="9472" width="9.140625" style="36"/>
    <col min="9473" max="9473" width="48.85546875" style="36" customWidth="1"/>
    <col min="9474" max="9474" width="8.28515625" style="36" customWidth="1"/>
    <col min="9475" max="9475" width="24.5703125" style="36" customWidth="1"/>
    <col min="9476" max="9476" width="18.140625" style="36" customWidth="1"/>
    <col min="9477" max="9477" width="15.28515625" style="36" customWidth="1"/>
    <col min="9478" max="9478" width="16.5703125" style="36" customWidth="1"/>
    <col min="9479" max="9479" width="12.7109375" style="36" customWidth="1"/>
    <col min="9480" max="9480" width="13.7109375" style="36" customWidth="1"/>
    <col min="9481" max="9481" width="15.42578125" style="36" customWidth="1"/>
    <col min="9482" max="9482" width="15.140625" style="36" customWidth="1"/>
    <col min="9483" max="9483" width="15.28515625" style="36" customWidth="1"/>
    <col min="9484" max="9728" width="9.140625" style="36"/>
    <col min="9729" max="9729" width="48.85546875" style="36" customWidth="1"/>
    <col min="9730" max="9730" width="8.28515625" style="36" customWidth="1"/>
    <col min="9731" max="9731" width="24.5703125" style="36" customWidth="1"/>
    <col min="9732" max="9732" width="18.140625" style="36" customWidth="1"/>
    <col min="9733" max="9733" width="15.28515625" style="36" customWidth="1"/>
    <col min="9734" max="9734" width="16.5703125" style="36" customWidth="1"/>
    <col min="9735" max="9735" width="12.7109375" style="36" customWidth="1"/>
    <col min="9736" max="9736" width="13.7109375" style="36" customWidth="1"/>
    <col min="9737" max="9737" width="15.42578125" style="36" customWidth="1"/>
    <col min="9738" max="9738" width="15.140625" style="36" customWidth="1"/>
    <col min="9739" max="9739" width="15.28515625" style="36" customWidth="1"/>
    <col min="9740" max="9984" width="9.140625" style="36"/>
    <col min="9985" max="9985" width="48.85546875" style="36" customWidth="1"/>
    <col min="9986" max="9986" width="8.28515625" style="36" customWidth="1"/>
    <col min="9987" max="9987" width="24.5703125" style="36" customWidth="1"/>
    <col min="9988" max="9988" width="18.140625" style="36" customWidth="1"/>
    <col min="9989" max="9989" width="15.28515625" style="36" customWidth="1"/>
    <col min="9990" max="9990" width="16.5703125" style="36" customWidth="1"/>
    <col min="9991" max="9991" width="12.7109375" style="36" customWidth="1"/>
    <col min="9992" max="9992" width="13.7109375" style="36" customWidth="1"/>
    <col min="9993" max="9993" width="15.42578125" style="36" customWidth="1"/>
    <col min="9994" max="9994" width="15.140625" style="36" customWidth="1"/>
    <col min="9995" max="9995" width="15.28515625" style="36" customWidth="1"/>
    <col min="9996" max="10240" width="9.140625" style="36"/>
    <col min="10241" max="10241" width="48.85546875" style="36" customWidth="1"/>
    <col min="10242" max="10242" width="8.28515625" style="36" customWidth="1"/>
    <col min="10243" max="10243" width="24.5703125" style="36" customWidth="1"/>
    <col min="10244" max="10244" width="18.140625" style="36" customWidth="1"/>
    <col min="10245" max="10245" width="15.28515625" style="36" customWidth="1"/>
    <col min="10246" max="10246" width="16.5703125" style="36" customWidth="1"/>
    <col min="10247" max="10247" width="12.7109375" style="36" customWidth="1"/>
    <col min="10248" max="10248" width="13.7109375" style="36" customWidth="1"/>
    <col min="10249" max="10249" width="15.42578125" style="36" customWidth="1"/>
    <col min="10250" max="10250" width="15.140625" style="36" customWidth="1"/>
    <col min="10251" max="10251" width="15.28515625" style="36" customWidth="1"/>
    <col min="10252" max="10496" width="9.140625" style="36"/>
    <col min="10497" max="10497" width="48.85546875" style="36" customWidth="1"/>
    <col min="10498" max="10498" width="8.28515625" style="36" customWidth="1"/>
    <col min="10499" max="10499" width="24.5703125" style="36" customWidth="1"/>
    <col min="10500" max="10500" width="18.140625" style="36" customWidth="1"/>
    <col min="10501" max="10501" width="15.28515625" style="36" customWidth="1"/>
    <col min="10502" max="10502" width="16.5703125" style="36" customWidth="1"/>
    <col min="10503" max="10503" width="12.7109375" style="36" customWidth="1"/>
    <col min="10504" max="10504" width="13.7109375" style="36" customWidth="1"/>
    <col min="10505" max="10505" width="15.42578125" style="36" customWidth="1"/>
    <col min="10506" max="10506" width="15.140625" style="36" customWidth="1"/>
    <col min="10507" max="10507" width="15.28515625" style="36" customWidth="1"/>
    <col min="10508" max="10752" width="9.140625" style="36"/>
    <col min="10753" max="10753" width="48.85546875" style="36" customWidth="1"/>
    <col min="10754" max="10754" width="8.28515625" style="36" customWidth="1"/>
    <col min="10755" max="10755" width="24.5703125" style="36" customWidth="1"/>
    <col min="10756" max="10756" width="18.140625" style="36" customWidth="1"/>
    <col min="10757" max="10757" width="15.28515625" style="36" customWidth="1"/>
    <col min="10758" max="10758" width="16.5703125" style="36" customWidth="1"/>
    <col min="10759" max="10759" width="12.7109375" style="36" customWidth="1"/>
    <col min="10760" max="10760" width="13.7109375" style="36" customWidth="1"/>
    <col min="10761" max="10761" width="15.42578125" style="36" customWidth="1"/>
    <col min="10762" max="10762" width="15.140625" style="36" customWidth="1"/>
    <col min="10763" max="10763" width="15.28515625" style="36" customWidth="1"/>
    <col min="10764" max="11008" width="9.140625" style="36"/>
    <col min="11009" max="11009" width="48.85546875" style="36" customWidth="1"/>
    <col min="11010" max="11010" width="8.28515625" style="36" customWidth="1"/>
    <col min="11011" max="11011" width="24.5703125" style="36" customWidth="1"/>
    <col min="11012" max="11012" width="18.140625" style="36" customWidth="1"/>
    <col min="11013" max="11013" width="15.28515625" style="36" customWidth="1"/>
    <col min="11014" max="11014" width="16.5703125" style="36" customWidth="1"/>
    <col min="11015" max="11015" width="12.7109375" style="36" customWidth="1"/>
    <col min="11016" max="11016" width="13.7109375" style="36" customWidth="1"/>
    <col min="11017" max="11017" width="15.42578125" style="36" customWidth="1"/>
    <col min="11018" max="11018" width="15.140625" style="36" customWidth="1"/>
    <col min="11019" max="11019" width="15.28515625" style="36" customWidth="1"/>
    <col min="11020" max="11264" width="9.140625" style="36"/>
    <col min="11265" max="11265" width="48.85546875" style="36" customWidth="1"/>
    <col min="11266" max="11266" width="8.28515625" style="36" customWidth="1"/>
    <col min="11267" max="11267" width="24.5703125" style="36" customWidth="1"/>
    <col min="11268" max="11268" width="18.140625" style="36" customWidth="1"/>
    <col min="11269" max="11269" width="15.28515625" style="36" customWidth="1"/>
    <col min="11270" max="11270" width="16.5703125" style="36" customWidth="1"/>
    <col min="11271" max="11271" width="12.7109375" style="36" customWidth="1"/>
    <col min="11272" max="11272" width="13.7109375" style="36" customWidth="1"/>
    <col min="11273" max="11273" width="15.42578125" style="36" customWidth="1"/>
    <col min="11274" max="11274" width="15.140625" style="36" customWidth="1"/>
    <col min="11275" max="11275" width="15.28515625" style="36" customWidth="1"/>
    <col min="11276" max="11520" width="9.140625" style="36"/>
    <col min="11521" max="11521" width="48.85546875" style="36" customWidth="1"/>
    <col min="11522" max="11522" width="8.28515625" style="36" customWidth="1"/>
    <col min="11523" max="11523" width="24.5703125" style="36" customWidth="1"/>
    <col min="11524" max="11524" width="18.140625" style="36" customWidth="1"/>
    <col min="11525" max="11525" width="15.28515625" style="36" customWidth="1"/>
    <col min="11526" max="11526" width="16.5703125" style="36" customWidth="1"/>
    <col min="11527" max="11527" width="12.7109375" style="36" customWidth="1"/>
    <col min="11528" max="11528" width="13.7109375" style="36" customWidth="1"/>
    <col min="11529" max="11529" width="15.42578125" style="36" customWidth="1"/>
    <col min="11530" max="11530" width="15.140625" style="36" customWidth="1"/>
    <col min="11531" max="11531" width="15.28515625" style="36" customWidth="1"/>
    <col min="11532" max="11776" width="9.140625" style="36"/>
    <col min="11777" max="11777" width="48.85546875" style="36" customWidth="1"/>
    <col min="11778" max="11778" width="8.28515625" style="36" customWidth="1"/>
    <col min="11779" max="11779" width="24.5703125" style="36" customWidth="1"/>
    <col min="11780" max="11780" width="18.140625" style="36" customWidth="1"/>
    <col min="11781" max="11781" width="15.28515625" style="36" customWidth="1"/>
    <col min="11782" max="11782" width="16.5703125" style="36" customWidth="1"/>
    <col min="11783" max="11783" width="12.7109375" style="36" customWidth="1"/>
    <col min="11784" max="11784" width="13.7109375" style="36" customWidth="1"/>
    <col min="11785" max="11785" width="15.42578125" style="36" customWidth="1"/>
    <col min="11786" max="11786" width="15.140625" style="36" customWidth="1"/>
    <col min="11787" max="11787" width="15.28515625" style="36" customWidth="1"/>
    <col min="11788" max="12032" width="9.140625" style="36"/>
    <col min="12033" max="12033" width="48.85546875" style="36" customWidth="1"/>
    <col min="12034" max="12034" width="8.28515625" style="36" customWidth="1"/>
    <col min="12035" max="12035" width="24.5703125" style="36" customWidth="1"/>
    <col min="12036" max="12036" width="18.140625" style="36" customWidth="1"/>
    <col min="12037" max="12037" width="15.28515625" style="36" customWidth="1"/>
    <col min="12038" max="12038" width="16.5703125" style="36" customWidth="1"/>
    <col min="12039" max="12039" width="12.7109375" style="36" customWidth="1"/>
    <col min="12040" max="12040" width="13.7109375" style="36" customWidth="1"/>
    <col min="12041" max="12041" width="15.42578125" style="36" customWidth="1"/>
    <col min="12042" max="12042" width="15.140625" style="36" customWidth="1"/>
    <col min="12043" max="12043" width="15.28515625" style="36" customWidth="1"/>
    <col min="12044" max="12288" width="9.140625" style="36"/>
    <col min="12289" max="12289" width="48.85546875" style="36" customWidth="1"/>
    <col min="12290" max="12290" width="8.28515625" style="36" customWidth="1"/>
    <col min="12291" max="12291" width="24.5703125" style="36" customWidth="1"/>
    <col min="12292" max="12292" width="18.140625" style="36" customWidth="1"/>
    <col min="12293" max="12293" width="15.28515625" style="36" customWidth="1"/>
    <col min="12294" max="12294" width="16.5703125" style="36" customWidth="1"/>
    <col min="12295" max="12295" width="12.7109375" style="36" customWidth="1"/>
    <col min="12296" max="12296" width="13.7109375" style="36" customWidth="1"/>
    <col min="12297" max="12297" width="15.42578125" style="36" customWidth="1"/>
    <col min="12298" max="12298" width="15.140625" style="36" customWidth="1"/>
    <col min="12299" max="12299" width="15.28515625" style="36" customWidth="1"/>
    <col min="12300" max="12544" width="9.140625" style="36"/>
    <col min="12545" max="12545" width="48.85546875" style="36" customWidth="1"/>
    <col min="12546" max="12546" width="8.28515625" style="36" customWidth="1"/>
    <col min="12547" max="12547" width="24.5703125" style="36" customWidth="1"/>
    <col min="12548" max="12548" width="18.140625" style="36" customWidth="1"/>
    <col min="12549" max="12549" width="15.28515625" style="36" customWidth="1"/>
    <col min="12550" max="12550" width="16.5703125" style="36" customWidth="1"/>
    <col min="12551" max="12551" width="12.7109375" style="36" customWidth="1"/>
    <col min="12552" max="12552" width="13.7109375" style="36" customWidth="1"/>
    <col min="12553" max="12553" width="15.42578125" style="36" customWidth="1"/>
    <col min="12554" max="12554" width="15.140625" style="36" customWidth="1"/>
    <col min="12555" max="12555" width="15.28515625" style="36" customWidth="1"/>
    <col min="12556" max="12800" width="9.140625" style="36"/>
    <col min="12801" max="12801" width="48.85546875" style="36" customWidth="1"/>
    <col min="12802" max="12802" width="8.28515625" style="36" customWidth="1"/>
    <col min="12803" max="12803" width="24.5703125" style="36" customWidth="1"/>
    <col min="12804" max="12804" width="18.140625" style="36" customWidth="1"/>
    <col min="12805" max="12805" width="15.28515625" style="36" customWidth="1"/>
    <col min="12806" max="12806" width="16.5703125" style="36" customWidth="1"/>
    <col min="12807" max="12807" width="12.7109375" style="36" customWidth="1"/>
    <col min="12808" max="12808" width="13.7109375" style="36" customWidth="1"/>
    <col min="12809" max="12809" width="15.42578125" style="36" customWidth="1"/>
    <col min="12810" max="12810" width="15.140625" style="36" customWidth="1"/>
    <col min="12811" max="12811" width="15.28515625" style="36" customWidth="1"/>
    <col min="12812" max="13056" width="9.140625" style="36"/>
    <col min="13057" max="13057" width="48.85546875" style="36" customWidth="1"/>
    <col min="13058" max="13058" width="8.28515625" style="36" customWidth="1"/>
    <col min="13059" max="13059" width="24.5703125" style="36" customWidth="1"/>
    <col min="13060" max="13060" width="18.140625" style="36" customWidth="1"/>
    <col min="13061" max="13061" width="15.28515625" style="36" customWidth="1"/>
    <col min="13062" max="13062" width="16.5703125" style="36" customWidth="1"/>
    <col min="13063" max="13063" width="12.7109375" style="36" customWidth="1"/>
    <col min="13064" max="13064" width="13.7109375" style="36" customWidth="1"/>
    <col min="13065" max="13065" width="15.42578125" style="36" customWidth="1"/>
    <col min="13066" max="13066" width="15.140625" style="36" customWidth="1"/>
    <col min="13067" max="13067" width="15.28515625" style="36" customWidth="1"/>
    <col min="13068" max="13312" width="9.140625" style="36"/>
    <col min="13313" max="13313" width="48.85546875" style="36" customWidth="1"/>
    <col min="13314" max="13314" width="8.28515625" style="36" customWidth="1"/>
    <col min="13315" max="13315" width="24.5703125" style="36" customWidth="1"/>
    <col min="13316" max="13316" width="18.140625" style="36" customWidth="1"/>
    <col min="13317" max="13317" width="15.28515625" style="36" customWidth="1"/>
    <col min="13318" max="13318" width="16.5703125" style="36" customWidth="1"/>
    <col min="13319" max="13319" width="12.7109375" style="36" customWidth="1"/>
    <col min="13320" max="13320" width="13.7109375" style="36" customWidth="1"/>
    <col min="13321" max="13321" width="15.42578125" style="36" customWidth="1"/>
    <col min="13322" max="13322" width="15.140625" style="36" customWidth="1"/>
    <col min="13323" max="13323" width="15.28515625" style="36" customWidth="1"/>
    <col min="13324" max="13568" width="9.140625" style="36"/>
    <col min="13569" max="13569" width="48.85546875" style="36" customWidth="1"/>
    <col min="13570" max="13570" width="8.28515625" style="36" customWidth="1"/>
    <col min="13571" max="13571" width="24.5703125" style="36" customWidth="1"/>
    <col min="13572" max="13572" width="18.140625" style="36" customWidth="1"/>
    <col min="13573" max="13573" width="15.28515625" style="36" customWidth="1"/>
    <col min="13574" max="13574" width="16.5703125" style="36" customWidth="1"/>
    <col min="13575" max="13575" width="12.7109375" style="36" customWidth="1"/>
    <col min="13576" max="13576" width="13.7109375" style="36" customWidth="1"/>
    <col min="13577" max="13577" width="15.42578125" style="36" customWidth="1"/>
    <col min="13578" max="13578" width="15.140625" style="36" customWidth="1"/>
    <col min="13579" max="13579" width="15.28515625" style="36" customWidth="1"/>
    <col min="13580" max="13824" width="9.140625" style="36"/>
    <col min="13825" max="13825" width="48.85546875" style="36" customWidth="1"/>
    <col min="13826" max="13826" width="8.28515625" style="36" customWidth="1"/>
    <col min="13827" max="13827" width="24.5703125" style="36" customWidth="1"/>
    <col min="13828" max="13828" width="18.140625" style="36" customWidth="1"/>
    <col min="13829" max="13829" width="15.28515625" style="36" customWidth="1"/>
    <col min="13830" max="13830" width="16.5703125" style="36" customWidth="1"/>
    <col min="13831" max="13831" width="12.7109375" style="36" customWidth="1"/>
    <col min="13832" max="13832" width="13.7109375" style="36" customWidth="1"/>
    <col min="13833" max="13833" width="15.42578125" style="36" customWidth="1"/>
    <col min="13834" max="13834" width="15.140625" style="36" customWidth="1"/>
    <col min="13835" max="13835" width="15.28515625" style="36" customWidth="1"/>
    <col min="13836" max="14080" width="9.140625" style="36"/>
    <col min="14081" max="14081" width="48.85546875" style="36" customWidth="1"/>
    <col min="14082" max="14082" width="8.28515625" style="36" customWidth="1"/>
    <col min="14083" max="14083" width="24.5703125" style="36" customWidth="1"/>
    <col min="14084" max="14084" width="18.140625" style="36" customWidth="1"/>
    <col min="14085" max="14085" width="15.28515625" style="36" customWidth="1"/>
    <col min="14086" max="14086" width="16.5703125" style="36" customWidth="1"/>
    <col min="14087" max="14087" width="12.7109375" style="36" customWidth="1"/>
    <col min="14088" max="14088" width="13.7109375" style="36" customWidth="1"/>
    <col min="14089" max="14089" width="15.42578125" style="36" customWidth="1"/>
    <col min="14090" max="14090" width="15.140625" style="36" customWidth="1"/>
    <col min="14091" max="14091" width="15.28515625" style="36" customWidth="1"/>
    <col min="14092" max="14336" width="9.140625" style="36"/>
    <col min="14337" max="14337" width="48.85546875" style="36" customWidth="1"/>
    <col min="14338" max="14338" width="8.28515625" style="36" customWidth="1"/>
    <col min="14339" max="14339" width="24.5703125" style="36" customWidth="1"/>
    <col min="14340" max="14340" width="18.140625" style="36" customWidth="1"/>
    <col min="14341" max="14341" width="15.28515625" style="36" customWidth="1"/>
    <col min="14342" max="14342" width="16.5703125" style="36" customWidth="1"/>
    <col min="14343" max="14343" width="12.7109375" style="36" customWidth="1"/>
    <col min="14344" max="14344" width="13.7109375" style="36" customWidth="1"/>
    <col min="14345" max="14345" width="15.42578125" style="36" customWidth="1"/>
    <col min="14346" max="14346" width="15.140625" style="36" customWidth="1"/>
    <col min="14347" max="14347" width="15.28515625" style="36" customWidth="1"/>
    <col min="14348" max="14592" width="9.140625" style="36"/>
    <col min="14593" max="14593" width="48.85546875" style="36" customWidth="1"/>
    <col min="14594" max="14594" width="8.28515625" style="36" customWidth="1"/>
    <col min="14595" max="14595" width="24.5703125" style="36" customWidth="1"/>
    <col min="14596" max="14596" width="18.140625" style="36" customWidth="1"/>
    <col min="14597" max="14597" width="15.28515625" style="36" customWidth="1"/>
    <col min="14598" max="14598" width="16.5703125" style="36" customWidth="1"/>
    <col min="14599" max="14599" width="12.7109375" style="36" customWidth="1"/>
    <col min="14600" max="14600" width="13.7109375" style="36" customWidth="1"/>
    <col min="14601" max="14601" width="15.42578125" style="36" customWidth="1"/>
    <col min="14602" max="14602" width="15.140625" style="36" customWidth="1"/>
    <col min="14603" max="14603" width="15.28515625" style="36" customWidth="1"/>
    <col min="14604" max="14848" width="9.140625" style="36"/>
    <col min="14849" max="14849" width="48.85546875" style="36" customWidth="1"/>
    <col min="14850" max="14850" width="8.28515625" style="36" customWidth="1"/>
    <col min="14851" max="14851" width="24.5703125" style="36" customWidth="1"/>
    <col min="14852" max="14852" width="18.140625" style="36" customWidth="1"/>
    <col min="14853" max="14853" width="15.28515625" style="36" customWidth="1"/>
    <col min="14854" max="14854" width="16.5703125" style="36" customWidth="1"/>
    <col min="14855" max="14855" width="12.7109375" style="36" customWidth="1"/>
    <col min="14856" max="14856" width="13.7109375" style="36" customWidth="1"/>
    <col min="14857" max="14857" width="15.42578125" style="36" customWidth="1"/>
    <col min="14858" max="14858" width="15.140625" style="36" customWidth="1"/>
    <col min="14859" max="14859" width="15.28515625" style="36" customWidth="1"/>
    <col min="14860" max="15104" width="9.140625" style="36"/>
    <col min="15105" max="15105" width="48.85546875" style="36" customWidth="1"/>
    <col min="15106" max="15106" width="8.28515625" style="36" customWidth="1"/>
    <col min="15107" max="15107" width="24.5703125" style="36" customWidth="1"/>
    <col min="15108" max="15108" width="18.140625" style="36" customWidth="1"/>
    <col min="15109" max="15109" width="15.28515625" style="36" customWidth="1"/>
    <col min="15110" max="15110" width="16.5703125" style="36" customWidth="1"/>
    <col min="15111" max="15111" width="12.7109375" style="36" customWidth="1"/>
    <col min="15112" max="15112" width="13.7109375" style="36" customWidth="1"/>
    <col min="15113" max="15113" width="15.42578125" style="36" customWidth="1"/>
    <col min="15114" max="15114" width="15.140625" style="36" customWidth="1"/>
    <col min="15115" max="15115" width="15.28515625" style="36" customWidth="1"/>
    <col min="15116" max="15360" width="9.140625" style="36"/>
    <col min="15361" max="15361" width="48.85546875" style="36" customWidth="1"/>
    <col min="15362" max="15362" width="8.28515625" style="36" customWidth="1"/>
    <col min="15363" max="15363" width="24.5703125" style="36" customWidth="1"/>
    <col min="15364" max="15364" width="18.140625" style="36" customWidth="1"/>
    <col min="15365" max="15365" width="15.28515625" style="36" customWidth="1"/>
    <col min="15366" max="15366" width="16.5703125" style="36" customWidth="1"/>
    <col min="15367" max="15367" width="12.7109375" style="36" customWidth="1"/>
    <col min="15368" max="15368" width="13.7109375" style="36" customWidth="1"/>
    <col min="15369" max="15369" width="15.42578125" style="36" customWidth="1"/>
    <col min="15370" max="15370" width="15.140625" style="36" customWidth="1"/>
    <col min="15371" max="15371" width="15.28515625" style="36" customWidth="1"/>
    <col min="15372" max="15616" width="9.140625" style="36"/>
    <col min="15617" max="15617" width="48.85546875" style="36" customWidth="1"/>
    <col min="15618" max="15618" width="8.28515625" style="36" customWidth="1"/>
    <col min="15619" max="15619" width="24.5703125" style="36" customWidth="1"/>
    <col min="15620" max="15620" width="18.140625" style="36" customWidth="1"/>
    <col min="15621" max="15621" width="15.28515625" style="36" customWidth="1"/>
    <col min="15622" max="15622" width="16.5703125" style="36" customWidth="1"/>
    <col min="15623" max="15623" width="12.7109375" style="36" customWidth="1"/>
    <col min="15624" max="15624" width="13.7109375" style="36" customWidth="1"/>
    <col min="15625" max="15625" width="15.42578125" style="36" customWidth="1"/>
    <col min="15626" max="15626" width="15.140625" style="36" customWidth="1"/>
    <col min="15627" max="15627" width="15.28515625" style="36" customWidth="1"/>
    <col min="15628" max="15872" width="9.140625" style="36"/>
    <col min="15873" max="15873" width="48.85546875" style="36" customWidth="1"/>
    <col min="15874" max="15874" width="8.28515625" style="36" customWidth="1"/>
    <col min="15875" max="15875" width="24.5703125" style="36" customWidth="1"/>
    <col min="15876" max="15876" width="18.140625" style="36" customWidth="1"/>
    <col min="15877" max="15877" width="15.28515625" style="36" customWidth="1"/>
    <col min="15878" max="15878" width="16.5703125" style="36" customWidth="1"/>
    <col min="15879" max="15879" width="12.7109375" style="36" customWidth="1"/>
    <col min="15880" max="15880" width="13.7109375" style="36" customWidth="1"/>
    <col min="15881" max="15881" width="15.42578125" style="36" customWidth="1"/>
    <col min="15882" max="15882" width="15.140625" style="36" customWidth="1"/>
    <col min="15883" max="15883" width="15.28515625" style="36" customWidth="1"/>
    <col min="15884" max="16128" width="9.140625" style="36"/>
    <col min="16129" max="16129" width="48.85546875" style="36" customWidth="1"/>
    <col min="16130" max="16130" width="8.28515625" style="36" customWidth="1"/>
    <col min="16131" max="16131" width="24.5703125" style="36" customWidth="1"/>
    <col min="16132" max="16132" width="18.140625" style="36" customWidth="1"/>
    <col min="16133" max="16133" width="15.28515625" style="36" customWidth="1"/>
    <col min="16134" max="16134" width="16.5703125" style="36" customWidth="1"/>
    <col min="16135" max="16135" width="12.7109375" style="36" customWidth="1"/>
    <col min="16136" max="16136" width="13.7109375" style="36" customWidth="1"/>
    <col min="16137" max="16137" width="15.42578125" style="36" customWidth="1"/>
    <col min="16138" max="16138" width="15.140625" style="36" customWidth="1"/>
    <col min="16139" max="16139" width="15.28515625" style="36" customWidth="1"/>
    <col min="16140" max="16384" width="9.140625" style="36"/>
  </cols>
  <sheetData>
    <row r="1" spans="1:11" s="102" customFormat="1" ht="30" hidden="1" customHeight="1">
      <c r="A1" s="132"/>
      <c r="C1" s="103" t="s">
        <v>0</v>
      </c>
    </row>
    <row r="2" spans="1:11" s="102" customFormat="1" ht="12.75" hidden="1" customHeight="1">
      <c r="A2" s="132"/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s="102" customFormat="1" ht="12.75" hidden="1" customHeight="1">
      <c r="A3" s="132"/>
      <c r="B3" s="103"/>
      <c r="C3" s="103" t="s">
        <v>1</v>
      </c>
      <c r="D3" s="103"/>
      <c r="E3" s="103"/>
      <c r="F3" s="103"/>
      <c r="G3" s="103"/>
      <c r="H3" s="103"/>
      <c r="I3" s="103"/>
      <c r="J3" s="103"/>
      <c r="K3" s="103"/>
    </row>
    <row r="4" spans="1:11" s="102" customFormat="1" ht="12.75" hidden="1" customHeight="1">
      <c r="A4" s="132"/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s="102" customFormat="1" ht="12.75" hidden="1" customHeight="1">
      <c r="A5" s="132"/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s="102" customFormat="1" ht="12.75" hidden="1" customHeight="1">
      <c r="A6" s="132" t="s">
        <v>2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</row>
    <row r="7" spans="1:11" s="102" customFormat="1" ht="12.75" hidden="1" customHeight="1">
      <c r="A7" s="132" t="s">
        <v>3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</row>
    <row r="8" spans="1:11" s="102" customFormat="1">
      <c r="A8" s="132"/>
      <c r="B8" s="103"/>
      <c r="C8" s="103"/>
      <c r="D8" s="103"/>
      <c r="E8" s="103"/>
      <c r="F8" s="103"/>
      <c r="G8" s="103"/>
      <c r="H8" s="103"/>
      <c r="I8" s="103"/>
      <c r="J8" s="104" t="s">
        <v>156</v>
      </c>
    </row>
    <row r="9" spans="1:11" s="102" customFormat="1">
      <c r="A9" s="132"/>
      <c r="B9" s="103"/>
      <c r="C9" s="103" t="s">
        <v>7</v>
      </c>
      <c r="D9" s="103"/>
      <c r="E9" s="103"/>
      <c r="F9" s="105"/>
      <c r="G9" s="103"/>
      <c r="H9" s="103"/>
      <c r="I9" s="105"/>
      <c r="J9" s="103"/>
    </row>
    <row r="10" spans="1:11" s="108" customFormat="1">
      <c r="A10" s="133"/>
      <c r="B10" s="106"/>
      <c r="C10" s="107"/>
      <c r="D10" s="106"/>
      <c r="E10" s="106"/>
      <c r="F10" s="106"/>
      <c r="G10" s="106"/>
      <c r="H10" s="106"/>
      <c r="I10" s="106"/>
      <c r="J10" s="106"/>
      <c r="K10" s="106"/>
    </row>
    <row r="11" spans="1:11" s="32" customFormat="1" ht="25.5" customHeight="1">
      <c r="A11" s="167" t="s">
        <v>4</v>
      </c>
      <c r="B11" s="168" t="s">
        <v>74</v>
      </c>
      <c r="C11" s="168" t="s">
        <v>196</v>
      </c>
      <c r="D11" s="170" t="s">
        <v>14</v>
      </c>
      <c r="E11" s="168" t="s">
        <v>8</v>
      </c>
      <c r="F11" s="164" t="s">
        <v>5</v>
      </c>
      <c r="G11" s="166"/>
      <c r="H11" s="166"/>
      <c r="I11" s="165"/>
      <c r="J11" s="164" t="s">
        <v>6</v>
      </c>
      <c r="K11" s="165"/>
    </row>
    <row r="12" spans="1:11" s="32" customFormat="1" ht="69" customHeight="1">
      <c r="A12" s="167"/>
      <c r="B12" s="169"/>
      <c r="C12" s="169"/>
      <c r="D12" s="170"/>
      <c r="E12" s="169"/>
      <c r="F12" s="109" t="s">
        <v>15</v>
      </c>
      <c r="G12" s="109" t="s">
        <v>188</v>
      </c>
      <c r="H12" s="109" t="s">
        <v>17</v>
      </c>
      <c r="I12" s="109" t="s">
        <v>189</v>
      </c>
      <c r="J12" s="110" t="s">
        <v>9</v>
      </c>
      <c r="K12" s="110" t="s">
        <v>10</v>
      </c>
    </row>
    <row r="13" spans="1:11" s="112" customFormat="1">
      <c r="A13" s="49">
        <v>1</v>
      </c>
      <c r="B13" s="111" t="s">
        <v>333</v>
      </c>
      <c r="C13" s="111">
        <v>3</v>
      </c>
      <c r="D13" s="111" t="s">
        <v>115</v>
      </c>
      <c r="E13" s="111">
        <v>5</v>
      </c>
      <c r="F13" s="111">
        <v>6</v>
      </c>
      <c r="G13" s="111">
        <v>7</v>
      </c>
      <c r="H13" s="111">
        <v>8</v>
      </c>
      <c r="I13" s="111">
        <v>9</v>
      </c>
      <c r="J13" s="111">
        <v>10</v>
      </c>
      <c r="K13" s="111">
        <v>11</v>
      </c>
    </row>
    <row r="14" spans="1:11" s="32" customFormat="1">
      <c r="A14" s="135" t="s">
        <v>194</v>
      </c>
      <c r="B14" s="50" t="s">
        <v>195</v>
      </c>
      <c r="C14" s="34"/>
      <c r="D14" s="113">
        <f>D16+D71+D77+D84+D95+D110+D116+D119+D122</f>
        <v>12785574.220000001</v>
      </c>
      <c r="E14" s="113">
        <f t="shared" ref="E14:I14" si="0">E16+E71+E77+E84+E95+E110+E116+E119+E122</f>
        <v>12785574.220000001</v>
      </c>
      <c r="F14" s="113">
        <f t="shared" si="0"/>
        <v>2525181.94</v>
      </c>
      <c r="G14" s="113">
        <f t="shared" si="0"/>
        <v>0</v>
      </c>
      <c r="H14" s="113">
        <f t="shared" si="0"/>
        <v>0</v>
      </c>
      <c r="I14" s="113">
        <f t="shared" si="0"/>
        <v>2525181.94</v>
      </c>
      <c r="J14" s="113">
        <f t="shared" ref="J14:K14" si="1">J16+J71+J77+J84+J95+J110+J122+J116+J119</f>
        <v>10260392.280000003</v>
      </c>
      <c r="K14" s="113">
        <f t="shared" si="1"/>
        <v>10260392.280000003</v>
      </c>
    </row>
    <row r="15" spans="1:11" s="32" customFormat="1">
      <c r="A15" s="134" t="s">
        <v>24</v>
      </c>
      <c r="B15" s="33"/>
      <c r="C15" s="34"/>
      <c r="D15" s="114"/>
      <c r="E15" s="110"/>
      <c r="F15" s="110"/>
      <c r="G15" s="110"/>
      <c r="H15" s="110"/>
      <c r="I15" s="110"/>
      <c r="J15" s="110"/>
      <c r="K15" s="110"/>
    </row>
    <row r="16" spans="1:11" s="32" customFormat="1">
      <c r="A16" s="135" t="s">
        <v>40</v>
      </c>
      <c r="B16" s="41"/>
      <c r="C16" s="45" t="s">
        <v>219</v>
      </c>
      <c r="D16" s="113">
        <f>D17+D33+D58+D62+D53+D69+D31+D65</f>
        <v>7280637.3100000005</v>
      </c>
      <c r="E16" s="113">
        <f t="shared" ref="E16:K16" si="2">E17+E33+E58+E62+E53+E69+E31+E65</f>
        <v>7280637.3100000005</v>
      </c>
      <c r="F16" s="113">
        <f t="shared" si="2"/>
        <v>1656159.43</v>
      </c>
      <c r="G16" s="113">
        <f t="shared" si="2"/>
        <v>0</v>
      </c>
      <c r="H16" s="113">
        <f t="shared" si="2"/>
        <v>0</v>
      </c>
      <c r="I16" s="113">
        <f t="shared" si="2"/>
        <v>1656159.43</v>
      </c>
      <c r="J16" s="113">
        <f t="shared" si="2"/>
        <v>5624477.8800000018</v>
      </c>
      <c r="K16" s="113">
        <f t="shared" si="2"/>
        <v>5624477.8800000018</v>
      </c>
    </row>
    <row r="17" spans="1:11" s="35" customFormat="1" ht="53.25" customHeight="1">
      <c r="A17" s="135" t="s">
        <v>369</v>
      </c>
      <c r="B17" s="41"/>
      <c r="C17" s="45" t="s">
        <v>186</v>
      </c>
      <c r="D17" s="113">
        <f>D27+D23+D18</f>
        <v>1024793.6100000001</v>
      </c>
      <c r="E17" s="113">
        <f t="shared" ref="E17:K17" si="3">E27+E23+E18</f>
        <v>1024793.6100000001</v>
      </c>
      <c r="F17" s="113">
        <f t="shared" si="3"/>
        <v>254446.12999999998</v>
      </c>
      <c r="G17" s="113">
        <f t="shared" si="3"/>
        <v>0</v>
      </c>
      <c r="H17" s="113">
        <f t="shared" si="3"/>
        <v>0</v>
      </c>
      <c r="I17" s="113">
        <f t="shared" si="3"/>
        <v>254446.12999999998</v>
      </c>
      <c r="J17" s="113">
        <f t="shared" si="3"/>
        <v>770347.4800000001</v>
      </c>
      <c r="K17" s="113">
        <f t="shared" si="3"/>
        <v>770347.4800000001</v>
      </c>
    </row>
    <row r="18" spans="1:11" s="35" customFormat="1" ht="93.75" customHeight="1">
      <c r="A18" s="134" t="s">
        <v>253</v>
      </c>
      <c r="B18" s="41"/>
      <c r="C18" s="115" t="s">
        <v>252</v>
      </c>
      <c r="D18" s="116">
        <f>D19</f>
        <v>1024793.6100000001</v>
      </c>
      <c r="E18" s="116">
        <f t="shared" ref="E18:K18" si="4">E19</f>
        <v>1024793.6100000001</v>
      </c>
      <c r="F18" s="116">
        <f t="shared" si="4"/>
        <v>254446.12999999998</v>
      </c>
      <c r="G18" s="116">
        <f t="shared" si="4"/>
        <v>0</v>
      </c>
      <c r="H18" s="116">
        <f t="shared" si="4"/>
        <v>0</v>
      </c>
      <c r="I18" s="116">
        <f t="shared" si="4"/>
        <v>254446.12999999998</v>
      </c>
      <c r="J18" s="116">
        <f t="shared" si="4"/>
        <v>770347.4800000001</v>
      </c>
      <c r="K18" s="116">
        <f t="shared" si="4"/>
        <v>770347.4800000001</v>
      </c>
    </row>
    <row r="19" spans="1:11" s="35" customFormat="1" ht="36.75" customHeight="1">
      <c r="A19" s="134" t="s">
        <v>250</v>
      </c>
      <c r="B19" s="41"/>
      <c r="C19" s="115" t="s">
        <v>251</v>
      </c>
      <c r="D19" s="116">
        <f>D20+D21+D22</f>
        <v>1024793.6100000001</v>
      </c>
      <c r="E19" s="116">
        <f>E20+E21+E22</f>
        <v>1024793.6100000001</v>
      </c>
      <c r="F19" s="116">
        <f>F20+F21+F22</f>
        <v>254446.12999999998</v>
      </c>
      <c r="G19" s="116">
        <f t="shared" ref="G19:K19" si="5">G20+G21+G22</f>
        <v>0</v>
      </c>
      <c r="H19" s="116">
        <f t="shared" si="5"/>
        <v>0</v>
      </c>
      <c r="I19" s="116">
        <f t="shared" si="5"/>
        <v>254446.12999999998</v>
      </c>
      <c r="J19" s="116">
        <f t="shared" si="5"/>
        <v>770347.4800000001</v>
      </c>
      <c r="K19" s="116">
        <f t="shared" si="5"/>
        <v>770347.4800000001</v>
      </c>
    </row>
    <row r="20" spans="1:11" ht="40.5" customHeight="1">
      <c r="A20" s="134" t="s">
        <v>306</v>
      </c>
      <c r="B20" s="34"/>
      <c r="C20" s="115" t="s">
        <v>221</v>
      </c>
      <c r="D20" s="117">
        <v>766684.8</v>
      </c>
      <c r="E20" s="118">
        <f t="shared" ref="E20:E22" si="6">D20</f>
        <v>766684.8</v>
      </c>
      <c r="F20" s="118">
        <v>190722.86</v>
      </c>
      <c r="G20" s="118">
        <v>0</v>
      </c>
      <c r="H20" s="118">
        <v>0</v>
      </c>
      <c r="I20" s="118">
        <f>F20</f>
        <v>190722.86</v>
      </c>
      <c r="J20" s="118">
        <f>D20-I20</f>
        <v>575961.94000000006</v>
      </c>
      <c r="K20" s="118">
        <f>E20-I20</f>
        <v>575961.94000000006</v>
      </c>
    </row>
    <row r="21" spans="1:11" ht="51.6" customHeight="1">
      <c r="A21" s="142" t="s">
        <v>227</v>
      </c>
      <c r="B21" s="34"/>
      <c r="C21" s="115" t="s">
        <v>383</v>
      </c>
      <c r="D21" s="118">
        <v>26570</v>
      </c>
      <c r="E21" s="118">
        <f t="shared" si="6"/>
        <v>26570</v>
      </c>
      <c r="F21" s="118">
        <v>6125</v>
      </c>
      <c r="G21" s="118">
        <v>0</v>
      </c>
      <c r="H21" s="118">
        <v>0</v>
      </c>
      <c r="I21" s="118">
        <f t="shared" ref="I21" si="7">F21+G21+H21</f>
        <v>6125</v>
      </c>
      <c r="J21" s="118">
        <f t="shared" ref="J21" si="8">D21-I21</f>
        <v>20445</v>
      </c>
      <c r="K21" s="118">
        <f t="shared" ref="K21" si="9">E21-I21</f>
        <v>20445</v>
      </c>
    </row>
    <row r="22" spans="1:11" s="37" customFormat="1" ht="63">
      <c r="A22" s="134" t="s">
        <v>222</v>
      </c>
      <c r="B22" s="47"/>
      <c r="C22" s="115" t="s">
        <v>223</v>
      </c>
      <c r="D22" s="118">
        <v>231538.81</v>
      </c>
      <c r="E22" s="118">
        <f t="shared" si="6"/>
        <v>231538.81</v>
      </c>
      <c r="F22" s="118">
        <v>57598.27</v>
      </c>
      <c r="G22" s="118">
        <v>0</v>
      </c>
      <c r="H22" s="118">
        <v>0</v>
      </c>
      <c r="I22" s="118">
        <f>F22+G22+H22</f>
        <v>57598.27</v>
      </c>
      <c r="J22" s="118">
        <f>D22-I22</f>
        <v>173940.54</v>
      </c>
      <c r="K22" s="118">
        <f>E22-I22</f>
        <v>173940.54</v>
      </c>
    </row>
    <row r="23" spans="1:11" s="35" customFormat="1" ht="92.25" hidden="1" customHeight="1">
      <c r="A23" s="134" t="s">
        <v>253</v>
      </c>
      <c r="B23" s="41"/>
      <c r="C23" s="115" t="s">
        <v>384</v>
      </c>
      <c r="D23" s="116">
        <f>D24</f>
        <v>0</v>
      </c>
      <c r="E23" s="116">
        <f t="shared" ref="E23:K23" si="10">E24</f>
        <v>0</v>
      </c>
      <c r="F23" s="116">
        <f t="shared" si="10"/>
        <v>0</v>
      </c>
      <c r="G23" s="116">
        <f t="shared" si="10"/>
        <v>0</v>
      </c>
      <c r="H23" s="116">
        <f t="shared" si="10"/>
        <v>0</v>
      </c>
      <c r="I23" s="116">
        <f t="shared" si="10"/>
        <v>0</v>
      </c>
      <c r="J23" s="116">
        <f t="shared" si="10"/>
        <v>0</v>
      </c>
      <c r="K23" s="116">
        <f t="shared" si="10"/>
        <v>0</v>
      </c>
    </row>
    <row r="24" spans="1:11" s="35" customFormat="1" ht="45" hidden="1" customHeight="1">
      <c r="A24" s="134" t="s">
        <v>250</v>
      </c>
      <c r="B24" s="41"/>
      <c r="C24" s="115" t="s">
        <v>385</v>
      </c>
      <c r="D24" s="116">
        <f>D25+D26</f>
        <v>0</v>
      </c>
      <c r="E24" s="116">
        <f t="shared" ref="E24:K24" si="11">E25+E26</f>
        <v>0</v>
      </c>
      <c r="F24" s="116">
        <f t="shared" si="11"/>
        <v>0</v>
      </c>
      <c r="G24" s="116">
        <f t="shared" si="11"/>
        <v>0</v>
      </c>
      <c r="H24" s="116">
        <f t="shared" si="11"/>
        <v>0</v>
      </c>
      <c r="I24" s="116">
        <f t="shared" si="11"/>
        <v>0</v>
      </c>
      <c r="J24" s="116">
        <f t="shared" si="11"/>
        <v>0</v>
      </c>
      <c r="K24" s="116">
        <f t="shared" si="11"/>
        <v>0</v>
      </c>
    </row>
    <row r="25" spans="1:11" ht="47.25" hidden="1" customHeight="1">
      <c r="A25" s="134" t="s">
        <v>307</v>
      </c>
      <c r="B25" s="34"/>
      <c r="C25" s="115" t="s">
        <v>386</v>
      </c>
      <c r="D25" s="117">
        <v>0</v>
      </c>
      <c r="E25" s="118">
        <f t="shared" ref="E25:E26" si="12">D25</f>
        <v>0</v>
      </c>
      <c r="F25" s="118">
        <v>0</v>
      </c>
      <c r="G25" s="118">
        <v>0</v>
      </c>
      <c r="H25" s="118">
        <v>0</v>
      </c>
      <c r="I25" s="118">
        <f>F25</f>
        <v>0</v>
      </c>
      <c r="J25" s="118">
        <f>D25-I25</f>
        <v>0</v>
      </c>
      <c r="K25" s="118">
        <f>E25-I25</f>
        <v>0</v>
      </c>
    </row>
    <row r="26" spans="1:11" s="37" customFormat="1" ht="68.25" hidden="1" customHeight="1">
      <c r="A26" s="134" t="s">
        <v>222</v>
      </c>
      <c r="B26" s="47"/>
      <c r="C26" s="115" t="s">
        <v>387</v>
      </c>
      <c r="D26" s="119">
        <v>0</v>
      </c>
      <c r="E26" s="118">
        <f t="shared" si="12"/>
        <v>0</v>
      </c>
      <c r="F26" s="118">
        <v>0</v>
      </c>
      <c r="G26" s="118">
        <v>0</v>
      </c>
      <c r="H26" s="118">
        <v>0</v>
      </c>
      <c r="I26" s="118">
        <f>F26+G26+H26</f>
        <v>0</v>
      </c>
      <c r="J26" s="118">
        <f>D26-I26</f>
        <v>0</v>
      </c>
      <c r="K26" s="118">
        <f>E26-I26</f>
        <v>0</v>
      </c>
    </row>
    <row r="27" spans="1:11" s="35" customFormat="1" ht="92.25" hidden="1" customHeight="1">
      <c r="A27" s="134" t="s">
        <v>253</v>
      </c>
      <c r="B27" s="41"/>
      <c r="C27" s="115" t="s">
        <v>283</v>
      </c>
      <c r="D27" s="116">
        <f>D28</f>
        <v>0</v>
      </c>
      <c r="E27" s="116">
        <f t="shared" ref="E27:K27" si="13">E28</f>
        <v>0</v>
      </c>
      <c r="F27" s="116">
        <f t="shared" si="13"/>
        <v>0</v>
      </c>
      <c r="G27" s="116">
        <f t="shared" si="13"/>
        <v>0</v>
      </c>
      <c r="H27" s="116">
        <f t="shared" si="13"/>
        <v>0</v>
      </c>
      <c r="I27" s="116">
        <f t="shared" si="13"/>
        <v>0</v>
      </c>
      <c r="J27" s="116">
        <f t="shared" si="13"/>
        <v>0</v>
      </c>
      <c r="K27" s="116">
        <f t="shared" si="13"/>
        <v>0</v>
      </c>
    </row>
    <row r="28" spans="1:11" s="35" customFormat="1" ht="45" hidden="1" customHeight="1">
      <c r="A28" s="134" t="s">
        <v>250</v>
      </c>
      <c r="B28" s="41"/>
      <c r="C28" s="115" t="s">
        <v>284</v>
      </c>
      <c r="D28" s="116">
        <f>D29+D30</f>
        <v>0</v>
      </c>
      <c r="E28" s="116">
        <f t="shared" ref="E28:K28" si="14">E29+E30</f>
        <v>0</v>
      </c>
      <c r="F28" s="116">
        <f t="shared" si="14"/>
        <v>0</v>
      </c>
      <c r="G28" s="116">
        <f t="shared" si="14"/>
        <v>0</v>
      </c>
      <c r="H28" s="116">
        <f t="shared" si="14"/>
        <v>0</v>
      </c>
      <c r="I28" s="116">
        <f t="shared" si="14"/>
        <v>0</v>
      </c>
      <c r="J28" s="116">
        <f t="shared" si="14"/>
        <v>0</v>
      </c>
      <c r="K28" s="116">
        <f t="shared" si="14"/>
        <v>0</v>
      </c>
    </row>
    <row r="29" spans="1:11" ht="47.25" hidden="1" customHeight="1">
      <c r="A29" s="134" t="s">
        <v>307</v>
      </c>
      <c r="B29" s="34"/>
      <c r="C29" s="115" t="s">
        <v>285</v>
      </c>
      <c r="D29" s="117">
        <v>0</v>
      </c>
      <c r="E29" s="118">
        <f t="shared" ref="E29:E30" si="15">D29</f>
        <v>0</v>
      </c>
      <c r="F29" s="118">
        <v>0</v>
      </c>
      <c r="G29" s="118">
        <v>0</v>
      </c>
      <c r="H29" s="118">
        <v>0</v>
      </c>
      <c r="I29" s="118">
        <f>F29</f>
        <v>0</v>
      </c>
      <c r="J29" s="118">
        <f>D29-I29</f>
        <v>0</v>
      </c>
      <c r="K29" s="118">
        <f>E29-I29</f>
        <v>0</v>
      </c>
    </row>
    <row r="30" spans="1:11" s="37" customFormat="1" ht="68.25" hidden="1" customHeight="1">
      <c r="A30" s="134" t="s">
        <v>222</v>
      </c>
      <c r="B30" s="47"/>
      <c r="C30" s="115" t="s">
        <v>286</v>
      </c>
      <c r="D30" s="119">
        <v>0</v>
      </c>
      <c r="E30" s="118">
        <f t="shared" si="15"/>
        <v>0</v>
      </c>
      <c r="F30" s="118">
        <v>0</v>
      </c>
      <c r="G30" s="118">
        <v>0</v>
      </c>
      <c r="H30" s="118">
        <v>0</v>
      </c>
      <c r="I30" s="118">
        <f>F30+G30+H30</f>
        <v>0</v>
      </c>
      <c r="J30" s="118">
        <f>D30-I30</f>
        <v>0</v>
      </c>
      <c r="K30" s="118">
        <f>E30-I30</f>
        <v>0</v>
      </c>
    </row>
    <row r="31" spans="1:11" s="38" customFormat="1" ht="82.5" hidden="1" customHeight="1">
      <c r="A31" s="41" t="s">
        <v>375</v>
      </c>
      <c r="B31" s="41"/>
      <c r="C31" s="122" t="s">
        <v>376</v>
      </c>
      <c r="D31" s="123">
        <f>D32</f>
        <v>0</v>
      </c>
      <c r="E31" s="123">
        <f t="shared" ref="E31:K31" si="16">E32</f>
        <v>0</v>
      </c>
      <c r="F31" s="123">
        <f t="shared" si="16"/>
        <v>0</v>
      </c>
      <c r="G31" s="123">
        <f t="shared" si="16"/>
        <v>0</v>
      </c>
      <c r="H31" s="123">
        <f t="shared" si="16"/>
        <v>0</v>
      </c>
      <c r="I31" s="123">
        <f t="shared" si="16"/>
        <v>0</v>
      </c>
      <c r="J31" s="123">
        <f t="shared" si="16"/>
        <v>0</v>
      </c>
      <c r="K31" s="123">
        <f t="shared" si="16"/>
        <v>0</v>
      </c>
    </row>
    <row r="32" spans="1:11" ht="79.5" hidden="1" customHeight="1">
      <c r="A32" s="141" t="s">
        <v>378</v>
      </c>
      <c r="B32" s="53"/>
      <c r="C32" s="115" t="s">
        <v>377</v>
      </c>
      <c r="D32" s="118">
        <v>0</v>
      </c>
      <c r="E32" s="118">
        <f t="shared" ref="E32" si="17">D32</f>
        <v>0</v>
      </c>
      <c r="F32" s="118">
        <v>0</v>
      </c>
      <c r="G32" s="118">
        <v>0</v>
      </c>
      <c r="H32" s="118">
        <v>0</v>
      </c>
      <c r="I32" s="118">
        <f t="shared" ref="I32" si="18">F32+G32+H32</f>
        <v>0</v>
      </c>
      <c r="J32" s="118">
        <f t="shared" ref="J32" si="19">D32-I32</f>
        <v>0</v>
      </c>
      <c r="K32" s="118">
        <f t="shared" ref="K32" si="20">E32-I32</f>
        <v>0</v>
      </c>
    </row>
    <row r="33" spans="1:11" s="38" customFormat="1" ht="84" customHeight="1">
      <c r="A33" s="135" t="s">
        <v>224</v>
      </c>
      <c r="B33" s="41"/>
      <c r="C33" s="120" t="s">
        <v>56</v>
      </c>
      <c r="D33" s="121">
        <f>D34</f>
        <v>5949070.2599999998</v>
      </c>
      <c r="E33" s="121">
        <f t="shared" ref="E33:K33" si="21">E34</f>
        <v>5949070.2599999998</v>
      </c>
      <c r="F33" s="121">
        <f t="shared" si="21"/>
        <v>1337268.3</v>
      </c>
      <c r="G33" s="121">
        <f t="shared" si="21"/>
        <v>0</v>
      </c>
      <c r="H33" s="121">
        <f t="shared" si="21"/>
        <v>0</v>
      </c>
      <c r="I33" s="121">
        <f t="shared" si="21"/>
        <v>1337268.3</v>
      </c>
      <c r="J33" s="121">
        <f t="shared" si="21"/>
        <v>4611801.9600000009</v>
      </c>
      <c r="K33" s="121">
        <f t="shared" si="21"/>
        <v>4611801.9600000009</v>
      </c>
    </row>
    <row r="34" spans="1:11" s="40" customFormat="1" ht="31.5">
      <c r="A34" s="136" t="s">
        <v>57</v>
      </c>
      <c r="B34" s="39"/>
      <c r="C34" s="122" t="s">
        <v>225</v>
      </c>
      <c r="D34" s="123">
        <f t="shared" ref="D34:K34" si="22">D35+D36+D37+D38+D39+D40+D47+D48+D49+D50+D41+D42+D43+D44+D45+D46+D51+D52</f>
        <v>5949070.2599999998</v>
      </c>
      <c r="E34" s="123">
        <f t="shared" si="22"/>
        <v>5949070.2599999998</v>
      </c>
      <c r="F34" s="123">
        <f t="shared" si="22"/>
        <v>1337268.3</v>
      </c>
      <c r="G34" s="123">
        <f t="shared" si="22"/>
        <v>0</v>
      </c>
      <c r="H34" s="123">
        <f t="shared" si="22"/>
        <v>0</v>
      </c>
      <c r="I34" s="123">
        <f t="shared" si="22"/>
        <v>1337268.3</v>
      </c>
      <c r="J34" s="123">
        <f t="shared" si="22"/>
        <v>4611801.9600000009</v>
      </c>
      <c r="K34" s="123">
        <f t="shared" si="22"/>
        <v>4611801.9600000009</v>
      </c>
    </row>
    <row r="35" spans="1:11" ht="31.5">
      <c r="A35" s="134" t="s">
        <v>307</v>
      </c>
      <c r="B35" s="47"/>
      <c r="C35" s="115" t="s">
        <v>226</v>
      </c>
      <c r="D35" s="118">
        <v>2066171.82</v>
      </c>
      <c r="E35" s="118">
        <f>D35</f>
        <v>2066171.82</v>
      </c>
      <c r="F35" s="118">
        <v>327969.53000000003</v>
      </c>
      <c r="G35" s="118">
        <v>0</v>
      </c>
      <c r="H35" s="118">
        <v>0</v>
      </c>
      <c r="I35" s="118">
        <f t="shared" ref="I35:I40" si="23">F35+G35+H35</f>
        <v>327969.53000000003</v>
      </c>
      <c r="J35" s="118">
        <f t="shared" ref="J35:J55" si="24">D35-I35</f>
        <v>1738202.29</v>
      </c>
      <c r="K35" s="118">
        <f t="shared" ref="K35:K55" si="25">E35-I35</f>
        <v>1738202.29</v>
      </c>
    </row>
    <row r="36" spans="1:11" ht="51.6" customHeight="1">
      <c r="A36" s="134" t="s">
        <v>227</v>
      </c>
      <c r="B36" s="34"/>
      <c r="C36" s="115" t="s">
        <v>228</v>
      </c>
      <c r="D36" s="118">
        <v>89613.55</v>
      </c>
      <c r="E36" s="118">
        <f t="shared" ref="E36:E48" si="26">D36</f>
        <v>89613.55</v>
      </c>
      <c r="F36" s="118">
        <v>575</v>
      </c>
      <c r="G36" s="118">
        <v>0</v>
      </c>
      <c r="H36" s="118">
        <v>0</v>
      </c>
      <c r="I36" s="118">
        <f t="shared" si="23"/>
        <v>575</v>
      </c>
      <c r="J36" s="118">
        <f t="shared" si="24"/>
        <v>89038.55</v>
      </c>
      <c r="K36" s="118">
        <f t="shared" si="25"/>
        <v>89038.55</v>
      </c>
    </row>
    <row r="37" spans="1:11" ht="64.150000000000006" customHeight="1">
      <c r="A37" s="134" t="s">
        <v>222</v>
      </c>
      <c r="B37" s="53"/>
      <c r="C37" s="115" t="s">
        <v>229</v>
      </c>
      <c r="D37" s="118">
        <f>620963.89-33165.85</f>
        <v>587798.04</v>
      </c>
      <c r="E37" s="118">
        <f t="shared" si="26"/>
        <v>587798.04</v>
      </c>
      <c r="F37" s="118">
        <v>118647.62</v>
      </c>
      <c r="G37" s="118">
        <v>0</v>
      </c>
      <c r="H37" s="118">
        <v>0</v>
      </c>
      <c r="I37" s="118">
        <f t="shared" si="23"/>
        <v>118647.62</v>
      </c>
      <c r="J37" s="118">
        <f t="shared" si="24"/>
        <v>469150.42000000004</v>
      </c>
      <c r="K37" s="118">
        <f t="shared" si="25"/>
        <v>469150.42000000004</v>
      </c>
    </row>
    <row r="38" spans="1:11" ht="27.75" customHeight="1">
      <c r="A38" s="54" t="s">
        <v>304</v>
      </c>
      <c r="B38" s="53"/>
      <c r="C38" s="115" t="s">
        <v>230</v>
      </c>
      <c r="D38" s="118">
        <f>2937477.29+10000+96442.71-9000+33165.85</f>
        <v>3068085.85</v>
      </c>
      <c r="E38" s="118">
        <f t="shared" si="26"/>
        <v>3068085.85</v>
      </c>
      <c r="F38" s="118">
        <v>889734.4</v>
      </c>
      <c r="G38" s="118">
        <v>0</v>
      </c>
      <c r="H38" s="118">
        <v>0</v>
      </c>
      <c r="I38" s="118">
        <f t="shared" si="23"/>
        <v>889734.4</v>
      </c>
      <c r="J38" s="118">
        <f t="shared" si="24"/>
        <v>2178351.4500000002</v>
      </c>
      <c r="K38" s="118">
        <f t="shared" si="25"/>
        <v>2178351.4500000002</v>
      </c>
    </row>
    <row r="39" spans="1:11" ht="48.75" customHeight="1">
      <c r="A39" s="54" t="s">
        <v>380</v>
      </c>
      <c r="B39" s="53"/>
      <c r="C39" s="115" t="s">
        <v>379</v>
      </c>
      <c r="D39" s="118">
        <v>0</v>
      </c>
      <c r="E39" s="118">
        <f t="shared" ref="E39" si="27">D39</f>
        <v>0</v>
      </c>
      <c r="F39" s="118">
        <v>0</v>
      </c>
      <c r="G39" s="118">
        <v>0</v>
      </c>
      <c r="H39" s="118">
        <v>0</v>
      </c>
      <c r="I39" s="118">
        <f t="shared" ref="I39" si="28">F39+G39+H39</f>
        <v>0</v>
      </c>
      <c r="J39" s="118">
        <f t="shared" ref="J39" si="29">D39-I39</f>
        <v>0</v>
      </c>
      <c r="K39" s="118">
        <f t="shared" ref="K39" si="30">E39-I39</f>
        <v>0</v>
      </c>
    </row>
    <row r="40" spans="1:11" s="37" customFormat="1" ht="20.25" customHeight="1">
      <c r="A40" s="134" t="s">
        <v>231</v>
      </c>
      <c r="B40" s="47"/>
      <c r="C40" s="115" t="s">
        <v>232</v>
      </c>
      <c r="D40" s="118">
        <v>11901</v>
      </c>
      <c r="E40" s="118">
        <f t="shared" si="26"/>
        <v>11901</v>
      </c>
      <c r="F40" s="118">
        <v>341.75</v>
      </c>
      <c r="G40" s="118">
        <v>0</v>
      </c>
      <c r="H40" s="118">
        <v>0</v>
      </c>
      <c r="I40" s="118">
        <f t="shared" si="23"/>
        <v>341.75</v>
      </c>
      <c r="J40" s="118">
        <f t="shared" si="24"/>
        <v>11559.25</v>
      </c>
      <c r="K40" s="118">
        <f t="shared" si="25"/>
        <v>11559.25</v>
      </c>
    </row>
    <row r="41" spans="1:11" s="37" customFormat="1" ht="115.5" customHeight="1">
      <c r="A41" s="146" t="s">
        <v>429</v>
      </c>
      <c r="B41" s="47"/>
      <c r="C41" s="115" t="s">
        <v>420</v>
      </c>
      <c r="D41" s="118">
        <v>96390</v>
      </c>
      <c r="E41" s="118">
        <f t="shared" ref="E41:E46" si="31">D41</f>
        <v>96390</v>
      </c>
      <c r="F41" s="118">
        <v>0</v>
      </c>
      <c r="G41" s="118">
        <v>0</v>
      </c>
      <c r="H41" s="118">
        <v>0</v>
      </c>
      <c r="I41" s="118">
        <f t="shared" ref="I41:I52" si="32">F41</f>
        <v>0</v>
      </c>
      <c r="J41" s="118">
        <f t="shared" ref="J41:J46" si="33">D41-I41</f>
        <v>96390</v>
      </c>
      <c r="K41" s="124">
        <f t="shared" ref="K41:K46" si="34">E41-I41</f>
        <v>96390</v>
      </c>
    </row>
    <row r="42" spans="1:11" s="37" customFormat="1" ht="63">
      <c r="A42" s="134" t="s">
        <v>222</v>
      </c>
      <c r="B42" s="53"/>
      <c r="C42" s="115" t="s">
        <v>419</v>
      </c>
      <c r="D42" s="118">
        <v>29110</v>
      </c>
      <c r="E42" s="118">
        <f t="shared" si="31"/>
        <v>29110</v>
      </c>
      <c r="F42" s="118">
        <v>0</v>
      </c>
      <c r="G42" s="118">
        <v>0</v>
      </c>
      <c r="H42" s="118">
        <v>0</v>
      </c>
      <c r="I42" s="118">
        <f t="shared" si="32"/>
        <v>0</v>
      </c>
      <c r="J42" s="118">
        <f t="shared" si="33"/>
        <v>29110</v>
      </c>
      <c r="K42" s="118">
        <f t="shared" si="34"/>
        <v>29110</v>
      </c>
    </row>
    <row r="43" spans="1:11" s="37" customFormat="1" ht="33.6" hidden="1" customHeight="1">
      <c r="A43" s="143" t="s">
        <v>306</v>
      </c>
      <c r="B43" s="47"/>
      <c r="C43" s="115" t="s">
        <v>393</v>
      </c>
      <c r="D43" s="118">
        <v>0</v>
      </c>
      <c r="E43" s="118">
        <f t="shared" ref="E43:E44" si="35">D43</f>
        <v>0</v>
      </c>
      <c r="F43" s="118">
        <v>0</v>
      </c>
      <c r="G43" s="118">
        <v>0</v>
      </c>
      <c r="H43" s="118">
        <v>0</v>
      </c>
      <c r="I43" s="118">
        <f t="shared" si="32"/>
        <v>0</v>
      </c>
      <c r="J43" s="118">
        <f t="shared" ref="J43:J44" si="36">D43-I43</f>
        <v>0</v>
      </c>
      <c r="K43" s="118">
        <f t="shared" ref="K43:K44" si="37">E43-I43</f>
        <v>0</v>
      </c>
    </row>
    <row r="44" spans="1:11" s="37" customFormat="1" ht="63" hidden="1">
      <c r="A44" s="143" t="s">
        <v>222</v>
      </c>
      <c r="B44" s="53"/>
      <c r="C44" s="115" t="s">
        <v>394</v>
      </c>
      <c r="D44" s="118">
        <v>0</v>
      </c>
      <c r="E44" s="118">
        <f t="shared" si="35"/>
        <v>0</v>
      </c>
      <c r="F44" s="118">
        <v>0</v>
      </c>
      <c r="G44" s="118">
        <v>0</v>
      </c>
      <c r="H44" s="118">
        <v>0</v>
      </c>
      <c r="I44" s="118">
        <f t="shared" si="32"/>
        <v>0</v>
      </c>
      <c r="J44" s="118">
        <f t="shared" si="36"/>
        <v>0</v>
      </c>
      <c r="K44" s="118">
        <f t="shared" si="37"/>
        <v>0</v>
      </c>
    </row>
    <row r="45" spans="1:11" s="37" customFormat="1" ht="33.6" hidden="1" customHeight="1">
      <c r="A45" s="134" t="s">
        <v>306</v>
      </c>
      <c r="B45" s="47"/>
      <c r="C45" s="115" t="s">
        <v>388</v>
      </c>
      <c r="D45" s="118">
        <v>0</v>
      </c>
      <c r="E45" s="118">
        <f t="shared" si="31"/>
        <v>0</v>
      </c>
      <c r="F45" s="118">
        <v>0</v>
      </c>
      <c r="G45" s="118">
        <v>0</v>
      </c>
      <c r="H45" s="118">
        <v>0</v>
      </c>
      <c r="I45" s="118">
        <f t="shared" ref="I45:I46" si="38">F45</f>
        <v>0</v>
      </c>
      <c r="J45" s="118">
        <f t="shared" si="33"/>
        <v>0</v>
      </c>
      <c r="K45" s="124">
        <f t="shared" si="34"/>
        <v>0</v>
      </c>
    </row>
    <row r="46" spans="1:11" s="37" customFormat="1" ht="63" hidden="1">
      <c r="A46" s="134" t="s">
        <v>222</v>
      </c>
      <c r="B46" s="53"/>
      <c r="C46" s="115" t="s">
        <v>389</v>
      </c>
      <c r="D46" s="118">
        <v>0</v>
      </c>
      <c r="E46" s="118">
        <f t="shared" si="31"/>
        <v>0</v>
      </c>
      <c r="F46" s="118">
        <v>0</v>
      </c>
      <c r="G46" s="118">
        <v>0</v>
      </c>
      <c r="H46" s="118">
        <v>0</v>
      </c>
      <c r="I46" s="118">
        <f t="shared" si="38"/>
        <v>0</v>
      </c>
      <c r="J46" s="118">
        <f t="shared" si="33"/>
        <v>0</v>
      </c>
      <c r="K46" s="118">
        <f t="shared" si="34"/>
        <v>0</v>
      </c>
    </row>
    <row r="47" spans="1:11" s="37" customFormat="1" ht="33.6" hidden="1" customHeight="1">
      <c r="A47" s="134" t="s">
        <v>306</v>
      </c>
      <c r="B47" s="47"/>
      <c r="C47" s="115" t="s">
        <v>287</v>
      </c>
      <c r="D47" s="118">
        <v>0</v>
      </c>
      <c r="E47" s="118">
        <f t="shared" si="26"/>
        <v>0</v>
      </c>
      <c r="F47" s="118">
        <v>0</v>
      </c>
      <c r="G47" s="118">
        <v>0</v>
      </c>
      <c r="H47" s="118">
        <v>0</v>
      </c>
      <c r="I47" s="118">
        <f t="shared" si="32"/>
        <v>0</v>
      </c>
      <c r="J47" s="118">
        <f t="shared" si="24"/>
        <v>0</v>
      </c>
      <c r="K47" s="124">
        <f t="shared" si="25"/>
        <v>0</v>
      </c>
    </row>
    <row r="48" spans="1:11" s="37" customFormat="1" ht="63" hidden="1">
      <c r="A48" s="134" t="s">
        <v>222</v>
      </c>
      <c r="B48" s="53"/>
      <c r="C48" s="115" t="s">
        <v>288</v>
      </c>
      <c r="D48" s="118">
        <v>0</v>
      </c>
      <c r="E48" s="118">
        <f t="shared" si="26"/>
        <v>0</v>
      </c>
      <c r="F48" s="118">
        <v>0</v>
      </c>
      <c r="G48" s="118">
        <v>0</v>
      </c>
      <c r="H48" s="118">
        <v>0</v>
      </c>
      <c r="I48" s="118">
        <f t="shared" si="32"/>
        <v>0</v>
      </c>
      <c r="J48" s="118">
        <f t="shared" si="24"/>
        <v>0</v>
      </c>
      <c r="K48" s="118">
        <f t="shared" si="25"/>
        <v>0</v>
      </c>
    </row>
    <row r="49" spans="1:12" s="37" customFormat="1" ht="33.6" hidden="1" customHeight="1">
      <c r="A49" s="134" t="s">
        <v>306</v>
      </c>
      <c r="B49" s="47"/>
      <c r="C49" s="115" t="s">
        <v>300</v>
      </c>
      <c r="D49" s="118">
        <v>0</v>
      </c>
      <c r="E49" s="118">
        <f t="shared" ref="E49:E52" si="39">D49</f>
        <v>0</v>
      </c>
      <c r="F49" s="118">
        <v>0</v>
      </c>
      <c r="G49" s="118">
        <v>0</v>
      </c>
      <c r="H49" s="118">
        <v>0</v>
      </c>
      <c r="I49" s="118">
        <f t="shared" si="32"/>
        <v>0</v>
      </c>
      <c r="J49" s="118">
        <f t="shared" ref="J49:J50" si="40">D49-I49</f>
        <v>0</v>
      </c>
      <c r="K49" s="124">
        <f t="shared" ref="K49:K50" si="41">E49-I49</f>
        <v>0</v>
      </c>
    </row>
    <row r="50" spans="1:12" s="37" customFormat="1" ht="63" hidden="1">
      <c r="A50" s="134" t="s">
        <v>222</v>
      </c>
      <c r="B50" s="53"/>
      <c r="C50" s="115" t="s">
        <v>301</v>
      </c>
      <c r="D50" s="118">
        <v>0</v>
      </c>
      <c r="E50" s="118">
        <f t="shared" si="39"/>
        <v>0</v>
      </c>
      <c r="F50" s="118">
        <v>0</v>
      </c>
      <c r="G50" s="118">
        <v>0</v>
      </c>
      <c r="H50" s="118">
        <v>0</v>
      </c>
      <c r="I50" s="118">
        <f t="shared" si="32"/>
        <v>0</v>
      </c>
      <c r="J50" s="118">
        <f t="shared" si="40"/>
        <v>0</v>
      </c>
      <c r="K50" s="118">
        <f t="shared" si="41"/>
        <v>0</v>
      </c>
    </row>
    <row r="51" spans="1:12" s="37" customFormat="1" hidden="1">
      <c r="A51" s="54" t="s">
        <v>304</v>
      </c>
      <c r="B51" s="53"/>
      <c r="C51" s="115" t="s">
        <v>308</v>
      </c>
      <c r="D51" s="118">
        <v>0</v>
      </c>
      <c r="E51" s="118">
        <f t="shared" si="39"/>
        <v>0</v>
      </c>
      <c r="F51" s="118">
        <v>0</v>
      </c>
      <c r="G51" s="118"/>
      <c r="H51" s="118"/>
      <c r="I51" s="118">
        <f t="shared" si="32"/>
        <v>0</v>
      </c>
      <c r="J51" s="118">
        <f t="shared" ref="J51:J52" si="42">D51-I51</f>
        <v>0</v>
      </c>
      <c r="K51" s="118">
        <f t="shared" ref="K51:K52" si="43">E51-I51</f>
        <v>0</v>
      </c>
    </row>
    <row r="52" spans="1:12" s="37" customFormat="1" hidden="1">
      <c r="A52" s="54" t="s">
        <v>304</v>
      </c>
      <c r="B52" s="53"/>
      <c r="C52" s="115" t="s">
        <v>309</v>
      </c>
      <c r="D52" s="118">
        <v>0</v>
      </c>
      <c r="E52" s="118">
        <f t="shared" si="39"/>
        <v>0</v>
      </c>
      <c r="F52" s="118">
        <v>0</v>
      </c>
      <c r="G52" s="118"/>
      <c r="H52" s="118"/>
      <c r="I52" s="118">
        <f t="shared" si="32"/>
        <v>0</v>
      </c>
      <c r="J52" s="118">
        <f t="shared" si="42"/>
        <v>0</v>
      </c>
      <c r="K52" s="118">
        <f t="shared" si="43"/>
        <v>0</v>
      </c>
    </row>
    <row r="53" spans="1:12" ht="64.5" customHeight="1">
      <c r="A53" s="135" t="s">
        <v>234</v>
      </c>
      <c r="B53" s="45"/>
      <c r="C53" s="122" t="s">
        <v>168</v>
      </c>
      <c r="D53" s="123">
        <f>D54+D56</f>
        <v>267780</v>
      </c>
      <c r="E53" s="123">
        <f t="shared" ref="E53:K53" si="44">E54+E56</f>
        <v>267780</v>
      </c>
      <c r="F53" s="123">
        <f t="shared" si="44"/>
        <v>64445</v>
      </c>
      <c r="G53" s="123">
        <f t="shared" si="44"/>
        <v>0</v>
      </c>
      <c r="H53" s="123">
        <f t="shared" si="44"/>
        <v>0</v>
      </c>
      <c r="I53" s="123">
        <f t="shared" si="44"/>
        <v>64445</v>
      </c>
      <c r="J53" s="123">
        <f t="shared" si="44"/>
        <v>203335</v>
      </c>
      <c r="K53" s="123">
        <f t="shared" si="44"/>
        <v>203335</v>
      </c>
    </row>
    <row r="54" spans="1:12" s="40" customFormat="1">
      <c r="A54" s="135" t="s">
        <v>264</v>
      </c>
      <c r="B54" s="45"/>
      <c r="C54" s="122" t="s">
        <v>263</v>
      </c>
      <c r="D54" s="123">
        <f>D55</f>
        <v>10000</v>
      </c>
      <c r="E54" s="123">
        <f t="shared" ref="E54:I54" si="45">E55</f>
        <v>10000</v>
      </c>
      <c r="F54" s="123">
        <f t="shared" si="45"/>
        <v>0</v>
      </c>
      <c r="G54" s="123">
        <f t="shared" si="45"/>
        <v>0</v>
      </c>
      <c r="H54" s="123">
        <f t="shared" si="45"/>
        <v>0</v>
      </c>
      <c r="I54" s="123">
        <f t="shared" si="45"/>
        <v>0</v>
      </c>
      <c r="J54" s="123">
        <f t="shared" si="24"/>
        <v>10000</v>
      </c>
      <c r="K54" s="123">
        <f t="shared" si="25"/>
        <v>10000</v>
      </c>
    </row>
    <row r="55" spans="1:12" s="40" customFormat="1">
      <c r="A55" s="134" t="s">
        <v>235</v>
      </c>
      <c r="B55" s="34"/>
      <c r="C55" s="115" t="s">
        <v>262</v>
      </c>
      <c r="D55" s="118">
        <v>10000</v>
      </c>
      <c r="E55" s="118">
        <f>D55</f>
        <v>10000</v>
      </c>
      <c r="F55" s="118">
        <v>0</v>
      </c>
      <c r="G55" s="118">
        <v>0</v>
      </c>
      <c r="H55" s="118">
        <v>0</v>
      </c>
      <c r="I55" s="118">
        <f>F55</f>
        <v>0</v>
      </c>
      <c r="J55" s="118">
        <f t="shared" si="24"/>
        <v>10000</v>
      </c>
      <c r="K55" s="118">
        <f t="shared" si="25"/>
        <v>10000</v>
      </c>
    </row>
    <row r="56" spans="1:12" s="40" customFormat="1">
      <c r="A56" s="135" t="s">
        <v>264</v>
      </c>
      <c r="B56" s="34"/>
      <c r="C56" s="122" t="s">
        <v>334</v>
      </c>
      <c r="D56" s="123">
        <f>D57</f>
        <v>257780</v>
      </c>
      <c r="E56" s="123">
        <f t="shared" ref="E56:K56" si="46">E57</f>
        <v>257780</v>
      </c>
      <c r="F56" s="123">
        <f t="shared" si="46"/>
        <v>64445</v>
      </c>
      <c r="G56" s="123">
        <f t="shared" si="46"/>
        <v>0</v>
      </c>
      <c r="H56" s="123">
        <f t="shared" si="46"/>
        <v>0</v>
      </c>
      <c r="I56" s="123">
        <f t="shared" si="46"/>
        <v>64445</v>
      </c>
      <c r="J56" s="123">
        <f t="shared" si="46"/>
        <v>193335</v>
      </c>
      <c r="K56" s="123">
        <f t="shared" si="46"/>
        <v>193335</v>
      </c>
    </row>
    <row r="57" spans="1:12" s="40" customFormat="1">
      <c r="A57" s="134" t="s">
        <v>235</v>
      </c>
      <c r="B57" s="34"/>
      <c r="C57" s="115" t="s">
        <v>334</v>
      </c>
      <c r="D57" s="118">
        <v>257780</v>
      </c>
      <c r="E57" s="118">
        <f>D57</f>
        <v>257780</v>
      </c>
      <c r="F57" s="118">
        <v>64445</v>
      </c>
      <c r="G57" s="118">
        <v>0</v>
      </c>
      <c r="H57" s="118">
        <v>0</v>
      </c>
      <c r="I57" s="118">
        <f>F57</f>
        <v>64445</v>
      </c>
      <c r="J57" s="118">
        <f t="shared" ref="J57" si="47">D57-I57</f>
        <v>193335</v>
      </c>
      <c r="K57" s="118">
        <f t="shared" ref="K57" si="48">E57-I57</f>
        <v>193335</v>
      </c>
    </row>
    <row r="58" spans="1:12" s="40" customFormat="1">
      <c r="A58" s="137" t="s">
        <v>48</v>
      </c>
      <c r="B58" s="55"/>
      <c r="C58" s="122" t="s">
        <v>49</v>
      </c>
      <c r="D58" s="123">
        <f>D59</f>
        <v>19027</v>
      </c>
      <c r="E58" s="123">
        <f>E59</f>
        <v>19027</v>
      </c>
      <c r="F58" s="123">
        <f>F60</f>
        <v>0</v>
      </c>
      <c r="G58" s="118">
        <v>0</v>
      </c>
      <c r="H58" s="118">
        <v>0</v>
      </c>
      <c r="I58" s="123">
        <f t="shared" ref="I58:I92" si="49">F58+G58+H58</f>
        <v>0</v>
      </c>
      <c r="J58" s="123">
        <f t="shared" ref="J58:J60" si="50">D58-I58</f>
        <v>19027</v>
      </c>
      <c r="K58" s="123">
        <f t="shared" ref="K58:K60" si="51">E58-I58</f>
        <v>19027</v>
      </c>
      <c r="L58" s="36"/>
    </row>
    <row r="59" spans="1:12" s="40" customFormat="1" ht="23.25" customHeight="1">
      <c r="A59" s="134" t="s">
        <v>370</v>
      </c>
      <c r="B59" s="34"/>
      <c r="C59" s="122" t="s">
        <v>267</v>
      </c>
      <c r="D59" s="118">
        <f>D60</f>
        <v>19027</v>
      </c>
      <c r="E59" s="118">
        <f>D59</f>
        <v>19027</v>
      </c>
      <c r="F59" s="118">
        <v>0</v>
      </c>
      <c r="G59" s="118">
        <v>0</v>
      </c>
      <c r="H59" s="118">
        <v>0</v>
      </c>
      <c r="I59" s="118">
        <f t="shared" si="49"/>
        <v>0</v>
      </c>
      <c r="J59" s="118">
        <f t="shared" si="50"/>
        <v>19027</v>
      </c>
      <c r="K59" s="118">
        <f t="shared" si="51"/>
        <v>19027</v>
      </c>
      <c r="L59" s="36"/>
    </row>
    <row r="60" spans="1:12" s="40" customFormat="1">
      <c r="A60" s="134" t="s">
        <v>265</v>
      </c>
      <c r="B60" s="34"/>
      <c r="C60" s="115" t="s">
        <v>266</v>
      </c>
      <c r="D60" s="118">
        <v>19027</v>
      </c>
      <c r="E60" s="118">
        <f>D60</f>
        <v>19027</v>
      </c>
      <c r="F60" s="118">
        <v>0</v>
      </c>
      <c r="G60" s="118">
        <v>0</v>
      </c>
      <c r="H60" s="118">
        <v>0</v>
      </c>
      <c r="I60" s="118">
        <f t="shared" si="49"/>
        <v>0</v>
      </c>
      <c r="J60" s="118">
        <f t="shared" si="50"/>
        <v>19027</v>
      </c>
      <c r="K60" s="118">
        <f t="shared" si="51"/>
        <v>19027</v>
      </c>
    </row>
    <row r="61" spans="1:12" s="40" customFormat="1">
      <c r="A61" s="135"/>
      <c r="B61" s="45"/>
      <c r="C61" s="122"/>
      <c r="D61" s="123"/>
      <c r="E61" s="123"/>
      <c r="F61" s="123"/>
      <c r="G61" s="118">
        <v>0</v>
      </c>
      <c r="H61" s="118">
        <v>0</v>
      </c>
      <c r="I61" s="118"/>
      <c r="J61" s="118"/>
      <c r="K61" s="118"/>
    </row>
    <row r="62" spans="1:12" s="40" customFormat="1">
      <c r="A62" s="135" t="s">
        <v>41</v>
      </c>
      <c r="B62" s="41"/>
      <c r="C62" s="122" t="s">
        <v>50</v>
      </c>
      <c r="D62" s="123">
        <f>D63</f>
        <v>1500</v>
      </c>
      <c r="E62" s="123">
        <f>E63</f>
        <v>1500</v>
      </c>
      <c r="F62" s="123">
        <f>F63</f>
        <v>0</v>
      </c>
      <c r="G62" s="118">
        <v>0</v>
      </c>
      <c r="H62" s="118">
        <v>0</v>
      </c>
      <c r="I62" s="123">
        <f t="shared" si="49"/>
        <v>0</v>
      </c>
      <c r="J62" s="123">
        <f>D62-I62</f>
        <v>1500</v>
      </c>
      <c r="K62" s="123">
        <f>E62-I62</f>
        <v>1500</v>
      </c>
    </row>
    <row r="63" spans="1:12" s="40" customFormat="1">
      <c r="A63" s="54" t="s">
        <v>302</v>
      </c>
      <c r="B63" s="42"/>
      <c r="C63" s="115" t="s">
        <v>268</v>
      </c>
      <c r="D63" s="118">
        <v>1500</v>
      </c>
      <c r="E63" s="118">
        <f>D63</f>
        <v>1500</v>
      </c>
      <c r="F63" s="118">
        <v>0</v>
      </c>
      <c r="G63" s="118">
        <v>0</v>
      </c>
      <c r="H63" s="118">
        <v>0</v>
      </c>
      <c r="I63" s="118">
        <f t="shared" si="49"/>
        <v>0</v>
      </c>
      <c r="J63" s="118">
        <f>D63-I63</f>
        <v>1500</v>
      </c>
      <c r="K63" s="118">
        <f>E63-I63</f>
        <v>1500</v>
      </c>
    </row>
    <row r="64" spans="1:12" s="40" customFormat="1">
      <c r="A64" s="99" t="s">
        <v>292</v>
      </c>
      <c r="B64" s="42"/>
      <c r="C64" s="115"/>
      <c r="D64" s="118"/>
      <c r="E64" s="118"/>
      <c r="F64" s="118"/>
      <c r="G64" s="118"/>
      <c r="H64" s="118"/>
      <c r="I64" s="118"/>
      <c r="J64" s="118"/>
      <c r="K64" s="118"/>
    </row>
    <row r="65" spans="1:11" s="40" customFormat="1" hidden="1">
      <c r="A65" s="135" t="s">
        <v>41</v>
      </c>
      <c r="B65" s="100"/>
      <c r="C65" s="122" t="s">
        <v>50</v>
      </c>
      <c r="D65" s="123">
        <f>D66+D67</f>
        <v>0</v>
      </c>
      <c r="E65" s="123">
        <f t="shared" ref="E65:K65" si="52">E66+E67</f>
        <v>0</v>
      </c>
      <c r="F65" s="123">
        <f t="shared" si="52"/>
        <v>0</v>
      </c>
      <c r="G65" s="123">
        <f t="shared" si="52"/>
        <v>0</v>
      </c>
      <c r="H65" s="123">
        <f t="shared" si="52"/>
        <v>0</v>
      </c>
      <c r="I65" s="123">
        <f t="shared" si="52"/>
        <v>0</v>
      </c>
      <c r="J65" s="123">
        <f t="shared" si="52"/>
        <v>0</v>
      </c>
      <c r="K65" s="123">
        <f t="shared" si="52"/>
        <v>0</v>
      </c>
    </row>
    <row r="66" spans="1:11" ht="27.75" hidden="1" customHeight="1">
      <c r="A66" s="54" t="s">
        <v>304</v>
      </c>
      <c r="B66" s="53"/>
      <c r="C66" s="115" t="s">
        <v>398</v>
      </c>
      <c r="D66" s="118">
        <v>0</v>
      </c>
      <c r="E66" s="118">
        <f t="shared" ref="E66" si="53">D66</f>
        <v>0</v>
      </c>
      <c r="F66" s="118">
        <v>0</v>
      </c>
      <c r="G66" s="118">
        <v>0</v>
      </c>
      <c r="H66" s="118">
        <v>0</v>
      </c>
      <c r="I66" s="118">
        <f t="shared" ref="I66" si="54">F66+G66+H66</f>
        <v>0</v>
      </c>
      <c r="J66" s="118">
        <f t="shared" ref="J66" si="55">D66-I66</f>
        <v>0</v>
      </c>
      <c r="K66" s="118">
        <f t="shared" ref="K66" si="56">E66-I66</f>
        <v>0</v>
      </c>
    </row>
    <row r="67" spans="1:11" ht="32.25" hidden="1" customHeight="1">
      <c r="A67" s="54" t="s">
        <v>406</v>
      </c>
      <c r="B67" s="53"/>
      <c r="C67" s="115" t="s">
        <v>399</v>
      </c>
      <c r="D67" s="118">
        <v>0</v>
      </c>
      <c r="E67" s="118">
        <f t="shared" ref="E67" si="57">D67</f>
        <v>0</v>
      </c>
      <c r="F67" s="118">
        <v>0</v>
      </c>
      <c r="G67" s="118">
        <v>0</v>
      </c>
      <c r="H67" s="118">
        <v>0</v>
      </c>
      <c r="I67" s="118">
        <f t="shared" ref="I67" si="58">F67+G67+H67</f>
        <v>0</v>
      </c>
      <c r="J67" s="118">
        <f t="shared" ref="J67" si="59">D67-I67</f>
        <v>0</v>
      </c>
      <c r="K67" s="118">
        <f t="shared" ref="K67" si="60">E67-I67</f>
        <v>0</v>
      </c>
    </row>
    <row r="68" spans="1:11" s="40" customFormat="1">
      <c r="A68" s="135" t="s">
        <v>41</v>
      </c>
      <c r="B68" s="100"/>
      <c r="C68" s="122" t="s">
        <v>50</v>
      </c>
      <c r="D68" s="123">
        <f>D69</f>
        <v>18466.439999999999</v>
      </c>
      <c r="E68" s="123">
        <f t="shared" ref="E68:K68" si="61">E69</f>
        <v>18466.439999999999</v>
      </c>
      <c r="F68" s="123">
        <f t="shared" si="61"/>
        <v>0</v>
      </c>
      <c r="G68" s="123">
        <f t="shared" si="61"/>
        <v>0</v>
      </c>
      <c r="H68" s="123">
        <f t="shared" si="61"/>
        <v>0</v>
      </c>
      <c r="I68" s="123">
        <f t="shared" si="61"/>
        <v>0</v>
      </c>
      <c r="J68" s="123">
        <f t="shared" si="61"/>
        <v>18466.439999999999</v>
      </c>
      <c r="K68" s="123">
        <f t="shared" si="61"/>
        <v>18466.439999999999</v>
      </c>
    </row>
    <row r="69" spans="1:11" s="40" customFormat="1">
      <c r="A69" s="135" t="s">
        <v>264</v>
      </c>
      <c r="B69" s="34"/>
      <c r="C69" s="122" t="s">
        <v>335</v>
      </c>
      <c r="D69" s="123">
        <f>D70</f>
        <v>18466.439999999999</v>
      </c>
      <c r="E69" s="123">
        <f t="shared" ref="E69" si="62">E70</f>
        <v>18466.439999999999</v>
      </c>
      <c r="F69" s="123">
        <f t="shared" ref="F69" si="63">F70</f>
        <v>0</v>
      </c>
      <c r="G69" s="123">
        <f t="shared" ref="G69" si="64">G70</f>
        <v>0</v>
      </c>
      <c r="H69" s="123">
        <f t="shared" ref="H69" si="65">H70</f>
        <v>0</v>
      </c>
      <c r="I69" s="123">
        <f t="shared" ref="I69" si="66">I70</f>
        <v>0</v>
      </c>
      <c r="J69" s="123">
        <f t="shared" ref="J69" si="67">J70</f>
        <v>18466.439999999999</v>
      </c>
      <c r="K69" s="123">
        <f t="shared" ref="K69" si="68">K70</f>
        <v>18466.439999999999</v>
      </c>
    </row>
    <row r="70" spans="1:11" s="40" customFormat="1">
      <c r="A70" s="134" t="s">
        <v>235</v>
      </c>
      <c r="B70" s="34"/>
      <c r="C70" s="115" t="s">
        <v>335</v>
      </c>
      <c r="D70" s="118">
        <v>18466.439999999999</v>
      </c>
      <c r="E70" s="118">
        <f>D70</f>
        <v>18466.439999999999</v>
      </c>
      <c r="F70" s="118">
        <v>0</v>
      </c>
      <c r="G70" s="118">
        <v>0</v>
      </c>
      <c r="H70" s="118">
        <v>0</v>
      </c>
      <c r="I70" s="118">
        <f>F70</f>
        <v>0</v>
      </c>
      <c r="J70" s="118">
        <f t="shared" ref="J70" si="69">D70-I70</f>
        <v>18466.439999999999</v>
      </c>
      <c r="K70" s="118">
        <f t="shared" ref="K70" si="70">E70-I70</f>
        <v>18466.439999999999</v>
      </c>
    </row>
    <row r="71" spans="1:11" s="40" customFormat="1">
      <c r="A71" s="135" t="s">
        <v>236</v>
      </c>
      <c r="B71" s="41"/>
      <c r="C71" s="122" t="s">
        <v>237</v>
      </c>
      <c r="D71" s="123">
        <f>D72</f>
        <v>132700</v>
      </c>
      <c r="E71" s="123">
        <f t="shared" ref="E71:K71" si="71">E72</f>
        <v>132700</v>
      </c>
      <c r="F71" s="123">
        <f t="shared" si="71"/>
        <v>0</v>
      </c>
      <c r="G71" s="118">
        <v>0</v>
      </c>
      <c r="H71" s="118">
        <v>0</v>
      </c>
      <c r="I71" s="123">
        <f t="shared" si="71"/>
        <v>0</v>
      </c>
      <c r="J71" s="123">
        <f t="shared" si="71"/>
        <v>132700</v>
      </c>
      <c r="K71" s="123">
        <f t="shared" si="71"/>
        <v>132700</v>
      </c>
    </row>
    <row r="72" spans="1:11" ht="31.5">
      <c r="A72" s="134" t="s">
        <v>238</v>
      </c>
      <c r="B72" s="47"/>
      <c r="C72" s="115" t="s">
        <v>51</v>
      </c>
      <c r="D72" s="118">
        <f>D73+D74+D75+D76</f>
        <v>132700</v>
      </c>
      <c r="E72" s="118">
        <f>E73+E74+E75+E76</f>
        <v>132700</v>
      </c>
      <c r="F72" s="118">
        <f t="shared" ref="F72:K72" si="72">F73+F74+F75+F76</f>
        <v>0</v>
      </c>
      <c r="G72" s="118">
        <f t="shared" si="72"/>
        <v>0</v>
      </c>
      <c r="H72" s="118">
        <f t="shared" si="72"/>
        <v>0</v>
      </c>
      <c r="I72" s="118">
        <f t="shared" si="72"/>
        <v>0</v>
      </c>
      <c r="J72" s="118">
        <f t="shared" si="72"/>
        <v>132700</v>
      </c>
      <c r="K72" s="118">
        <f t="shared" si="72"/>
        <v>132700</v>
      </c>
    </row>
    <row r="73" spans="1:11" ht="31.5">
      <c r="A73" s="134" t="s">
        <v>220</v>
      </c>
      <c r="B73" s="34"/>
      <c r="C73" s="115" t="s">
        <v>269</v>
      </c>
      <c r="D73" s="118">
        <v>60272.51</v>
      </c>
      <c r="E73" s="118">
        <f t="shared" ref="E73:E76" si="73">D73</f>
        <v>60272.51</v>
      </c>
      <c r="F73" s="118">
        <v>0</v>
      </c>
      <c r="G73" s="118">
        <v>0</v>
      </c>
      <c r="H73" s="118">
        <v>0</v>
      </c>
      <c r="I73" s="118">
        <f t="shared" si="49"/>
        <v>0</v>
      </c>
      <c r="J73" s="118">
        <f>D73-I73</f>
        <v>60272.51</v>
      </c>
      <c r="K73" s="118">
        <f>E73-I73</f>
        <v>60272.51</v>
      </c>
    </row>
    <row r="74" spans="1:11" ht="31.5">
      <c r="A74" s="134" t="s">
        <v>220</v>
      </c>
      <c r="B74" s="34"/>
      <c r="C74" s="115" t="s">
        <v>289</v>
      </c>
      <c r="D74" s="118">
        <v>6203.16</v>
      </c>
      <c r="E74" s="118">
        <f t="shared" ref="E74" si="74">D74</f>
        <v>6203.16</v>
      </c>
      <c r="F74" s="118">
        <v>0</v>
      </c>
      <c r="G74" s="118">
        <v>0</v>
      </c>
      <c r="H74" s="118">
        <v>0</v>
      </c>
      <c r="I74" s="118">
        <f t="shared" ref="I74" si="75">F74+G74+H74</f>
        <v>0</v>
      </c>
      <c r="J74" s="118">
        <f>D74-I74</f>
        <v>6203.16</v>
      </c>
      <c r="K74" s="118">
        <f>E74-I74</f>
        <v>6203.16</v>
      </c>
    </row>
    <row r="75" spans="1:11" s="37" customFormat="1" ht="63" customHeight="1">
      <c r="A75" s="134" t="s">
        <v>222</v>
      </c>
      <c r="B75" s="47"/>
      <c r="C75" s="115" t="s">
        <v>270</v>
      </c>
      <c r="D75" s="118">
        <v>18202.3</v>
      </c>
      <c r="E75" s="118">
        <f t="shared" si="73"/>
        <v>18202.3</v>
      </c>
      <c r="F75" s="118">
        <v>0</v>
      </c>
      <c r="G75" s="118">
        <v>0</v>
      </c>
      <c r="H75" s="118">
        <v>0</v>
      </c>
      <c r="I75" s="118">
        <f t="shared" si="49"/>
        <v>0</v>
      </c>
      <c r="J75" s="118">
        <f t="shared" ref="J75" si="76">D75-I75</f>
        <v>18202.3</v>
      </c>
      <c r="K75" s="118">
        <f t="shared" ref="K75" si="77">E75-I75</f>
        <v>18202.3</v>
      </c>
    </row>
    <row r="76" spans="1:11" s="46" customFormat="1">
      <c r="A76" s="54" t="s">
        <v>302</v>
      </c>
      <c r="B76" s="51"/>
      <c r="C76" s="115" t="s">
        <v>271</v>
      </c>
      <c r="D76" s="118">
        <f>36722.03+11300</f>
        <v>48022.03</v>
      </c>
      <c r="E76" s="118">
        <f t="shared" si="73"/>
        <v>48022.03</v>
      </c>
      <c r="F76" s="118">
        <v>0</v>
      </c>
      <c r="G76" s="118">
        <v>0</v>
      </c>
      <c r="H76" s="118">
        <v>0</v>
      </c>
      <c r="I76" s="118">
        <f t="shared" si="49"/>
        <v>0</v>
      </c>
      <c r="J76" s="118">
        <f t="shared" ref="J76" si="78">D76-I76</f>
        <v>48022.03</v>
      </c>
      <c r="K76" s="118">
        <f t="shared" ref="K76" si="79">E76-I76</f>
        <v>48022.03</v>
      </c>
    </row>
    <row r="77" spans="1:11" s="40" customFormat="1" ht="31.5">
      <c r="A77" s="135" t="s">
        <v>239</v>
      </c>
      <c r="B77" s="44"/>
      <c r="C77" s="122" t="s">
        <v>240</v>
      </c>
      <c r="D77" s="123">
        <f>D78</f>
        <v>33621</v>
      </c>
      <c r="E77" s="123">
        <f t="shared" ref="E77:K77" si="80">E78</f>
        <v>33621</v>
      </c>
      <c r="F77" s="123">
        <f t="shared" si="80"/>
        <v>0</v>
      </c>
      <c r="G77" s="123">
        <f t="shared" si="80"/>
        <v>0</v>
      </c>
      <c r="H77" s="123">
        <f t="shared" si="80"/>
        <v>0</v>
      </c>
      <c r="I77" s="123">
        <f t="shared" si="80"/>
        <v>0</v>
      </c>
      <c r="J77" s="123">
        <f t="shared" si="80"/>
        <v>33621</v>
      </c>
      <c r="K77" s="123">
        <f t="shared" si="80"/>
        <v>33621</v>
      </c>
    </row>
    <row r="78" spans="1:11" ht="18.75" customHeight="1">
      <c r="A78" s="134" t="s">
        <v>43</v>
      </c>
      <c r="B78" s="47"/>
      <c r="C78" s="115" t="s">
        <v>39</v>
      </c>
      <c r="D78" s="118">
        <f>D79+D83+D82+D81+D80</f>
        <v>33621</v>
      </c>
      <c r="E78" s="118">
        <f t="shared" ref="E78:K78" si="81">E79+E83+E82+E81+E80</f>
        <v>33621</v>
      </c>
      <c r="F78" s="118">
        <f t="shared" si="81"/>
        <v>0</v>
      </c>
      <c r="G78" s="118">
        <f t="shared" si="81"/>
        <v>0</v>
      </c>
      <c r="H78" s="118">
        <f t="shared" si="81"/>
        <v>0</v>
      </c>
      <c r="I78" s="118">
        <f t="shared" si="81"/>
        <v>0</v>
      </c>
      <c r="J78" s="118">
        <f t="shared" si="81"/>
        <v>33621</v>
      </c>
      <c r="K78" s="118">
        <f t="shared" si="81"/>
        <v>33621</v>
      </c>
    </row>
    <row r="79" spans="1:11" s="40" customFormat="1" ht="31.5" hidden="1" customHeight="1">
      <c r="A79" s="54" t="s">
        <v>302</v>
      </c>
      <c r="B79" s="34"/>
      <c r="C79" s="115" t="s">
        <v>371</v>
      </c>
      <c r="D79" s="118">
        <v>0</v>
      </c>
      <c r="E79" s="118">
        <f t="shared" ref="E79" si="82">D79</f>
        <v>0</v>
      </c>
      <c r="F79" s="118">
        <v>0</v>
      </c>
      <c r="G79" s="118">
        <v>0</v>
      </c>
      <c r="H79" s="118">
        <v>0</v>
      </c>
      <c r="I79" s="118">
        <f t="shared" ref="I79" si="83">F79+G79+H79</f>
        <v>0</v>
      </c>
      <c r="J79" s="118">
        <f t="shared" ref="J79" si="84">D79-I79</f>
        <v>0</v>
      </c>
      <c r="K79" s="118">
        <f t="shared" ref="K79" si="85">E79-I79</f>
        <v>0</v>
      </c>
    </row>
    <row r="80" spans="1:11" s="40" customFormat="1" ht="31.5" hidden="1" customHeight="1">
      <c r="A80" s="54" t="s">
        <v>302</v>
      </c>
      <c r="B80" s="34"/>
      <c r="C80" s="115" t="s">
        <v>382</v>
      </c>
      <c r="D80" s="118">
        <v>0</v>
      </c>
      <c r="E80" s="118">
        <f t="shared" ref="E80" si="86">D80</f>
        <v>0</v>
      </c>
      <c r="F80" s="118">
        <v>0</v>
      </c>
      <c r="G80" s="118">
        <v>0</v>
      </c>
      <c r="H80" s="118">
        <v>0</v>
      </c>
      <c r="I80" s="118">
        <f t="shared" ref="I80" si="87">F80+G80+H80</f>
        <v>0</v>
      </c>
      <c r="J80" s="118">
        <f t="shared" ref="J80" si="88">D80-I80</f>
        <v>0</v>
      </c>
      <c r="K80" s="118">
        <f t="shared" ref="K80" si="89">E80-I80</f>
        <v>0</v>
      </c>
    </row>
    <row r="81" spans="1:14" s="40" customFormat="1" ht="31.5" hidden="1" customHeight="1">
      <c r="A81" s="54" t="s">
        <v>302</v>
      </c>
      <c r="B81" s="34"/>
      <c r="C81" s="115" t="s">
        <v>272</v>
      </c>
      <c r="D81" s="118">
        <v>0</v>
      </c>
      <c r="E81" s="118">
        <f t="shared" ref="E81:E82" si="90">D81</f>
        <v>0</v>
      </c>
      <c r="F81" s="118">
        <v>0</v>
      </c>
      <c r="G81" s="118">
        <v>0</v>
      </c>
      <c r="H81" s="118">
        <v>0</v>
      </c>
      <c r="I81" s="118">
        <f t="shared" ref="I81:I82" si="91">F81+G81+H81</f>
        <v>0</v>
      </c>
      <c r="J81" s="118">
        <f t="shared" ref="J81:J82" si="92">D81-I81</f>
        <v>0</v>
      </c>
      <c r="K81" s="118">
        <f t="shared" ref="K81:K82" si="93">E81-I81</f>
        <v>0</v>
      </c>
    </row>
    <row r="82" spans="1:14" s="40" customFormat="1" ht="30" hidden="1" customHeight="1">
      <c r="A82" s="54" t="s">
        <v>302</v>
      </c>
      <c r="B82" s="34"/>
      <c r="C82" s="115" t="s">
        <v>273</v>
      </c>
      <c r="D82" s="118">
        <f>19212-19212</f>
        <v>0</v>
      </c>
      <c r="E82" s="118">
        <f t="shared" si="90"/>
        <v>0</v>
      </c>
      <c r="F82" s="118">
        <v>0</v>
      </c>
      <c r="G82" s="118">
        <v>0</v>
      </c>
      <c r="H82" s="118">
        <v>0</v>
      </c>
      <c r="I82" s="118">
        <f t="shared" si="91"/>
        <v>0</v>
      </c>
      <c r="J82" s="118">
        <f t="shared" si="92"/>
        <v>0</v>
      </c>
      <c r="K82" s="118">
        <f t="shared" si="93"/>
        <v>0</v>
      </c>
    </row>
    <row r="83" spans="1:14" s="40" customFormat="1" ht="30" customHeight="1">
      <c r="A83" s="54" t="s">
        <v>303</v>
      </c>
      <c r="B83" s="34"/>
      <c r="C83" s="115" t="s">
        <v>274</v>
      </c>
      <c r="D83" s="118">
        <f>32000+20+1601</f>
        <v>33621</v>
      </c>
      <c r="E83" s="118">
        <f>D83</f>
        <v>33621</v>
      </c>
      <c r="F83" s="118">
        <v>0</v>
      </c>
      <c r="G83" s="118">
        <v>0</v>
      </c>
      <c r="H83" s="118">
        <v>0</v>
      </c>
      <c r="I83" s="118">
        <f t="shared" si="49"/>
        <v>0</v>
      </c>
      <c r="J83" s="118">
        <f t="shared" ref="J83" si="94">D83-I83</f>
        <v>33621</v>
      </c>
      <c r="K83" s="118">
        <f t="shared" ref="K83" si="95">E83-I83</f>
        <v>33621</v>
      </c>
    </row>
    <row r="84" spans="1:14" s="40" customFormat="1">
      <c r="A84" s="135" t="s">
        <v>44</v>
      </c>
      <c r="B84" s="41"/>
      <c r="C84" s="122" t="s">
        <v>241</v>
      </c>
      <c r="D84" s="123">
        <f>D87+D85</f>
        <v>615747.78</v>
      </c>
      <c r="E84" s="123">
        <f t="shared" ref="E84:K84" si="96">E87+E85</f>
        <v>615747.78</v>
      </c>
      <c r="F84" s="123">
        <f t="shared" si="96"/>
        <v>0</v>
      </c>
      <c r="G84" s="123">
        <f t="shared" si="96"/>
        <v>0</v>
      </c>
      <c r="H84" s="123">
        <f t="shared" si="96"/>
        <v>0</v>
      </c>
      <c r="I84" s="123">
        <f t="shared" si="96"/>
        <v>0</v>
      </c>
      <c r="J84" s="123">
        <f t="shared" si="96"/>
        <v>615747.78</v>
      </c>
      <c r="K84" s="123">
        <f t="shared" si="96"/>
        <v>615747.78</v>
      </c>
    </row>
    <row r="85" spans="1:14" s="40" customFormat="1" hidden="1">
      <c r="A85" s="135" t="s">
        <v>391</v>
      </c>
      <c r="B85" s="41"/>
      <c r="C85" s="122" t="s">
        <v>390</v>
      </c>
      <c r="D85" s="123">
        <f>D86</f>
        <v>0</v>
      </c>
      <c r="E85" s="123">
        <f t="shared" ref="E85:K85" si="97">E86</f>
        <v>0</v>
      </c>
      <c r="F85" s="123">
        <f t="shared" si="97"/>
        <v>0</v>
      </c>
      <c r="G85" s="123">
        <f t="shared" si="97"/>
        <v>0</v>
      </c>
      <c r="H85" s="123">
        <f t="shared" si="97"/>
        <v>0</v>
      </c>
      <c r="I85" s="123">
        <f t="shared" si="97"/>
        <v>0</v>
      </c>
      <c r="J85" s="123">
        <f t="shared" si="97"/>
        <v>0</v>
      </c>
      <c r="K85" s="123">
        <f t="shared" si="97"/>
        <v>0</v>
      </c>
    </row>
    <row r="86" spans="1:14" s="40" customFormat="1" ht="26.25" hidden="1" customHeight="1">
      <c r="A86" s="54" t="s">
        <v>302</v>
      </c>
      <c r="B86" s="34"/>
      <c r="C86" s="115" t="s">
        <v>392</v>
      </c>
      <c r="D86" s="118">
        <v>0</v>
      </c>
      <c r="E86" s="118">
        <f t="shared" ref="E86" si="98">D86</f>
        <v>0</v>
      </c>
      <c r="F86" s="118">
        <v>0</v>
      </c>
      <c r="G86" s="118">
        <v>0</v>
      </c>
      <c r="H86" s="118">
        <v>0</v>
      </c>
      <c r="I86" s="118">
        <f t="shared" ref="I86" si="99">F86+G86+H86</f>
        <v>0</v>
      </c>
      <c r="J86" s="118">
        <f t="shared" ref="J86" si="100">D86-I86</f>
        <v>0</v>
      </c>
      <c r="K86" s="118">
        <f t="shared" ref="K86" si="101">E86-I86</f>
        <v>0</v>
      </c>
    </row>
    <row r="87" spans="1:14" s="40" customFormat="1">
      <c r="A87" s="135" t="s">
        <v>45</v>
      </c>
      <c r="B87" s="41"/>
      <c r="C87" s="122" t="s">
        <v>42</v>
      </c>
      <c r="D87" s="123">
        <f>D88+D89+D90+D91+D92+D93+D94</f>
        <v>615747.78</v>
      </c>
      <c r="E87" s="123">
        <f t="shared" ref="E87:K87" si="102">E88+E89+E90+E91+E92+E93+E94</f>
        <v>615747.78</v>
      </c>
      <c r="F87" s="123">
        <f t="shared" si="102"/>
        <v>0</v>
      </c>
      <c r="G87" s="123">
        <f t="shared" si="102"/>
        <v>0</v>
      </c>
      <c r="H87" s="123">
        <f t="shared" si="102"/>
        <v>0</v>
      </c>
      <c r="I87" s="123">
        <f t="shared" si="102"/>
        <v>0</v>
      </c>
      <c r="J87" s="123">
        <f t="shared" si="102"/>
        <v>615747.78</v>
      </c>
      <c r="K87" s="123">
        <f t="shared" si="102"/>
        <v>615747.78</v>
      </c>
    </row>
    <row r="88" spans="1:14" s="40" customFormat="1" ht="26.25" customHeight="1">
      <c r="A88" s="54" t="s">
        <v>302</v>
      </c>
      <c r="B88" s="34"/>
      <c r="C88" s="115" t="s">
        <v>242</v>
      </c>
      <c r="D88" s="118">
        <f>102100+145582.81</f>
        <v>247682.81</v>
      </c>
      <c r="E88" s="118">
        <f t="shared" ref="E88:E94" si="103">D88</f>
        <v>247682.81</v>
      </c>
      <c r="F88" s="118">
        <v>0</v>
      </c>
      <c r="G88" s="118">
        <v>0</v>
      </c>
      <c r="H88" s="118">
        <v>0</v>
      </c>
      <c r="I88" s="118">
        <f t="shared" si="49"/>
        <v>0</v>
      </c>
      <c r="J88" s="118">
        <f t="shared" ref="J88:J93" si="104">D88-I88</f>
        <v>247682.81</v>
      </c>
      <c r="K88" s="118">
        <f t="shared" ref="K88:K93" si="105">E88-I88</f>
        <v>247682.81</v>
      </c>
    </row>
    <row r="89" spans="1:14" s="40" customFormat="1" ht="29.25" customHeight="1">
      <c r="A89" s="54" t="s">
        <v>302</v>
      </c>
      <c r="B89" s="34"/>
      <c r="C89" s="115" t="s">
        <v>243</v>
      </c>
      <c r="D89" s="118">
        <f>364420.76+3644.21</f>
        <v>368064.97000000003</v>
      </c>
      <c r="E89" s="118">
        <f t="shared" si="103"/>
        <v>368064.97000000003</v>
      </c>
      <c r="F89" s="118">
        <v>0</v>
      </c>
      <c r="G89" s="118">
        <v>0</v>
      </c>
      <c r="H89" s="118">
        <v>0</v>
      </c>
      <c r="I89" s="118">
        <f>F89+G89+H89</f>
        <v>0</v>
      </c>
      <c r="J89" s="118">
        <f t="shared" si="104"/>
        <v>368064.97000000003</v>
      </c>
      <c r="K89" s="118">
        <f t="shared" si="105"/>
        <v>368064.97000000003</v>
      </c>
    </row>
    <row r="90" spans="1:14" s="40" customFormat="1" ht="27.75" customHeight="1">
      <c r="A90" s="54" t="s">
        <v>302</v>
      </c>
      <c r="B90" s="34"/>
      <c r="C90" s="115" t="s">
        <v>421</v>
      </c>
      <c r="D90" s="118">
        <f>416900-416900</f>
        <v>0</v>
      </c>
      <c r="E90" s="118">
        <f t="shared" si="103"/>
        <v>0</v>
      </c>
      <c r="F90" s="118">
        <v>0</v>
      </c>
      <c r="G90" s="118">
        <v>0</v>
      </c>
      <c r="H90" s="118">
        <v>0</v>
      </c>
      <c r="I90" s="118">
        <f>F90</f>
        <v>0</v>
      </c>
      <c r="J90" s="118">
        <f t="shared" si="104"/>
        <v>0</v>
      </c>
      <c r="K90" s="118">
        <f t="shared" si="105"/>
        <v>0</v>
      </c>
    </row>
    <row r="91" spans="1:14" s="40" customFormat="1" ht="50.45" hidden="1" customHeight="1">
      <c r="A91" s="54" t="s">
        <v>233</v>
      </c>
      <c r="B91" s="34"/>
      <c r="C91" s="115" t="s">
        <v>281</v>
      </c>
      <c r="D91" s="118">
        <v>0</v>
      </c>
      <c r="E91" s="118">
        <f t="shared" si="103"/>
        <v>0</v>
      </c>
      <c r="F91" s="118">
        <v>0</v>
      </c>
      <c r="G91" s="118">
        <v>0</v>
      </c>
      <c r="H91" s="118">
        <v>0</v>
      </c>
      <c r="I91" s="118">
        <f t="shared" si="49"/>
        <v>0</v>
      </c>
      <c r="J91" s="118">
        <f t="shared" si="104"/>
        <v>0</v>
      </c>
      <c r="K91" s="118">
        <f t="shared" si="105"/>
        <v>0</v>
      </c>
    </row>
    <row r="92" spans="1:14" s="40" customFormat="1" ht="45.75" hidden="1" customHeight="1">
      <c r="A92" s="54" t="s">
        <v>233</v>
      </c>
      <c r="B92" s="34"/>
      <c r="C92" s="115" t="s">
        <v>282</v>
      </c>
      <c r="D92" s="118">
        <v>0</v>
      </c>
      <c r="E92" s="118">
        <f t="shared" si="103"/>
        <v>0</v>
      </c>
      <c r="F92" s="118">
        <v>0</v>
      </c>
      <c r="G92" s="118">
        <v>0</v>
      </c>
      <c r="H92" s="118">
        <v>0</v>
      </c>
      <c r="I92" s="118">
        <f t="shared" si="49"/>
        <v>0</v>
      </c>
      <c r="J92" s="118">
        <f t="shared" si="104"/>
        <v>0</v>
      </c>
      <c r="K92" s="118">
        <f t="shared" si="105"/>
        <v>0</v>
      </c>
    </row>
    <row r="93" spans="1:14" s="40" customFormat="1" ht="28.5" hidden="1" customHeight="1">
      <c r="A93" s="54" t="s">
        <v>302</v>
      </c>
      <c r="B93" s="34"/>
      <c r="C93" s="115" t="s">
        <v>275</v>
      </c>
      <c r="D93" s="118">
        <v>0</v>
      </c>
      <c r="E93" s="118">
        <f t="shared" si="103"/>
        <v>0</v>
      </c>
      <c r="F93" s="118">
        <v>0</v>
      </c>
      <c r="G93" s="118">
        <v>0</v>
      </c>
      <c r="H93" s="118">
        <v>0</v>
      </c>
      <c r="I93" s="118">
        <f>F93+G93+H93</f>
        <v>0</v>
      </c>
      <c r="J93" s="118">
        <f t="shared" si="104"/>
        <v>0</v>
      </c>
      <c r="K93" s="118">
        <f t="shared" si="105"/>
        <v>0</v>
      </c>
    </row>
    <row r="94" spans="1:14" s="40" customFormat="1" ht="27" hidden="1" customHeight="1">
      <c r="A94" s="54" t="s">
        <v>302</v>
      </c>
      <c r="B94" s="34"/>
      <c r="C94" s="115" t="s">
        <v>276</v>
      </c>
      <c r="D94" s="118">
        <v>0</v>
      </c>
      <c r="E94" s="118">
        <f t="shared" si="103"/>
        <v>0</v>
      </c>
      <c r="F94" s="118">
        <v>0</v>
      </c>
      <c r="G94" s="118">
        <v>0</v>
      </c>
      <c r="H94" s="118">
        <v>0</v>
      </c>
      <c r="I94" s="118">
        <f>F94+G94+H94</f>
        <v>0</v>
      </c>
      <c r="J94" s="118">
        <f t="shared" ref="J94" si="106">D94-I94</f>
        <v>0</v>
      </c>
      <c r="K94" s="118">
        <f t="shared" ref="K94" si="107">E94-I94</f>
        <v>0</v>
      </c>
    </row>
    <row r="95" spans="1:14" s="40" customFormat="1" ht="22.5" customHeight="1">
      <c r="A95" s="135" t="s">
        <v>244</v>
      </c>
      <c r="B95" s="41"/>
      <c r="C95" s="122" t="s">
        <v>245</v>
      </c>
      <c r="D95" s="123">
        <f t="shared" ref="D95:I95" si="108">D96+D100+D108</f>
        <v>1487321.29</v>
      </c>
      <c r="E95" s="123">
        <f t="shared" si="108"/>
        <v>1487321.29</v>
      </c>
      <c r="F95" s="123">
        <f t="shared" si="108"/>
        <v>142823.05000000002</v>
      </c>
      <c r="G95" s="123">
        <f t="shared" si="108"/>
        <v>0</v>
      </c>
      <c r="H95" s="123">
        <f t="shared" si="108"/>
        <v>0</v>
      </c>
      <c r="I95" s="123">
        <f t="shared" si="108"/>
        <v>142823.05000000002</v>
      </c>
      <c r="J95" s="123">
        <f t="shared" ref="J95:K95" si="109">J96+J100+J108</f>
        <v>1344498.24</v>
      </c>
      <c r="K95" s="123">
        <f t="shared" si="109"/>
        <v>1344498.24</v>
      </c>
      <c r="L95" s="36"/>
      <c r="M95" s="36"/>
      <c r="N95" s="36"/>
    </row>
    <row r="96" spans="1:14" s="40" customFormat="1" ht="17.25" customHeight="1">
      <c r="A96" s="135" t="s">
        <v>337</v>
      </c>
      <c r="B96" s="41"/>
      <c r="C96" s="122" t="s">
        <v>336</v>
      </c>
      <c r="D96" s="123">
        <f>D97+D98+D99</f>
        <v>635837</v>
      </c>
      <c r="E96" s="123">
        <f t="shared" ref="E96:I96" si="110">E97+E98+E99</f>
        <v>635837</v>
      </c>
      <c r="F96" s="123">
        <f t="shared" si="110"/>
        <v>1719.32</v>
      </c>
      <c r="G96" s="123">
        <f t="shared" si="110"/>
        <v>0</v>
      </c>
      <c r="H96" s="123">
        <f t="shared" si="110"/>
        <v>0</v>
      </c>
      <c r="I96" s="123">
        <f t="shared" si="110"/>
        <v>1719.32</v>
      </c>
      <c r="J96" s="123">
        <f t="shared" ref="J96:K96" si="111">J97+J98+J99</f>
        <v>634117.67999999993</v>
      </c>
      <c r="K96" s="123">
        <f t="shared" si="111"/>
        <v>634117.67999999993</v>
      </c>
      <c r="L96" s="36"/>
      <c r="M96" s="36"/>
      <c r="N96" s="36"/>
    </row>
    <row r="97" spans="1:14" ht="27" customHeight="1">
      <c r="A97" s="54" t="s">
        <v>433</v>
      </c>
      <c r="B97" s="34"/>
      <c r="C97" s="115" t="s">
        <v>338</v>
      </c>
      <c r="D97" s="118">
        <v>19288</v>
      </c>
      <c r="E97" s="118">
        <f t="shared" ref="E97:E98" si="112">D97</f>
        <v>19288</v>
      </c>
      <c r="F97" s="118">
        <v>1719.32</v>
      </c>
      <c r="G97" s="118">
        <v>0</v>
      </c>
      <c r="H97" s="118">
        <v>0</v>
      </c>
      <c r="I97" s="118">
        <f t="shared" ref="I97:I98" si="113">F97+G97+H97</f>
        <v>1719.32</v>
      </c>
      <c r="J97" s="118">
        <f t="shared" ref="J97:J98" si="114">D97-I97</f>
        <v>17568.68</v>
      </c>
      <c r="K97" s="118">
        <f t="shared" ref="K97:K98" si="115">E97-I97</f>
        <v>17568.68</v>
      </c>
    </row>
    <row r="98" spans="1:14" ht="29.25" customHeight="1">
      <c r="A98" s="54" t="s">
        <v>433</v>
      </c>
      <c r="B98" s="34"/>
      <c r="C98" s="115" t="s">
        <v>434</v>
      </c>
      <c r="D98" s="118">
        <v>80000</v>
      </c>
      <c r="E98" s="118">
        <f t="shared" si="112"/>
        <v>80000</v>
      </c>
      <c r="F98" s="118">
        <v>0</v>
      </c>
      <c r="G98" s="118">
        <v>0</v>
      </c>
      <c r="H98" s="118">
        <v>0</v>
      </c>
      <c r="I98" s="118">
        <f t="shared" si="113"/>
        <v>0</v>
      </c>
      <c r="J98" s="118">
        <f t="shared" si="114"/>
        <v>80000</v>
      </c>
      <c r="K98" s="118">
        <f t="shared" si="115"/>
        <v>80000</v>
      </c>
    </row>
    <row r="99" spans="1:14" ht="29.25" customHeight="1">
      <c r="A99" s="54" t="s">
        <v>433</v>
      </c>
      <c r="B99" s="34"/>
      <c r="C99" s="115" t="s">
        <v>339</v>
      </c>
      <c r="D99" s="118">
        <v>536549</v>
      </c>
      <c r="E99" s="118">
        <f t="shared" ref="E99" si="116">D99</f>
        <v>536549</v>
      </c>
      <c r="F99" s="118">
        <v>0</v>
      </c>
      <c r="G99" s="118">
        <v>0</v>
      </c>
      <c r="H99" s="118">
        <v>0</v>
      </c>
      <c r="I99" s="118">
        <f t="shared" ref="I99" si="117">F99+G99+H99</f>
        <v>0</v>
      </c>
      <c r="J99" s="118">
        <f t="shared" ref="J99" si="118">D99-I99</f>
        <v>536549</v>
      </c>
      <c r="K99" s="118">
        <f t="shared" ref="K99" si="119">E99-I99</f>
        <v>536549</v>
      </c>
    </row>
    <row r="100" spans="1:14" s="40" customFormat="1" ht="17.25" customHeight="1">
      <c r="A100" s="135" t="s">
        <v>46</v>
      </c>
      <c r="B100" s="41"/>
      <c r="C100" s="122" t="s">
        <v>61</v>
      </c>
      <c r="D100" s="123">
        <f>D101+D102+D103+D104+D105+D106+D107</f>
        <v>813871.97</v>
      </c>
      <c r="E100" s="123">
        <f t="shared" ref="E100:K100" si="120">E101+E102+E103+E104+E105+E106+E107</f>
        <v>813871.97</v>
      </c>
      <c r="F100" s="123">
        <f t="shared" si="120"/>
        <v>141103.73000000001</v>
      </c>
      <c r="G100" s="123">
        <f t="shared" si="120"/>
        <v>0</v>
      </c>
      <c r="H100" s="123">
        <f t="shared" si="120"/>
        <v>0</v>
      </c>
      <c r="I100" s="123">
        <f t="shared" si="120"/>
        <v>141103.73000000001</v>
      </c>
      <c r="J100" s="123">
        <f t="shared" si="120"/>
        <v>672768.24</v>
      </c>
      <c r="K100" s="123">
        <f t="shared" si="120"/>
        <v>672768.24</v>
      </c>
      <c r="L100" s="36"/>
      <c r="M100" s="36"/>
      <c r="N100" s="36"/>
    </row>
    <row r="101" spans="1:14" ht="24.75" customHeight="1">
      <c r="A101" s="54" t="s">
        <v>433</v>
      </c>
      <c r="B101" s="34"/>
      <c r="C101" s="115" t="s">
        <v>277</v>
      </c>
      <c r="D101" s="118">
        <f>588056+10000</f>
        <v>598056</v>
      </c>
      <c r="E101" s="118">
        <f t="shared" ref="E101:E109" si="121">D101</f>
        <v>598056</v>
      </c>
      <c r="F101" s="118">
        <v>141103.73000000001</v>
      </c>
      <c r="G101" s="118">
        <v>0</v>
      </c>
      <c r="H101" s="118">
        <v>0</v>
      </c>
      <c r="I101" s="118">
        <f t="shared" ref="I101:I106" si="122">F101+G101+H101</f>
        <v>141103.73000000001</v>
      </c>
      <c r="J101" s="118">
        <f t="shared" ref="J101:J109" si="123">D101-I101</f>
        <v>456952.27</v>
      </c>
      <c r="K101" s="118">
        <f t="shared" ref="K101:K109" si="124">E101-I101</f>
        <v>456952.27</v>
      </c>
    </row>
    <row r="102" spans="1:14" ht="22.5" customHeight="1">
      <c r="A102" s="54" t="s">
        <v>433</v>
      </c>
      <c r="B102" s="34"/>
      <c r="C102" s="115" t="s">
        <v>279</v>
      </c>
      <c r="D102" s="118">
        <f>27000+27000</f>
        <v>54000</v>
      </c>
      <c r="E102" s="118">
        <f t="shared" si="121"/>
        <v>54000</v>
      </c>
      <c r="F102" s="118">
        <v>0</v>
      </c>
      <c r="G102" s="118">
        <v>0</v>
      </c>
      <c r="H102" s="118">
        <v>0</v>
      </c>
      <c r="I102" s="118">
        <f t="shared" si="122"/>
        <v>0</v>
      </c>
      <c r="J102" s="118">
        <f t="shared" si="123"/>
        <v>54000</v>
      </c>
      <c r="K102" s="118">
        <f t="shared" si="124"/>
        <v>54000</v>
      </c>
    </row>
    <row r="103" spans="1:14" ht="23.25" customHeight="1">
      <c r="A103" s="54" t="s">
        <v>433</v>
      </c>
      <c r="B103" s="34"/>
      <c r="C103" s="115" t="s">
        <v>278</v>
      </c>
      <c r="D103" s="118">
        <f>23621+20000</f>
        <v>43621</v>
      </c>
      <c r="E103" s="118">
        <f t="shared" si="121"/>
        <v>43621</v>
      </c>
      <c r="F103" s="118">
        <v>0</v>
      </c>
      <c r="G103" s="118">
        <v>0</v>
      </c>
      <c r="H103" s="118">
        <v>0</v>
      </c>
      <c r="I103" s="118">
        <f t="shared" si="122"/>
        <v>0</v>
      </c>
      <c r="J103" s="118">
        <f t="shared" si="123"/>
        <v>43621</v>
      </c>
      <c r="K103" s="118">
        <f t="shared" si="124"/>
        <v>43621</v>
      </c>
    </row>
    <row r="104" spans="1:14" ht="27.75" customHeight="1">
      <c r="A104" s="54" t="s">
        <v>433</v>
      </c>
      <c r="B104" s="34"/>
      <c r="C104" s="115" t="s">
        <v>397</v>
      </c>
      <c r="D104" s="118">
        <f>37200+32994.97+9000</f>
        <v>79194.97</v>
      </c>
      <c r="E104" s="118">
        <f t="shared" ref="E104" si="125">D104</f>
        <v>79194.97</v>
      </c>
      <c r="F104" s="118">
        <v>0</v>
      </c>
      <c r="G104" s="118">
        <v>0</v>
      </c>
      <c r="H104" s="118">
        <v>0</v>
      </c>
      <c r="I104" s="118">
        <f t="shared" ref="I104" si="126">F104+G104+H104</f>
        <v>0</v>
      </c>
      <c r="J104" s="118">
        <f t="shared" si="123"/>
        <v>79194.97</v>
      </c>
      <c r="K104" s="118">
        <f t="shared" si="124"/>
        <v>79194.97</v>
      </c>
    </row>
    <row r="105" spans="1:14" ht="45" hidden="1" customHeight="1">
      <c r="A105" s="54" t="s">
        <v>433</v>
      </c>
      <c r="B105" s="34"/>
      <c r="C105" s="115" t="s">
        <v>368</v>
      </c>
      <c r="D105" s="118">
        <v>0</v>
      </c>
      <c r="E105" s="118">
        <f t="shared" ref="E105" si="127">D105</f>
        <v>0</v>
      </c>
      <c r="F105" s="118">
        <v>0</v>
      </c>
      <c r="G105" s="118">
        <v>0</v>
      </c>
      <c r="H105" s="118">
        <v>0</v>
      </c>
      <c r="I105" s="118">
        <f t="shared" ref="I105" si="128">F105+G105+H105</f>
        <v>0</v>
      </c>
      <c r="J105" s="118">
        <f t="shared" si="123"/>
        <v>0</v>
      </c>
      <c r="K105" s="118">
        <f t="shared" si="124"/>
        <v>0</v>
      </c>
    </row>
    <row r="106" spans="1:14" ht="45" hidden="1" customHeight="1">
      <c r="A106" s="54" t="s">
        <v>433</v>
      </c>
      <c r="B106" s="34"/>
      <c r="C106" s="115" t="s">
        <v>261</v>
      </c>
      <c r="D106" s="118">
        <v>0</v>
      </c>
      <c r="E106" s="118">
        <f t="shared" si="121"/>
        <v>0</v>
      </c>
      <c r="F106" s="118">
        <v>0</v>
      </c>
      <c r="G106" s="118">
        <v>0</v>
      </c>
      <c r="H106" s="118">
        <v>0</v>
      </c>
      <c r="I106" s="118">
        <f t="shared" si="122"/>
        <v>0</v>
      </c>
      <c r="J106" s="118">
        <f t="shared" si="123"/>
        <v>0</v>
      </c>
      <c r="K106" s="118">
        <f t="shared" si="124"/>
        <v>0</v>
      </c>
    </row>
    <row r="107" spans="1:14" ht="30.75" customHeight="1">
      <c r="A107" s="54" t="s">
        <v>433</v>
      </c>
      <c r="B107" s="34"/>
      <c r="C107" s="115" t="s">
        <v>290</v>
      </c>
      <c r="D107" s="118">
        <v>39000</v>
      </c>
      <c r="E107" s="118">
        <f t="shared" ref="E107" si="129">D107</f>
        <v>39000</v>
      </c>
      <c r="F107" s="118">
        <v>0</v>
      </c>
      <c r="G107" s="118">
        <v>0</v>
      </c>
      <c r="H107" s="118">
        <v>0</v>
      </c>
      <c r="I107" s="118">
        <f t="shared" ref="I107" si="130">F107+G107+H107</f>
        <v>0</v>
      </c>
      <c r="J107" s="118">
        <f t="shared" ref="J107" si="131">D107-I107</f>
        <v>39000</v>
      </c>
      <c r="K107" s="118">
        <f t="shared" ref="K107" si="132">E107-I107</f>
        <v>39000</v>
      </c>
    </row>
    <row r="108" spans="1:14" ht="37.15" customHeight="1">
      <c r="A108" s="135" t="s">
        <v>206</v>
      </c>
      <c r="B108" s="41"/>
      <c r="C108" s="122" t="s">
        <v>207</v>
      </c>
      <c r="D108" s="123">
        <f>D109</f>
        <v>37612.32</v>
      </c>
      <c r="E108" s="123">
        <f>E109</f>
        <v>37612.32</v>
      </c>
      <c r="F108" s="123">
        <f>F109</f>
        <v>0</v>
      </c>
      <c r="G108" s="123">
        <v>0</v>
      </c>
      <c r="H108" s="123">
        <v>0</v>
      </c>
      <c r="I108" s="123">
        <f>F108</f>
        <v>0</v>
      </c>
      <c r="J108" s="123">
        <f t="shared" si="123"/>
        <v>37612.32</v>
      </c>
      <c r="K108" s="123">
        <f t="shared" si="124"/>
        <v>37612.32</v>
      </c>
    </row>
    <row r="109" spans="1:14" ht="30.6" customHeight="1">
      <c r="A109" s="134" t="s">
        <v>235</v>
      </c>
      <c r="B109" s="34"/>
      <c r="C109" s="115" t="s">
        <v>260</v>
      </c>
      <c r="D109" s="118">
        <v>37612.32</v>
      </c>
      <c r="E109" s="118">
        <f t="shared" si="121"/>
        <v>37612.32</v>
      </c>
      <c r="F109" s="118">
        <v>0</v>
      </c>
      <c r="G109" s="118">
        <v>0</v>
      </c>
      <c r="H109" s="118">
        <v>0</v>
      </c>
      <c r="I109" s="118">
        <f>F109</f>
        <v>0</v>
      </c>
      <c r="J109" s="118">
        <f t="shared" si="123"/>
        <v>37612.32</v>
      </c>
      <c r="K109" s="118">
        <f t="shared" si="124"/>
        <v>37612.32</v>
      </c>
    </row>
    <row r="110" spans="1:14" s="40" customFormat="1">
      <c r="A110" s="135" t="s">
        <v>246</v>
      </c>
      <c r="B110" s="41"/>
      <c r="C110" s="122" t="s">
        <v>247</v>
      </c>
      <c r="D110" s="123">
        <f>D111</f>
        <v>2746512</v>
      </c>
      <c r="E110" s="123">
        <f t="shared" ref="E110:K110" si="133">E111</f>
        <v>2746512</v>
      </c>
      <c r="F110" s="123">
        <f t="shared" si="133"/>
        <v>696203</v>
      </c>
      <c r="G110" s="123">
        <f t="shared" si="133"/>
        <v>0</v>
      </c>
      <c r="H110" s="123">
        <f t="shared" si="133"/>
        <v>0</v>
      </c>
      <c r="I110" s="123">
        <f t="shared" si="133"/>
        <v>696203</v>
      </c>
      <c r="J110" s="123">
        <f t="shared" si="133"/>
        <v>2050309</v>
      </c>
      <c r="K110" s="123">
        <f t="shared" si="133"/>
        <v>2050309</v>
      </c>
    </row>
    <row r="111" spans="1:14" s="40" customFormat="1">
      <c r="A111" s="135" t="s">
        <v>47</v>
      </c>
      <c r="B111" s="43"/>
      <c r="C111" s="122" t="s">
        <v>248</v>
      </c>
      <c r="D111" s="123">
        <f>D112+D113+D114+D115</f>
        <v>2746512</v>
      </c>
      <c r="E111" s="123">
        <f t="shared" ref="E111:K111" si="134">E112+E113+E114+E115</f>
        <v>2746512</v>
      </c>
      <c r="F111" s="123">
        <f t="shared" si="134"/>
        <v>696203</v>
      </c>
      <c r="G111" s="123">
        <f t="shared" si="134"/>
        <v>0</v>
      </c>
      <c r="H111" s="123">
        <f t="shared" si="134"/>
        <v>0</v>
      </c>
      <c r="I111" s="123">
        <f t="shared" si="134"/>
        <v>696203</v>
      </c>
      <c r="J111" s="123">
        <f t="shared" si="134"/>
        <v>2050309</v>
      </c>
      <c r="K111" s="123">
        <f t="shared" si="134"/>
        <v>2050309</v>
      </c>
    </row>
    <row r="112" spans="1:14" ht="69" customHeight="1">
      <c r="A112" s="134" t="s">
        <v>249</v>
      </c>
      <c r="B112" s="47"/>
      <c r="C112" s="115" t="s">
        <v>291</v>
      </c>
      <c r="D112" s="118">
        <f>2392579+28000</f>
        <v>2420579</v>
      </c>
      <c r="E112" s="118">
        <f t="shared" ref="E112:E114" si="135">D112</f>
        <v>2420579</v>
      </c>
      <c r="F112" s="118">
        <v>645996</v>
      </c>
      <c r="G112" s="118">
        <v>0</v>
      </c>
      <c r="H112" s="118">
        <v>0</v>
      </c>
      <c r="I112" s="118">
        <f t="shared" ref="I112:I114" si="136">F112</f>
        <v>645996</v>
      </c>
      <c r="J112" s="118">
        <f t="shared" ref="J112:J114" si="137">D112-I112</f>
        <v>1774583</v>
      </c>
      <c r="K112" s="118">
        <f t="shared" ref="K112:K114" si="138">E112-I112</f>
        <v>1774583</v>
      </c>
    </row>
    <row r="113" spans="1:11" ht="83.25" customHeight="1">
      <c r="A113" s="145" t="s">
        <v>425</v>
      </c>
      <c r="B113" s="47"/>
      <c r="C113" s="115" t="s">
        <v>426</v>
      </c>
      <c r="D113" s="118">
        <v>184100</v>
      </c>
      <c r="E113" s="118">
        <f t="shared" si="135"/>
        <v>184100</v>
      </c>
      <c r="F113" s="118">
        <v>40911</v>
      </c>
      <c r="G113" s="118">
        <v>0</v>
      </c>
      <c r="H113" s="118">
        <v>0</v>
      </c>
      <c r="I113" s="118">
        <f t="shared" si="136"/>
        <v>40911</v>
      </c>
      <c r="J113" s="118">
        <f t="shared" si="137"/>
        <v>143189</v>
      </c>
      <c r="K113" s="118">
        <f t="shared" si="138"/>
        <v>143189</v>
      </c>
    </row>
    <row r="114" spans="1:11" ht="83.25" customHeight="1">
      <c r="A114" s="147" t="s">
        <v>437</v>
      </c>
      <c r="B114" s="47"/>
      <c r="C114" s="115" t="s">
        <v>311</v>
      </c>
      <c r="D114" s="118">
        <v>41833</v>
      </c>
      <c r="E114" s="118">
        <f t="shared" si="135"/>
        <v>41833</v>
      </c>
      <c r="F114" s="118">
        <v>9296</v>
      </c>
      <c r="G114" s="118">
        <v>0</v>
      </c>
      <c r="H114" s="118">
        <v>0</v>
      </c>
      <c r="I114" s="118">
        <f t="shared" si="136"/>
        <v>9296</v>
      </c>
      <c r="J114" s="118">
        <f t="shared" si="137"/>
        <v>32537</v>
      </c>
      <c r="K114" s="118">
        <f t="shared" si="138"/>
        <v>32537</v>
      </c>
    </row>
    <row r="115" spans="1:11" ht="44.25" customHeight="1">
      <c r="A115" s="147" t="s">
        <v>438</v>
      </c>
      <c r="B115" s="47"/>
      <c r="C115" s="115" t="s">
        <v>439</v>
      </c>
      <c r="D115" s="118">
        <v>100000</v>
      </c>
      <c r="E115" s="118">
        <f t="shared" ref="E115" si="139">D115</f>
        <v>100000</v>
      </c>
      <c r="F115" s="118">
        <v>0</v>
      </c>
      <c r="G115" s="118">
        <v>0</v>
      </c>
      <c r="H115" s="118">
        <v>0</v>
      </c>
      <c r="I115" s="118">
        <f t="shared" ref="I115" si="140">F115</f>
        <v>0</v>
      </c>
      <c r="J115" s="118">
        <f t="shared" ref="J115" si="141">D115-I115</f>
        <v>100000</v>
      </c>
      <c r="K115" s="118">
        <f t="shared" ref="K115" si="142">E115-I115</f>
        <v>100000</v>
      </c>
    </row>
    <row r="116" spans="1:11" ht="24.75" customHeight="1">
      <c r="A116" s="125" t="s">
        <v>295</v>
      </c>
      <c r="B116" s="126"/>
      <c r="C116" s="122" t="s">
        <v>296</v>
      </c>
      <c r="D116" s="123">
        <f>D117</f>
        <v>22700</v>
      </c>
      <c r="E116" s="123">
        <f t="shared" ref="E116:K117" si="143">E117</f>
        <v>22700</v>
      </c>
      <c r="F116" s="123">
        <f t="shared" si="143"/>
        <v>9600</v>
      </c>
      <c r="G116" s="123">
        <f t="shared" si="143"/>
        <v>0</v>
      </c>
      <c r="H116" s="123">
        <f t="shared" si="143"/>
        <v>0</v>
      </c>
      <c r="I116" s="123">
        <f t="shared" si="143"/>
        <v>9600</v>
      </c>
      <c r="J116" s="123">
        <f t="shared" si="143"/>
        <v>13100</v>
      </c>
      <c r="K116" s="123">
        <f t="shared" si="143"/>
        <v>13100</v>
      </c>
    </row>
    <row r="117" spans="1:11" ht="30" customHeight="1">
      <c r="A117" s="125" t="s">
        <v>297</v>
      </c>
      <c r="B117" s="126"/>
      <c r="C117" s="122" t="s">
        <v>298</v>
      </c>
      <c r="D117" s="123">
        <f>D118</f>
        <v>22700</v>
      </c>
      <c r="E117" s="123">
        <f t="shared" si="143"/>
        <v>22700</v>
      </c>
      <c r="F117" s="123">
        <f t="shared" si="143"/>
        <v>9600</v>
      </c>
      <c r="G117" s="123">
        <f t="shared" si="143"/>
        <v>0</v>
      </c>
      <c r="H117" s="123">
        <f t="shared" si="143"/>
        <v>0</v>
      </c>
      <c r="I117" s="123">
        <f t="shared" si="143"/>
        <v>9600</v>
      </c>
      <c r="J117" s="123">
        <f t="shared" si="143"/>
        <v>13100</v>
      </c>
      <c r="K117" s="123">
        <f t="shared" si="143"/>
        <v>13100</v>
      </c>
    </row>
    <row r="118" spans="1:11" ht="32.25" customHeight="1">
      <c r="A118" s="54" t="s">
        <v>433</v>
      </c>
      <c r="B118" s="127"/>
      <c r="C118" s="115" t="s">
        <v>299</v>
      </c>
      <c r="D118" s="118">
        <v>22700</v>
      </c>
      <c r="E118" s="118">
        <f>D118</f>
        <v>22700</v>
      </c>
      <c r="F118" s="118">
        <v>9600</v>
      </c>
      <c r="G118" s="118">
        <v>0</v>
      </c>
      <c r="H118" s="118">
        <v>0</v>
      </c>
      <c r="I118" s="118">
        <f t="shared" ref="I118" si="144">F118+G118+H118</f>
        <v>9600</v>
      </c>
      <c r="J118" s="118">
        <f t="shared" ref="J118" si="145">D118-I118</f>
        <v>13100</v>
      </c>
      <c r="K118" s="118">
        <f t="shared" ref="K118" si="146">E118-I118</f>
        <v>13100</v>
      </c>
    </row>
    <row r="119" spans="1:11" s="40" customFormat="1" ht="32.25" customHeight="1">
      <c r="A119" s="100" t="s">
        <v>327</v>
      </c>
      <c r="B119" s="144"/>
      <c r="C119" s="122" t="s">
        <v>329</v>
      </c>
      <c r="D119" s="123">
        <f>D120</f>
        <v>81585.84</v>
      </c>
      <c r="E119" s="123">
        <f t="shared" ref="E119:K120" si="147">E120</f>
        <v>81585.84</v>
      </c>
      <c r="F119" s="123">
        <f t="shared" si="147"/>
        <v>20396.46</v>
      </c>
      <c r="G119" s="123">
        <f t="shared" si="147"/>
        <v>0</v>
      </c>
      <c r="H119" s="123">
        <f t="shared" si="147"/>
        <v>0</v>
      </c>
      <c r="I119" s="123">
        <f t="shared" si="147"/>
        <v>20396.46</v>
      </c>
      <c r="J119" s="123">
        <f t="shared" si="147"/>
        <v>61189.38</v>
      </c>
      <c r="K119" s="123">
        <f t="shared" si="147"/>
        <v>61189.38</v>
      </c>
    </row>
    <row r="120" spans="1:11" ht="32.25" customHeight="1">
      <c r="A120" s="42" t="s">
        <v>328</v>
      </c>
      <c r="B120" s="131"/>
      <c r="C120" s="122" t="s">
        <v>330</v>
      </c>
      <c r="D120" s="118">
        <f>D121</f>
        <v>81585.84</v>
      </c>
      <c r="E120" s="118">
        <f t="shared" si="147"/>
        <v>81585.84</v>
      </c>
      <c r="F120" s="118">
        <f t="shared" si="147"/>
        <v>20396.46</v>
      </c>
      <c r="G120" s="118">
        <f t="shared" si="147"/>
        <v>0</v>
      </c>
      <c r="H120" s="118">
        <f t="shared" si="147"/>
        <v>0</v>
      </c>
      <c r="I120" s="118">
        <f t="shared" si="147"/>
        <v>20396.46</v>
      </c>
      <c r="J120" s="118">
        <f t="shared" si="147"/>
        <v>61189.38</v>
      </c>
      <c r="K120" s="118">
        <f t="shared" si="147"/>
        <v>61189.38</v>
      </c>
    </row>
    <row r="121" spans="1:11" ht="32.25" customHeight="1">
      <c r="A121" s="134" t="s">
        <v>331</v>
      </c>
      <c r="B121" s="131"/>
      <c r="C121" s="115" t="s">
        <v>332</v>
      </c>
      <c r="D121" s="118">
        <v>81585.84</v>
      </c>
      <c r="E121" s="118">
        <f>D121</f>
        <v>81585.84</v>
      </c>
      <c r="F121" s="118">
        <v>20396.46</v>
      </c>
      <c r="G121" s="118">
        <v>0</v>
      </c>
      <c r="H121" s="118">
        <v>0</v>
      </c>
      <c r="I121" s="118">
        <f t="shared" ref="I121" si="148">F121+G121+H121</f>
        <v>20396.46</v>
      </c>
      <c r="J121" s="118">
        <f t="shared" ref="J121" si="149">D121-I121</f>
        <v>61189.38</v>
      </c>
      <c r="K121" s="118">
        <f t="shared" ref="K121" si="150">E121-I121</f>
        <v>61189.38</v>
      </c>
    </row>
    <row r="122" spans="1:11" s="38" customFormat="1">
      <c r="A122" s="138" t="s">
        <v>52</v>
      </c>
      <c r="B122" s="48"/>
      <c r="C122" s="122" t="s">
        <v>55</v>
      </c>
      <c r="D122" s="121">
        <f>D123</f>
        <v>384749</v>
      </c>
      <c r="E122" s="121">
        <f t="shared" ref="E122:K124" si="151">E123</f>
        <v>384749</v>
      </c>
      <c r="F122" s="121">
        <f t="shared" si="151"/>
        <v>0</v>
      </c>
      <c r="G122" s="121">
        <f t="shared" si="151"/>
        <v>0</v>
      </c>
      <c r="H122" s="121">
        <f t="shared" si="151"/>
        <v>0</v>
      </c>
      <c r="I122" s="121">
        <f t="shared" si="151"/>
        <v>0</v>
      </c>
      <c r="J122" s="121">
        <f t="shared" ref="J122:J126" si="152">D122-I122</f>
        <v>384749</v>
      </c>
      <c r="K122" s="121">
        <f t="shared" ref="K122:K126" si="153">E122-I122</f>
        <v>384749</v>
      </c>
    </row>
    <row r="123" spans="1:11" s="38" customFormat="1">
      <c r="A123" s="138" t="s">
        <v>53</v>
      </c>
      <c r="B123" s="52"/>
      <c r="C123" s="122" t="s">
        <v>54</v>
      </c>
      <c r="D123" s="123">
        <f>D124</f>
        <v>384749</v>
      </c>
      <c r="E123" s="123">
        <f t="shared" si="151"/>
        <v>384749</v>
      </c>
      <c r="F123" s="123">
        <f t="shared" si="151"/>
        <v>0</v>
      </c>
      <c r="G123" s="123">
        <f t="shared" si="151"/>
        <v>0</v>
      </c>
      <c r="H123" s="123">
        <f t="shared" si="151"/>
        <v>0</v>
      </c>
      <c r="I123" s="123">
        <f t="shared" si="151"/>
        <v>0</v>
      </c>
      <c r="J123" s="121">
        <f t="shared" si="152"/>
        <v>384749</v>
      </c>
      <c r="K123" s="121">
        <f t="shared" si="153"/>
        <v>384749</v>
      </c>
    </row>
    <row r="124" spans="1:11" s="101" customFormat="1" ht="51.75" customHeight="1">
      <c r="A124" s="139" t="s">
        <v>254</v>
      </c>
      <c r="B124" s="49"/>
      <c r="C124" s="115" t="s">
        <v>257</v>
      </c>
      <c r="D124" s="118">
        <f>D125</f>
        <v>384749</v>
      </c>
      <c r="E124" s="118">
        <f t="shared" si="151"/>
        <v>384749</v>
      </c>
      <c r="F124" s="118">
        <f t="shared" si="151"/>
        <v>0</v>
      </c>
      <c r="G124" s="118">
        <f t="shared" si="151"/>
        <v>0</v>
      </c>
      <c r="H124" s="118">
        <f t="shared" si="151"/>
        <v>0</v>
      </c>
      <c r="I124" s="118">
        <f t="shared" si="151"/>
        <v>0</v>
      </c>
      <c r="J124" s="118">
        <v>0</v>
      </c>
      <c r="K124" s="118">
        <f t="shared" si="151"/>
        <v>384749</v>
      </c>
    </row>
    <row r="125" spans="1:11" s="101" customFormat="1" ht="18.75" customHeight="1">
      <c r="A125" s="139" t="s">
        <v>255</v>
      </c>
      <c r="B125" s="49"/>
      <c r="C125" s="115" t="s">
        <v>258</v>
      </c>
      <c r="D125" s="118">
        <f>D127+D126</f>
        <v>384749</v>
      </c>
      <c r="E125" s="118">
        <f>D125</f>
        <v>384749</v>
      </c>
      <c r="F125" s="118">
        <f t="shared" ref="F125:I125" si="154">F127+F126</f>
        <v>0</v>
      </c>
      <c r="G125" s="118">
        <f t="shared" si="154"/>
        <v>0</v>
      </c>
      <c r="H125" s="118">
        <f t="shared" si="154"/>
        <v>0</v>
      </c>
      <c r="I125" s="118">
        <f t="shared" si="154"/>
        <v>0</v>
      </c>
      <c r="J125" s="118">
        <f t="shared" si="152"/>
        <v>384749</v>
      </c>
      <c r="K125" s="118">
        <f t="shared" si="153"/>
        <v>384749</v>
      </c>
    </row>
    <row r="126" spans="1:11" s="101" customFormat="1" ht="78" customHeight="1">
      <c r="A126" s="139" t="s">
        <v>256</v>
      </c>
      <c r="B126" s="49"/>
      <c r="C126" s="115" t="s">
        <v>259</v>
      </c>
      <c r="D126" s="118">
        <v>384749</v>
      </c>
      <c r="E126" s="118">
        <f>D126</f>
        <v>384749</v>
      </c>
      <c r="F126" s="118">
        <v>0</v>
      </c>
      <c r="G126" s="118">
        <f>G127</f>
        <v>0</v>
      </c>
      <c r="H126" s="118">
        <f>H127</f>
        <v>0</v>
      </c>
      <c r="I126" s="118">
        <f t="shared" ref="I126" si="155">F126+G126+H126</f>
        <v>0</v>
      </c>
      <c r="J126" s="118">
        <f t="shared" si="152"/>
        <v>384749</v>
      </c>
      <c r="K126" s="118">
        <f t="shared" si="153"/>
        <v>384749</v>
      </c>
    </row>
    <row r="127" spans="1:11" s="101" customFormat="1" ht="78" hidden="1" customHeight="1">
      <c r="A127" s="139" t="s">
        <v>256</v>
      </c>
      <c r="B127" s="49"/>
      <c r="C127" s="115" t="s">
        <v>280</v>
      </c>
      <c r="D127" s="118">
        <v>0</v>
      </c>
      <c r="E127" s="118">
        <f>D127</f>
        <v>0</v>
      </c>
      <c r="F127" s="118">
        <v>0</v>
      </c>
      <c r="G127" s="118">
        <f t="shared" ref="G127" si="156">G128</f>
        <v>0</v>
      </c>
      <c r="H127" s="118">
        <f t="shared" ref="H127" si="157">H128</f>
        <v>0</v>
      </c>
      <c r="I127" s="118">
        <f t="shared" ref="I127" si="158">F127+G127+H127</f>
        <v>0</v>
      </c>
      <c r="J127" s="118">
        <f t="shared" ref="J127" si="159">D127-I127</f>
        <v>0</v>
      </c>
      <c r="K127" s="118">
        <f t="shared" ref="K127" si="160">E127-I127</f>
        <v>0</v>
      </c>
    </row>
    <row r="128" spans="1:11" ht="78" customHeight="1">
      <c r="A128" s="134" t="s">
        <v>197</v>
      </c>
      <c r="B128" s="34"/>
      <c r="C128" s="115" t="s">
        <v>22</v>
      </c>
      <c r="D128" s="118" t="s">
        <v>22</v>
      </c>
      <c r="E128" s="118" t="s">
        <v>22</v>
      </c>
      <c r="F128" s="118">
        <f>доходы!H16-'Расходы бюджета'!I14</f>
        <v>188860.06000000006</v>
      </c>
      <c r="G128" s="118"/>
      <c r="H128" s="118"/>
      <c r="I128" s="118"/>
      <c r="J128" s="118" t="s">
        <v>22</v>
      </c>
      <c r="K128" s="118" t="s">
        <v>22</v>
      </c>
    </row>
  </sheetData>
  <mergeCells count="7">
    <mergeCell ref="J11:K11"/>
    <mergeCell ref="F11:I11"/>
    <mergeCell ref="A11:A12"/>
    <mergeCell ref="B11:B12"/>
    <mergeCell ref="C11:C12"/>
    <mergeCell ref="D11:D12"/>
    <mergeCell ref="E11:E12"/>
  </mergeCells>
  <phoneticPr fontId="0" type="noConversion"/>
  <pageMargins left="0.78740157480314965" right="0" top="0.39370078740157483" bottom="0.39370078740157483" header="0.19685039370078741" footer="0"/>
  <pageSetup paperSize="9" scale="45" fitToHeight="0" orientation="portrait" r:id="rId1"/>
  <headerFooter alignWithMargins="0">
    <oddFooter>&amp;RСтраница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view="pageBreakPreview" topLeftCell="A23" zoomScaleSheetLayoutView="100" workbookViewId="0">
      <selection activeCell="H32" sqref="H32"/>
    </sheetView>
  </sheetViews>
  <sheetFormatPr defaultRowHeight="12.75"/>
  <cols>
    <col min="1" max="1" width="32.85546875" style="2" customWidth="1"/>
    <col min="2" max="2" width="6.5703125" style="3" customWidth="1"/>
    <col min="3" max="3" width="21.42578125" style="1" customWidth="1"/>
    <col min="4" max="4" width="18.7109375" style="4" customWidth="1"/>
    <col min="5" max="5" width="18.42578125" style="4" customWidth="1"/>
    <col min="6" max="6" width="11" style="4" customWidth="1"/>
    <col min="7" max="7" width="9.140625" style="4"/>
    <col min="8" max="8" width="20.28515625" style="4" customWidth="1"/>
    <col min="9" max="9" width="18" style="4" customWidth="1"/>
    <col min="10" max="10" width="11.28515625" bestFit="1" customWidth="1"/>
  </cols>
  <sheetData>
    <row r="1" spans="1:11" s="6" customFormat="1" ht="30" hidden="1" customHeight="1">
      <c r="C1" s="6" t="s">
        <v>0</v>
      </c>
    </row>
    <row r="2" spans="1:11" s="6" customFormat="1" hidden="1">
      <c r="A2" s="7"/>
      <c r="B2" s="7"/>
      <c r="C2" s="7"/>
      <c r="D2" s="7"/>
      <c r="E2" s="7"/>
      <c r="F2" s="7"/>
      <c r="G2" s="7"/>
      <c r="H2" s="7"/>
      <c r="I2" s="7"/>
    </row>
    <row r="3" spans="1:11" s="6" customFormat="1" hidden="1">
      <c r="A3" s="7"/>
      <c r="B3" s="7"/>
      <c r="C3" s="7" t="s">
        <v>1</v>
      </c>
      <c r="D3" s="7"/>
      <c r="E3" s="7"/>
      <c r="F3" s="7"/>
      <c r="G3" s="7"/>
      <c r="H3" s="7"/>
      <c r="I3" s="7"/>
    </row>
    <row r="4" spans="1:11" s="6" customFormat="1" hidden="1">
      <c r="A4" s="7"/>
      <c r="B4" s="7"/>
      <c r="C4" s="7"/>
      <c r="D4" s="7"/>
      <c r="E4" s="7"/>
      <c r="F4" s="7"/>
      <c r="G4" s="7"/>
      <c r="H4" s="7"/>
      <c r="I4" s="7"/>
    </row>
    <row r="5" spans="1:11" s="6" customFormat="1" hidden="1">
      <c r="A5" s="7"/>
      <c r="B5" s="7"/>
      <c r="C5" s="7"/>
      <c r="D5" s="7"/>
      <c r="E5" s="7"/>
      <c r="F5" s="7"/>
      <c r="G5" s="7"/>
      <c r="H5" s="7"/>
      <c r="I5" s="7"/>
    </row>
    <row r="6" spans="1:11" s="6" customFormat="1" hidden="1">
      <c r="A6" s="7" t="s">
        <v>2</v>
      </c>
      <c r="B6" s="7"/>
      <c r="C6" s="7"/>
      <c r="D6" s="7"/>
      <c r="E6" s="7"/>
      <c r="F6" s="7"/>
      <c r="G6" s="7"/>
      <c r="H6" s="7"/>
      <c r="I6" s="7"/>
    </row>
    <row r="7" spans="1:11" s="6" customFormat="1" hidden="1">
      <c r="A7" s="7" t="s">
        <v>3</v>
      </c>
      <c r="B7" s="7"/>
      <c r="C7" s="7"/>
      <c r="D7" s="7"/>
      <c r="E7" s="7"/>
      <c r="F7" s="7"/>
      <c r="G7" s="7"/>
      <c r="H7" s="7"/>
      <c r="I7" s="7"/>
    </row>
    <row r="8" spans="1:11" s="6" customFormat="1">
      <c r="A8" s="7"/>
      <c r="B8" s="7"/>
      <c r="C8" s="7"/>
      <c r="D8" s="7"/>
      <c r="E8" s="7"/>
      <c r="F8" s="7"/>
      <c r="G8" s="7"/>
      <c r="I8" s="9" t="s">
        <v>60</v>
      </c>
    </row>
    <row r="9" spans="1:11" s="6" customFormat="1">
      <c r="A9" s="172" t="s">
        <v>11</v>
      </c>
      <c r="B9" s="172"/>
      <c r="C9" s="172"/>
      <c r="D9" s="172"/>
      <c r="E9" s="172"/>
      <c r="F9" s="172"/>
      <c r="G9" s="173"/>
      <c r="H9" s="173"/>
      <c r="I9" s="18"/>
    </row>
    <row r="10" spans="1:11" s="5" customFormat="1">
      <c r="A10" s="174" t="s">
        <v>12</v>
      </c>
      <c r="B10" s="176" t="s">
        <v>13</v>
      </c>
      <c r="C10" s="174" t="s">
        <v>204</v>
      </c>
      <c r="D10" s="178" t="s">
        <v>14</v>
      </c>
      <c r="E10" s="171" t="s">
        <v>5</v>
      </c>
      <c r="F10" s="171"/>
      <c r="G10" s="171"/>
      <c r="H10" s="171"/>
      <c r="I10" s="171" t="s">
        <v>6</v>
      </c>
    </row>
    <row r="11" spans="1:11" s="8" customFormat="1" ht="46.5" customHeight="1">
      <c r="A11" s="175"/>
      <c r="B11" s="177"/>
      <c r="C11" s="175"/>
      <c r="D11" s="179"/>
      <c r="E11" s="24" t="s">
        <v>15</v>
      </c>
      <c r="F11" s="24" t="s">
        <v>16</v>
      </c>
      <c r="G11" s="24" t="s">
        <v>17</v>
      </c>
      <c r="H11" s="24" t="s">
        <v>18</v>
      </c>
      <c r="I11" s="171"/>
    </row>
    <row r="12" spans="1:11" s="8" customFormat="1" ht="11.25">
      <c r="A12" s="16" t="s">
        <v>19</v>
      </c>
      <c r="B12" s="17">
        <v>2</v>
      </c>
      <c r="C12" s="17" t="s">
        <v>20</v>
      </c>
      <c r="D12" s="17">
        <v>4</v>
      </c>
      <c r="E12" s="17">
        <v>5</v>
      </c>
      <c r="F12" s="17">
        <v>6</v>
      </c>
      <c r="G12" s="17">
        <v>7</v>
      </c>
      <c r="H12" s="17">
        <v>8</v>
      </c>
      <c r="I12" s="17">
        <v>9</v>
      </c>
    </row>
    <row r="13" spans="1:11" s="8" customFormat="1" ht="33.75" customHeight="1">
      <c r="A13" s="28" t="s">
        <v>21</v>
      </c>
      <c r="B13" s="27">
        <v>500</v>
      </c>
      <c r="C13" s="11"/>
      <c r="D13" s="29">
        <f>D23+D24</f>
        <v>347265.70000000112</v>
      </c>
      <c r="E13" s="29">
        <f>E23+E24</f>
        <v>-188860.06000000006</v>
      </c>
      <c r="F13" s="29">
        <v>0</v>
      </c>
      <c r="G13" s="29">
        <v>0</v>
      </c>
      <c r="H13" s="29">
        <f>E13</f>
        <v>-188860.06000000006</v>
      </c>
      <c r="I13" s="29">
        <f>D13+E13</f>
        <v>158405.64000000106</v>
      </c>
    </row>
    <row r="14" spans="1:11" ht="19.5">
      <c r="A14" s="12" t="s">
        <v>24</v>
      </c>
      <c r="B14" s="10"/>
      <c r="C14" s="11"/>
      <c r="D14" s="30"/>
      <c r="E14" s="30"/>
      <c r="F14" s="30"/>
      <c r="G14" s="30"/>
      <c r="H14" s="30"/>
      <c r="I14" s="30"/>
      <c r="J14" s="19"/>
    </row>
    <row r="15" spans="1:11" ht="22.5">
      <c r="A15" s="12" t="s">
        <v>25</v>
      </c>
      <c r="B15" s="10">
        <v>520</v>
      </c>
      <c r="C15" s="11" t="s">
        <v>22</v>
      </c>
      <c r="D15" s="30" t="s">
        <v>23</v>
      </c>
      <c r="E15" s="30"/>
      <c r="F15" s="30">
        <v>0</v>
      </c>
      <c r="G15" s="30">
        <v>0</v>
      </c>
      <c r="H15" s="30"/>
      <c r="I15" s="30">
        <v>0</v>
      </c>
      <c r="J15" s="20"/>
      <c r="K15" s="21"/>
    </row>
    <row r="16" spans="1:11" ht="19.5">
      <c r="A16" s="12" t="s">
        <v>26</v>
      </c>
      <c r="B16" s="10"/>
      <c r="C16" s="11"/>
      <c r="D16" s="30"/>
      <c r="E16" s="30"/>
      <c r="F16" s="30"/>
      <c r="G16" s="30"/>
      <c r="H16" s="30"/>
      <c r="I16" s="30"/>
      <c r="J16" s="19"/>
    </row>
    <row r="17" spans="1:10" ht="22.5">
      <c r="A17" s="12" t="s">
        <v>27</v>
      </c>
      <c r="B17" s="10">
        <v>620</v>
      </c>
      <c r="C17" s="11" t="s">
        <v>22</v>
      </c>
      <c r="D17" s="30" t="s">
        <v>23</v>
      </c>
      <c r="E17" s="30"/>
      <c r="F17" s="30">
        <v>0</v>
      </c>
      <c r="G17" s="30">
        <v>0</v>
      </c>
      <c r="H17" s="30"/>
      <c r="I17" s="30">
        <v>0</v>
      </c>
      <c r="J17" s="22"/>
    </row>
    <row r="18" spans="1:10" ht="19.5">
      <c r="A18" s="12" t="s">
        <v>28</v>
      </c>
      <c r="B18" s="10"/>
      <c r="C18" s="11"/>
      <c r="D18" s="30"/>
      <c r="E18" s="30"/>
      <c r="F18" s="30"/>
      <c r="G18" s="30"/>
      <c r="H18" s="30"/>
      <c r="I18" s="30"/>
    </row>
    <row r="19" spans="1:10" ht="19.5">
      <c r="A19" s="12" t="s">
        <v>29</v>
      </c>
      <c r="B19" s="10">
        <v>700</v>
      </c>
      <c r="C19" s="11"/>
      <c r="D19" s="30" t="s">
        <v>23</v>
      </c>
      <c r="E19" s="30"/>
      <c r="F19" s="30">
        <v>0</v>
      </c>
      <c r="G19" s="30">
        <v>0</v>
      </c>
      <c r="H19" s="30"/>
      <c r="I19" s="30" t="s">
        <v>22</v>
      </c>
    </row>
    <row r="20" spans="1:10" ht="22.5">
      <c r="A20" s="12" t="s">
        <v>30</v>
      </c>
      <c r="B20" s="10">
        <v>800</v>
      </c>
      <c r="C20" s="11" t="s">
        <v>22</v>
      </c>
      <c r="D20" s="30" t="s">
        <v>22</v>
      </c>
      <c r="E20" s="30"/>
      <c r="F20" s="30">
        <v>0</v>
      </c>
      <c r="G20" s="30">
        <v>0</v>
      </c>
      <c r="H20" s="30"/>
      <c r="I20" s="30" t="s">
        <v>22</v>
      </c>
    </row>
    <row r="21" spans="1:10" ht="45">
      <c r="A21" s="12" t="s">
        <v>31</v>
      </c>
      <c r="B21" s="10">
        <v>810</v>
      </c>
      <c r="C21" s="11" t="s">
        <v>22</v>
      </c>
      <c r="D21" s="30" t="s">
        <v>22</v>
      </c>
      <c r="E21" s="30">
        <f>E23+E24</f>
        <v>-188860.06000000006</v>
      </c>
      <c r="F21" s="30">
        <v>0</v>
      </c>
      <c r="G21" s="30" t="s">
        <v>22</v>
      </c>
      <c r="H21" s="30">
        <f>E21</f>
        <v>-188860.06000000006</v>
      </c>
      <c r="I21" s="30" t="s">
        <v>22</v>
      </c>
    </row>
    <row r="22" spans="1:10" ht="19.5">
      <c r="A22" s="12" t="s">
        <v>26</v>
      </c>
      <c r="B22" s="10"/>
      <c r="C22" s="11"/>
      <c r="D22" s="30"/>
      <c r="E22" s="30"/>
      <c r="F22" s="30"/>
      <c r="G22" s="30"/>
      <c r="H22" s="30"/>
      <c r="I22" s="30"/>
    </row>
    <row r="23" spans="1:10" ht="29.25" customHeight="1">
      <c r="A23" s="12" t="s">
        <v>32</v>
      </c>
      <c r="B23" s="10">
        <v>811</v>
      </c>
      <c r="C23" s="11" t="s">
        <v>58</v>
      </c>
      <c r="D23" s="30">
        <f>-доходы!D16</f>
        <v>-12438308.52</v>
      </c>
      <c r="E23" s="30">
        <f>-доходы!E16</f>
        <v>-2714042</v>
      </c>
      <c r="F23" s="30" t="s">
        <v>22</v>
      </c>
      <c r="G23" s="30" t="s">
        <v>22</v>
      </c>
      <c r="H23" s="30">
        <f>-доходы!H16</f>
        <v>-2714042</v>
      </c>
      <c r="I23" s="30" t="s">
        <v>22</v>
      </c>
    </row>
    <row r="24" spans="1:10" ht="22.5">
      <c r="A24" s="12" t="s">
        <v>33</v>
      </c>
      <c r="B24" s="10">
        <v>812</v>
      </c>
      <c r="C24" s="11" t="s">
        <v>59</v>
      </c>
      <c r="D24" s="30">
        <f>'Расходы бюджета'!D14</f>
        <v>12785574.220000001</v>
      </c>
      <c r="E24" s="30">
        <f>'Расходы бюджета'!I14</f>
        <v>2525181.94</v>
      </c>
      <c r="F24" s="30">
        <v>0</v>
      </c>
      <c r="G24" s="30" t="s">
        <v>22</v>
      </c>
      <c r="H24" s="30">
        <f>E24</f>
        <v>2525181.94</v>
      </c>
      <c r="I24" s="30" t="s">
        <v>22</v>
      </c>
    </row>
    <row r="25" spans="1:10" ht="22.5">
      <c r="A25" s="12" t="s">
        <v>34</v>
      </c>
      <c r="B25" s="10">
        <v>820</v>
      </c>
      <c r="C25" s="11" t="s">
        <v>22</v>
      </c>
      <c r="D25" s="30" t="s">
        <v>22</v>
      </c>
      <c r="E25" s="30">
        <v>0</v>
      </c>
      <c r="F25" s="30">
        <v>0</v>
      </c>
      <c r="G25" s="30">
        <v>0</v>
      </c>
      <c r="H25" s="30">
        <v>0</v>
      </c>
      <c r="I25" s="30" t="s">
        <v>22</v>
      </c>
    </row>
    <row r="26" spans="1:10" ht="19.5">
      <c r="A26" s="12" t="s">
        <v>35</v>
      </c>
      <c r="B26" s="10"/>
      <c r="C26" s="11"/>
      <c r="D26" s="30"/>
      <c r="E26" s="30"/>
      <c r="F26" s="30"/>
      <c r="G26" s="30"/>
      <c r="H26" s="30"/>
      <c r="I26" s="30"/>
    </row>
    <row r="27" spans="1:10" ht="22.5">
      <c r="A27" s="12" t="s">
        <v>36</v>
      </c>
      <c r="B27" s="10">
        <v>821</v>
      </c>
      <c r="C27" s="11" t="s">
        <v>22</v>
      </c>
      <c r="D27" s="30" t="s">
        <v>22</v>
      </c>
      <c r="E27" s="30" t="s">
        <v>22</v>
      </c>
      <c r="F27" s="30">
        <v>0</v>
      </c>
      <c r="G27" s="30">
        <v>0</v>
      </c>
      <c r="H27" s="30">
        <v>0</v>
      </c>
      <c r="I27" s="30" t="s">
        <v>22</v>
      </c>
    </row>
    <row r="28" spans="1:10" ht="22.5">
      <c r="A28" s="12" t="s">
        <v>37</v>
      </c>
      <c r="B28" s="10">
        <v>822</v>
      </c>
      <c r="C28" s="11" t="s">
        <v>22</v>
      </c>
      <c r="D28" s="30" t="s">
        <v>22</v>
      </c>
      <c r="E28" s="30" t="s">
        <v>22</v>
      </c>
      <c r="F28" s="30">
        <v>0</v>
      </c>
      <c r="G28" s="30">
        <v>0</v>
      </c>
      <c r="H28" s="30">
        <v>0</v>
      </c>
      <c r="I28" s="30" t="s">
        <v>22</v>
      </c>
    </row>
    <row r="29" spans="1:10" ht="23.25" customHeight="1"/>
    <row r="30" spans="1:10" ht="21.75" customHeight="1">
      <c r="A30" s="13" t="s">
        <v>372</v>
      </c>
      <c r="B30" s="14"/>
      <c r="C30" s="25" t="s">
        <v>313</v>
      </c>
      <c r="E30" s="4" t="s">
        <v>198</v>
      </c>
      <c r="G30" s="4" t="s">
        <v>202</v>
      </c>
      <c r="I30" s="4" t="s">
        <v>203</v>
      </c>
    </row>
    <row r="31" spans="1:10" ht="24" customHeight="1">
      <c r="A31" s="26" t="s">
        <v>200</v>
      </c>
      <c r="C31" s="1" t="s">
        <v>201</v>
      </c>
      <c r="E31" s="4" t="s">
        <v>199</v>
      </c>
      <c r="G31" s="4" t="s">
        <v>200</v>
      </c>
      <c r="I31" s="4" t="s">
        <v>201</v>
      </c>
    </row>
    <row r="32" spans="1:10">
      <c r="A32" s="13" t="s">
        <v>381</v>
      </c>
      <c r="B32" s="14"/>
      <c r="C32" s="25" t="s">
        <v>38</v>
      </c>
      <c r="H32" s="4">
        <f>347265.7+2714042-2525181.84</f>
        <v>536125.86000000034</v>
      </c>
    </row>
    <row r="33" spans="1:3">
      <c r="A33" s="26" t="s">
        <v>200</v>
      </c>
      <c r="C33" s="1" t="s">
        <v>201</v>
      </c>
    </row>
    <row r="34" spans="1:3">
      <c r="A34" s="13" t="s">
        <v>432</v>
      </c>
      <c r="B34" s="14"/>
      <c r="C34" s="15"/>
    </row>
  </sheetData>
  <mergeCells count="8">
    <mergeCell ref="I10:I11"/>
    <mergeCell ref="A9:F9"/>
    <mergeCell ref="G9:H9"/>
    <mergeCell ref="A10:A11"/>
    <mergeCell ref="B10:B11"/>
    <mergeCell ref="C10:C11"/>
    <mergeCell ref="D10:D11"/>
    <mergeCell ref="E10:H10"/>
  </mergeCells>
  <phoneticPr fontId="0" type="noConversion"/>
  <pageMargins left="0.78740157480314965" right="0" top="0.39370078740157483" bottom="0.39370078740157483" header="0" footer="0"/>
  <pageSetup paperSize="9" scale="60" fitToHeight="0" orientation="portrait" r:id="rId1"/>
  <headerFooter alignWithMargins="0">
    <oddFooter>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доходы</vt:lpstr>
      <vt:lpstr>Расходы бюджета</vt:lpstr>
      <vt:lpstr>ИФДБ</vt:lpstr>
      <vt:lpstr>доходы!FIO</vt:lpstr>
      <vt:lpstr>ИФДБ!Заголовки_для_печати</vt:lpstr>
      <vt:lpstr>'Расходы бюджета'!Заголовки_для_печати</vt:lpstr>
      <vt:lpstr>'Расходы бюджета'!Область_печати</vt:lpstr>
    </vt:vector>
  </TitlesOfParts>
  <Company>CC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Yu. Pronina</dc:creator>
  <cp:lastModifiedBy>Бухгалтерия</cp:lastModifiedBy>
  <cp:lastPrinted>2020-04-07T07:31:19Z</cp:lastPrinted>
  <dcterms:created xsi:type="dcterms:W3CDTF">2005-06-23T13:40:44Z</dcterms:created>
  <dcterms:modified xsi:type="dcterms:W3CDTF">2020-04-07T07:39:21Z</dcterms:modified>
</cp:coreProperties>
</file>