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30" yWindow="-255" windowWidth="11055" windowHeight="8310" activeTab="4"/>
  </bookViews>
  <sheets>
    <sheet name="Приложение 1" sheetId="12" r:id="rId1"/>
    <sheet name="Приложение 2" sheetId="17" r:id="rId2"/>
    <sheet name="Приложение 3" sheetId="16" r:id="rId3"/>
    <sheet name="Приложение 4" sheetId="8" r:id="rId4"/>
    <sheet name="Приложение 5" sheetId="10" r:id="rId5"/>
    <sheet name="Приложение 6" sheetId="19" r:id="rId6"/>
    <sheet name="Приложение 7" sheetId="20" r:id="rId7"/>
  </sheets>
  <externalReferences>
    <externalReference r:id="rId8"/>
  </externalReferences>
  <definedNames>
    <definedName name="_xlnm._FilterDatabase" localSheetId="1" hidden="1">'Приложение 2'!$A$10:$M$62</definedName>
    <definedName name="_xlnm._FilterDatabase" localSheetId="3" hidden="1">'Приложение 4'!$A$8:$J$163</definedName>
    <definedName name="_xlnm._FilterDatabase" localSheetId="4" hidden="1">'Приложение 5'!$A$9:$I$196</definedName>
    <definedName name="_xlnm.Print_Area" localSheetId="0">'Приложение 1'!$A$1:$F$23</definedName>
    <definedName name="_xlnm.Print_Area" localSheetId="1">'Приложение 2'!$A$1:$M$62</definedName>
    <definedName name="_xlnm.Print_Area" localSheetId="2">'Приложение 3'!$A$1:$G$35</definedName>
    <definedName name="_xlnm.Print_Area" localSheetId="3">'Приложение 4'!$A$1:$I$163</definedName>
  </definedNames>
  <calcPr calcId="125725"/>
</workbook>
</file>

<file path=xl/calcChain.xml><?xml version="1.0" encoding="utf-8"?>
<calcChain xmlns="http://schemas.openxmlformats.org/spreadsheetml/2006/main">
  <c r="G108" i="8"/>
  <c r="H97"/>
  <c r="I97"/>
  <c r="G97"/>
  <c r="H51" i="10"/>
  <c r="I51"/>
  <c r="I73"/>
  <c r="I74" s="1"/>
  <c r="H73"/>
  <c r="H74" s="1"/>
  <c r="G73"/>
  <c r="G74" s="1"/>
  <c r="I71"/>
  <c r="H71"/>
  <c r="G62"/>
  <c r="G60"/>
  <c r="G61" s="1"/>
  <c r="I60"/>
  <c r="I61" s="1"/>
  <c r="H60"/>
  <c r="H61" s="1"/>
  <c r="I58"/>
  <c r="H58"/>
  <c r="I105" i="8"/>
  <c r="G105"/>
  <c r="H105"/>
  <c r="H99"/>
  <c r="I99"/>
  <c r="I81" i="10"/>
  <c r="I82" s="1"/>
  <c r="H81"/>
  <c r="H82" s="1"/>
  <c r="G81"/>
  <c r="G82" s="1"/>
  <c r="I79"/>
  <c r="H79"/>
  <c r="G79"/>
  <c r="I68"/>
  <c r="I69" s="1"/>
  <c r="H68"/>
  <c r="H69" s="1"/>
  <c r="G68"/>
  <c r="G69" s="1"/>
  <c r="I66"/>
  <c r="H66"/>
  <c r="G66"/>
  <c r="I110" i="8"/>
  <c r="I109" s="1"/>
  <c r="H110"/>
  <c r="H109" s="1"/>
  <c r="G110"/>
  <c r="G109" s="1"/>
  <c r="G102"/>
  <c r="G101" s="1"/>
  <c r="I102"/>
  <c r="I101" s="1"/>
  <c r="H102"/>
  <c r="H101" s="1"/>
  <c r="G136" i="10"/>
  <c r="G46" i="8"/>
  <c r="D15" i="16"/>
  <c r="D22" i="12"/>
  <c r="L39" i="17"/>
  <c r="M39"/>
  <c r="L60"/>
  <c r="M60"/>
  <c r="K60"/>
  <c r="K39" s="1"/>
  <c r="D23" i="16"/>
  <c r="I96" i="8" l="1"/>
  <c r="H96"/>
  <c r="G100"/>
  <c r="G99" s="1"/>
  <c r="G96" s="1"/>
  <c r="G58" i="10"/>
  <c r="G71"/>
  <c r="K44" i="17"/>
  <c r="K48"/>
  <c r="K47"/>
  <c r="M47"/>
  <c r="L47"/>
  <c r="G135" i="10"/>
  <c r="G134" s="1"/>
  <c r="G133" s="1"/>
  <c r="G132" s="1"/>
  <c r="G131" s="1"/>
  <c r="G108"/>
  <c r="G122"/>
  <c r="G193"/>
  <c r="G91"/>
  <c r="G89"/>
  <c r="I62"/>
  <c r="I63" s="1"/>
  <c r="I64" s="1"/>
  <c r="I65" s="1"/>
  <c r="H62"/>
  <c r="H63" s="1"/>
  <c r="H64" s="1"/>
  <c r="H65" s="1"/>
  <c r="G64"/>
  <c r="G57" s="1"/>
  <c r="I53"/>
  <c r="I54" s="1"/>
  <c r="I55" s="1"/>
  <c r="I56" s="1"/>
  <c r="H53"/>
  <c r="H54" s="1"/>
  <c r="H55" s="1"/>
  <c r="H56" s="1"/>
  <c r="G53"/>
  <c r="G54" s="1"/>
  <c r="G55" s="1"/>
  <c r="G56" s="1"/>
  <c r="G19"/>
  <c r="G80" i="8"/>
  <c r="G22"/>
  <c r="G24"/>
  <c r="G87"/>
  <c r="G91"/>
  <c r="G154"/>
  <c r="I94"/>
  <c r="I93" s="1"/>
  <c r="H94"/>
  <c r="H93" s="1"/>
  <c r="G94"/>
  <c r="G93" s="1"/>
  <c r="G65" i="10" l="1"/>
  <c r="I45" i="8"/>
  <c r="H45"/>
  <c r="G45"/>
  <c r="G44" s="1"/>
  <c r="G43" s="1"/>
  <c r="I44"/>
  <c r="I43" s="1"/>
  <c r="H44"/>
  <c r="H43" s="1"/>
  <c r="D24" i="16" l="1"/>
  <c r="M40" i="17" l="1"/>
  <c r="M44"/>
  <c r="L14"/>
  <c r="K14"/>
  <c r="L42"/>
  <c r="M42"/>
  <c r="K42"/>
  <c r="K41" s="1"/>
  <c r="M45"/>
  <c r="L45"/>
  <c r="K45"/>
  <c r="C17" i="19"/>
  <c r="F22" i="12" l="1"/>
  <c r="F18"/>
  <c r="E22"/>
  <c r="E18"/>
  <c r="I187" i="10" l="1"/>
  <c r="I186" s="1"/>
  <c r="I185" s="1"/>
  <c r="I184" s="1"/>
  <c r="H187"/>
  <c r="G187"/>
  <c r="G186" s="1"/>
  <c r="G185" s="1"/>
  <c r="G184" s="1"/>
  <c r="H186"/>
  <c r="H185" s="1"/>
  <c r="H184" s="1"/>
  <c r="G32"/>
  <c r="G117" i="8"/>
  <c r="I160"/>
  <c r="I159" s="1"/>
  <c r="H160"/>
  <c r="H159" s="1"/>
  <c r="G160"/>
  <c r="G159" s="1"/>
  <c r="I158"/>
  <c r="I157" s="1"/>
  <c r="I156" s="1"/>
  <c r="H158"/>
  <c r="G158"/>
  <c r="H157"/>
  <c r="H156" s="1"/>
  <c r="G157"/>
  <c r="G156" s="1"/>
  <c r="I155"/>
  <c r="H155"/>
  <c r="G155"/>
  <c r="F32" i="16"/>
  <c r="E32"/>
  <c r="D32"/>
  <c r="I24" i="8" l="1"/>
  <c r="H24"/>
  <c r="H21"/>
  <c r="I21"/>
  <c r="F15" i="16"/>
  <c r="E15"/>
  <c r="I128" i="10" l="1"/>
  <c r="I129" s="1"/>
  <c r="I130" s="1"/>
  <c r="H128"/>
  <c r="H129" s="1"/>
  <c r="H130" s="1"/>
  <c r="G128"/>
  <c r="G129" s="1"/>
  <c r="G130" s="1"/>
  <c r="I126"/>
  <c r="H126"/>
  <c r="H125" s="1"/>
  <c r="H124" s="1"/>
  <c r="I125"/>
  <c r="I124" s="1"/>
  <c r="I123"/>
  <c r="H123"/>
  <c r="G123"/>
  <c r="I121"/>
  <c r="I120" s="1"/>
  <c r="I119" s="1"/>
  <c r="I118" s="1"/>
  <c r="I117" s="1"/>
  <c r="H121"/>
  <c r="G121"/>
  <c r="G120" s="1"/>
  <c r="G119" s="1"/>
  <c r="G118" s="1"/>
  <c r="G117" s="1"/>
  <c r="H120"/>
  <c r="H119" s="1"/>
  <c r="H118" s="1"/>
  <c r="H117" s="1"/>
  <c r="G126" l="1"/>
  <c r="G125" s="1"/>
  <c r="G124" s="1"/>
  <c r="I76" i="8" l="1"/>
  <c r="I75" s="1"/>
  <c r="H76"/>
  <c r="G76"/>
  <c r="G75" s="1"/>
  <c r="H75"/>
  <c r="I75" i="10"/>
  <c r="I76" s="1"/>
  <c r="I77" s="1"/>
  <c r="H75"/>
  <c r="H76" s="1"/>
  <c r="H77" s="1"/>
  <c r="H78" l="1"/>
  <c r="I78"/>
  <c r="F12" i="16"/>
  <c r="E12"/>
  <c r="F21"/>
  <c r="E21"/>
  <c r="I141" i="8"/>
  <c r="H141"/>
  <c r="G141"/>
  <c r="D27" i="16"/>
  <c r="E24"/>
  <c r="F24"/>
  <c r="I90" i="8"/>
  <c r="I89" s="1"/>
  <c r="H90"/>
  <c r="G90"/>
  <c r="G89" s="1"/>
  <c r="H89"/>
  <c r="I88"/>
  <c r="H88"/>
  <c r="G88"/>
  <c r="I107" l="1"/>
  <c r="I104" s="1"/>
  <c r="I92" s="1"/>
  <c r="H107"/>
  <c r="H104" s="1"/>
  <c r="H92" s="1"/>
  <c r="G107"/>
  <c r="G86"/>
  <c r="G84" s="1"/>
  <c r="G83" s="1"/>
  <c r="G104" l="1"/>
  <c r="G92" s="1"/>
  <c r="G82" s="1"/>
  <c r="L58" i="17"/>
  <c r="M58"/>
  <c r="K58"/>
  <c r="L48"/>
  <c r="L44" s="1"/>
  <c r="L40" s="1"/>
  <c r="K40"/>
  <c r="M48"/>
  <c r="F27" i="16" l="1"/>
  <c r="E27"/>
  <c r="F13"/>
  <c r="E13"/>
  <c r="D13"/>
  <c r="M20" i="17"/>
  <c r="L20"/>
  <c r="K20"/>
  <c r="L13" l="1"/>
  <c r="M13"/>
  <c r="K13"/>
  <c r="D16" i="20" l="1"/>
  <c r="E16"/>
  <c r="E15"/>
  <c r="D15"/>
  <c r="C15"/>
  <c r="H25" i="10"/>
  <c r="I25"/>
  <c r="H26"/>
  <c r="I26"/>
  <c r="H27"/>
  <c r="I27"/>
  <c r="H28"/>
  <c r="I28"/>
  <c r="H18"/>
  <c r="I18"/>
  <c r="H115"/>
  <c r="H114" s="1"/>
  <c r="H113" s="1"/>
  <c r="H112" s="1"/>
  <c r="H111" s="1"/>
  <c r="I115"/>
  <c r="I114" s="1"/>
  <c r="I113" s="1"/>
  <c r="I112" s="1"/>
  <c r="I111" s="1"/>
  <c r="G115"/>
  <c r="G114" s="1"/>
  <c r="H88"/>
  <c r="H87" s="1"/>
  <c r="H86" s="1"/>
  <c r="I88"/>
  <c r="I87" s="1"/>
  <c r="I86" s="1"/>
  <c r="E22" i="16"/>
  <c r="F22"/>
  <c r="D10" l="1"/>
  <c r="E10"/>
  <c r="F10"/>
  <c r="L37" i="17" l="1"/>
  <c r="M37"/>
  <c r="K37"/>
  <c r="L24"/>
  <c r="M24"/>
  <c r="K24"/>
  <c r="L22"/>
  <c r="M22"/>
  <c r="K22"/>
  <c r="L18"/>
  <c r="M18"/>
  <c r="K18"/>
  <c r="G168" i="10" l="1"/>
  <c r="G167" s="1"/>
  <c r="G166" s="1"/>
  <c r="G165" s="1"/>
  <c r="H168"/>
  <c r="H167" s="1"/>
  <c r="H166" s="1"/>
  <c r="H165" s="1"/>
  <c r="I168"/>
  <c r="I167" s="1"/>
  <c r="I166" s="1"/>
  <c r="I165" s="1"/>
  <c r="G170"/>
  <c r="G171" s="1"/>
  <c r="H170"/>
  <c r="H171" s="1"/>
  <c r="I170"/>
  <c r="I171" s="1"/>
  <c r="G92" l="1"/>
  <c r="G93" s="1"/>
  <c r="I14"/>
  <c r="I15" s="1"/>
  <c r="I16" s="1"/>
  <c r="I17" s="1"/>
  <c r="H14"/>
  <c r="H15" s="1"/>
  <c r="H16" s="1"/>
  <c r="H17" s="1"/>
  <c r="G14"/>
  <c r="G15" s="1"/>
  <c r="G16" s="1"/>
  <c r="G17" s="1"/>
  <c r="I12"/>
  <c r="H12"/>
  <c r="G12"/>
  <c r="I182"/>
  <c r="I181" s="1"/>
  <c r="I180" s="1"/>
  <c r="H182"/>
  <c r="H181" s="1"/>
  <c r="H180" s="1"/>
  <c r="G182"/>
  <c r="G181" s="1"/>
  <c r="G180" s="1"/>
  <c r="I140" i="8"/>
  <c r="I139" s="1"/>
  <c r="I138" s="1"/>
  <c r="H140"/>
  <c r="H139" s="1"/>
  <c r="H138" s="1"/>
  <c r="G140"/>
  <c r="G139" s="1"/>
  <c r="G138" s="1"/>
  <c r="I69"/>
  <c r="I68" s="1"/>
  <c r="I67" s="1"/>
  <c r="I66" s="1"/>
  <c r="I65" s="1"/>
  <c r="H69"/>
  <c r="H68" s="1"/>
  <c r="H67" s="1"/>
  <c r="H66" s="1"/>
  <c r="H65" s="1"/>
  <c r="G69"/>
  <c r="G68" s="1"/>
  <c r="G67" s="1"/>
  <c r="G66" s="1"/>
  <c r="G65" s="1"/>
  <c r="I102" i="10" l="1"/>
  <c r="H102"/>
  <c r="G102"/>
  <c r="I101"/>
  <c r="H101"/>
  <c r="G101"/>
  <c r="I99"/>
  <c r="I98" s="1"/>
  <c r="H99"/>
  <c r="H98" s="1"/>
  <c r="G99"/>
  <c r="G98" s="1"/>
  <c r="L52" i="17"/>
  <c r="M52"/>
  <c r="K52"/>
  <c r="I47" i="10"/>
  <c r="I48" s="1"/>
  <c r="I49" s="1"/>
  <c r="I50" s="1"/>
  <c r="H47"/>
  <c r="H48" s="1"/>
  <c r="H49" s="1"/>
  <c r="H50" s="1"/>
  <c r="G47"/>
  <c r="G48" s="1"/>
  <c r="G49" s="1"/>
  <c r="G50" s="1"/>
  <c r="I45"/>
  <c r="H45"/>
  <c r="G45"/>
  <c r="I107"/>
  <c r="I106" s="1"/>
  <c r="I105" s="1"/>
  <c r="I104" s="1"/>
  <c r="I103" s="1"/>
  <c r="H107"/>
  <c r="G107"/>
  <c r="G106" s="1"/>
  <c r="G105" s="1"/>
  <c r="G104" s="1"/>
  <c r="G103" s="1"/>
  <c r="H106"/>
  <c r="H105" s="1"/>
  <c r="H104" s="1"/>
  <c r="H103" s="1"/>
  <c r="I109"/>
  <c r="H109"/>
  <c r="G109"/>
  <c r="H25" i="8"/>
  <c r="H20" s="1"/>
  <c r="H19" s="1"/>
  <c r="I127"/>
  <c r="I126" s="1"/>
  <c r="I125" s="1"/>
  <c r="I124" s="1"/>
  <c r="H127"/>
  <c r="H126" s="1"/>
  <c r="H125" s="1"/>
  <c r="H124" s="1"/>
  <c r="G127"/>
  <c r="G126" s="1"/>
  <c r="G125" s="1"/>
  <c r="G124" s="1"/>
  <c r="I86"/>
  <c r="H86"/>
  <c r="G85"/>
  <c r="D22" i="16"/>
  <c r="H85" i="8" l="1"/>
  <c r="H84"/>
  <c r="H83" s="1"/>
  <c r="H82" s="1"/>
  <c r="I85"/>
  <c r="I84"/>
  <c r="I83" s="1"/>
  <c r="I82" s="1"/>
  <c r="I137"/>
  <c r="I136" s="1"/>
  <c r="H137"/>
  <c r="H136" s="1"/>
  <c r="G137"/>
  <c r="G23" l="1"/>
  <c r="G151" l="1"/>
  <c r="E17" i="19" l="1"/>
  <c r="D17"/>
  <c r="I194" i="10"/>
  <c r="H194"/>
  <c r="G194"/>
  <c r="I192"/>
  <c r="I191" s="1"/>
  <c r="I190" s="1"/>
  <c r="I189" s="1"/>
  <c r="H192"/>
  <c r="G192"/>
  <c r="G191" s="1"/>
  <c r="G190" s="1"/>
  <c r="G189" s="1"/>
  <c r="H191"/>
  <c r="H190" s="1"/>
  <c r="H189" s="1"/>
  <c r="I110"/>
  <c r="H110"/>
  <c r="G113"/>
  <c r="G112" s="1"/>
  <c r="G111" s="1"/>
  <c r="G110" s="1"/>
  <c r="I151"/>
  <c r="I150" s="1"/>
  <c r="I149" s="1"/>
  <c r="H151"/>
  <c r="H150" s="1"/>
  <c r="H149" s="1"/>
  <c r="G151"/>
  <c r="G150" s="1"/>
  <c r="G149" s="1"/>
  <c r="I147"/>
  <c r="I146" s="1"/>
  <c r="I145" s="1"/>
  <c r="H147"/>
  <c r="G147"/>
  <c r="G146" s="1"/>
  <c r="G145" s="1"/>
  <c r="H146"/>
  <c r="H145" s="1"/>
  <c r="I156"/>
  <c r="I155" s="1"/>
  <c r="I154" s="1"/>
  <c r="I153" s="1"/>
  <c r="H156"/>
  <c r="G156"/>
  <c r="G155" s="1"/>
  <c r="G154" s="1"/>
  <c r="G153" s="1"/>
  <c r="H155"/>
  <c r="H154" s="1"/>
  <c r="H153" s="1"/>
  <c r="I141"/>
  <c r="I140" s="1"/>
  <c r="I139" s="1"/>
  <c r="I138" s="1"/>
  <c r="I137" s="1"/>
  <c r="H141"/>
  <c r="H140" s="1"/>
  <c r="H139" s="1"/>
  <c r="H138" s="1"/>
  <c r="H137" s="1"/>
  <c r="G141"/>
  <c r="G140" s="1"/>
  <c r="G139" s="1"/>
  <c r="G138" s="1"/>
  <c r="G137" s="1"/>
  <c r="I163"/>
  <c r="I164" s="1"/>
  <c r="H163"/>
  <c r="H164" s="1"/>
  <c r="G163"/>
  <c r="G164" s="1"/>
  <c r="I161"/>
  <c r="I160" s="1"/>
  <c r="I159" s="1"/>
  <c r="I158" s="1"/>
  <c r="H161"/>
  <c r="G161"/>
  <c r="G160" s="1"/>
  <c r="G159" s="1"/>
  <c r="H160"/>
  <c r="H159" s="1"/>
  <c r="H158" s="1"/>
  <c r="I177"/>
  <c r="I178" s="1"/>
  <c r="H177"/>
  <c r="H178" s="1"/>
  <c r="G177"/>
  <c r="G178" s="1"/>
  <c r="I175"/>
  <c r="I174" s="1"/>
  <c r="I173" s="1"/>
  <c r="H175"/>
  <c r="G175"/>
  <c r="G174" s="1"/>
  <c r="G173" s="1"/>
  <c r="G172" s="1"/>
  <c r="H174"/>
  <c r="H173" s="1"/>
  <c r="I96"/>
  <c r="I97" s="1"/>
  <c r="H96"/>
  <c r="H97" s="1"/>
  <c r="G96"/>
  <c r="G97" s="1"/>
  <c r="I94"/>
  <c r="H94"/>
  <c r="G94"/>
  <c r="I92"/>
  <c r="I93" s="1"/>
  <c r="H92"/>
  <c r="H93" s="1"/>
  <c r="I90"/>
  <c r="H90"/>
  <c r="G90"/>
  <c r="G88"/>
  <c r="G87" s="1"/>
  <c r="I43"/>
  <c r="I44" s="1"/>
  <c r="H43"/>
  <c r="H44" s="1"/>
  <c r="G43"/>
  <c r="G44" s="1"/>
  <c r="I41"/>
  <c r="I40" s="1"/>
  <c r="H41"/>
  <c r="H40" s="1"/>
  <c r="G41"/>
  <c r="G40" s="1"/>
  <c r="I38"/>
  <c r="I39" s="1"/>
  <c r="H38"/>
  <c r="H39" s="1"/>
  <c r="G38"/>
  <c r="G39" s="1"/>
  <c r="I36"/>
  <c r="I35" s="1"/>
  <c r="H36"/>
  <c r="H35" s="1"/>
  <c r="G36"/>
  <c r="G35" s="1"/>
  <c r="I33"/>
  <c r="I34" s="1"/>
  <c r="H33"/>
  <c r="H34" s="1"/>
  <c r="G33"/>
  <c r="G34" s="1"/>
  <c r="I31"/>
  <c r="I30" s="1"/>
  <c r="I29" s="1"/>
  <c r="I11" s="1"/>
  <c r="I10" s="1"/>
  <c r="H31"/>
  <c r="H30" s="1"/>
  <c r="H29" s="1"/>
  <c r="H11" s="1"/>
  <c r="H10" s="1"/>
  <c r="G31"/>
  <c r="G30" s="1"/>
  <c r="G25"/>
  <c r="G26" s="1"/>
  <c r="G27" s="1"/>
  <c r="G28" s="1"/>
  <c r="I20"/>
  <c r="I21" s="1"/>
  <c r="I22" s="1"/>
  <c r="I23" s="1"/>
  <c r="H20"/>
  <c r="H21" s="1"/>
  <c r="H22" s="1"/>
  <c r="H23" s="1"/>
  <c r="G20"/>
  <c r="G21" s="1"/>
  <c r="G22" s="1"/>
  <c r="G23" s="1"/>
  <c r="I153" i="8"/>
  <c r="H153"/>
  <c r="G153"/>
  <c r="I152"/>
  <c r="H152"/>
  <c r="G152"/>
  <c r="I151"/>
  <c r="H151"/>
  <c r="H150" s="1"/>
  <c r="H149" s="1"/>
  <c r="I150"/>
  <c r="I149" s="1"/>
  <c r="G150"/>
  <c r="G149" s="1"/>
  <c r="I148"/>
  <c r="H148"/>
  <c r="G148"/>
  <c r="I146"/>
  <c r="I145" s="1"/>
  <c r="I143" s="1"/>
  <c r="I142" s="1"/>
  <c r="H146"/>
  <c r="G146"/>
  <c r="G145" s="1"/>
  <c r="G143" s="1"/>
  <c r="G142" s="1"/>
  <c r="H145"/>
  <c r="H143" s="1"/>
  <c r="H142" s="1"/>
  <c r="I144"/>
  <c r="H144"/>
  <c r="G136"/>
  <c r="I135"/>
  <c r="H135"/>
  <c r="I133"/>
  <c r="I132" s="1"/>
  <c r="I131" s="1"/>
  <c r="I130" s="1"/>
  <c r="I129" s="1"/>
  <c r="H133"/>
  <c r="G133"/>
  <c r="G132" s="1"/>
  <c r="G131" s="1"/>
  <c r="G130" s="1"/>
  <c r="G129" s="1"/>
  <c r="H132"/>
  <c r="H131" s="1"/>
  <c r="H130" s="1"/>
  <c r="H129" s="1"/>
  <c r="I122"/>
  <c r="I121" s="1"/>
  <c r="H122"/>
  <c r="H121" s="1"/>
  <c r="G122"/>
  <c r="G121" s="1"/>
  <c r="I119"/>
  <c r="H119"/>
  <c r="G119"/>
  <c r="I118"/>
  <c r="H118"/>
  <c r="G118"/>
  <c r="I116"/>
  <c r="I115" s="1"/>
  <c r="H116"/>
  <c r="H115" s="1"/>
  <c r="G116"/>
  <c r="G115" s="1"/>
  <c r="I79"/>
  <c r="I78" s="1"/>
  <c r="I74" s="1"/>
  <c r="H79"/>
  <c r="H78" s="1"/>
  <c r="H74" s="1"/>
  <c r="G79"/>
  <c r="G78" s="1"/>
  <c r="I62"/>
  <c r="H62"/>
  <c r="G62"/>
  <c r="H60"/>
  <c r="I60"/>
  <c r="G60"/>
  <c r="G53"/>
  <c r="G52" s="1"/>
  <c r="G51" s="1"/>
  <c r="I53"/>
  <c r="H53"/>
  <c r="H52" s="1"/>
  <c r="H51" s="1"/>
  <c r="I52"/>
  <c r="I51" s="1"/>
  <c r="I49"/>
  <c r="I48" s="1"/>
  <c r="I47" s="1"/>
  <c r="H49"/>
  <c r="H48" s="1"/>
  <c r="H47" s="1"/>
  <c r="G49"/>
  <c r="G48" s="1"/>
  <c r="G47" s="1"/>
  <c r="G42" s="1"/>
  <c r="I40"/>
  <c r="I39" s="1"/>
  <c r="H40"/>
  <c r="G40"/>
  <c r="G39" s="1"/>
  <c r="H39"/>
  <c r="I38"/>
  <c r="I37" s="1"/>
  <c r="I36" s="1"/>
  <c r="H38"/>
  <c r="G38"/>
  <c r="G37" s="1"/>
  <c r="G36" s="1"/>
  <c r="H37"/>
  <c r="H36" s="1"/>
  <c r="I34"/>
  <c r="I33" s="1"/>
  <c r="I32" s="1"/>
  <c r="H34"/>
  <c r="H33" s="1"/>
  <c r="H32" s="1"/>
  <c r="G34"/>
  <c r="G33" s="1"/>
  <c r="G32" s="1"/>
  <c r="H30"/>
  <c r="H29" s="1"/>
  <c r="H28" s="1"/>
  <c r="I30"/>
  <c r="I29" s="1"/>
  <c r="I28" s="1"/>
  <c r="G30"/>
  <c r="G29" s="1"/>
  <c r="G28" s="1"/>
  <c r="H18"/>
  <c r="H17" s="1"/>
  <c r="I25"/>
  <c r="I20" s="1"/>
  <c r="I19" s="1"/>
  <c r="G25"/>
  <c r="G20" s="1"/>
  <c r="G19" s="1"/>
  <c r="I23"/>
  <c r="H23"/>
  <c r="G21"/>
  <c r="I14"/>
  <c r="I15" s="1"/>
  <c r="H14"/>
  <c r="H15" s="1"/>
  <c r="G14"/>
  <c r="G13" s="1"/>
  <c r="I42" l="1"/>
  <c r="G114"/>
  <c r="G113" s="1"/>
  <c r="G112" s="1"/>
  <c r="G81" s="1"/>
  <c r="H42"/>
  <c r="G74"/>
  <c r="G73" s="1"/>
  <c r="G72" s="1"/>
  <c r="G71" s="1"/>
  <c r="I172" i="10"/>
  <c r="H172"/>
  <c r="I114" i="8"/>
  <c r="I85" i="10"/>
  <c r="I84" s="1"/>
  <c r="I179"/>
  <c r="H179"/>
  <c r="H85"/>
  <c r="H84" s="1"/>
  <c r="H64" i="8"/>
  <c r="H114"/>
  <c r="I18"/>
  <c r="I17" s="1"/>
  <c r="G15"/>
  <c r="G12"/>
  <c r="G11" s="1"/>
  <c r="G144"/>
  <c r="G64"/>
  <c r="G179" i="10"/>
  <c r="G158"/>
  <c r="G86"/>
  <c r="G85" s="1"/>
  <c r="G84" s="1"/>
  <c r="G29"/>
  <c r="G144"/>
  <c r="I73" i="8"/>
  <c r="H73"/>
  <c r="H59"/>
  <c r="H58" s="1"/>
  <c r="H57" s="1"/>
  <c r="G135"/>
  <c r="G27"/>
  <c r="G59"/>
  <c r="G58" s="1"/>
  <c r="G56" s="1"/>
  <c r="G55" s="1"/>
  <c r="I59"/>
  <c r="I58" s="1"/>
  <c r="I57" s="1"/>
  <c r="I13"/>
  <c r="I12" s="1"/>
  <c r="I11" s="1"/>
  <c r="I144" i="10"/>
  <c r="I143" s="1"/>
  <c r="H144"/>
  <c r="H143" s="1"/>
  <c r="G18"/>
  <c r="G11" s="1"/>
  <c r="I27" i="8"/>
  <c r="H27"/>
  <c r="I64"/>
  <c r="H13"/>
  <c r="H12" s="1"/>
  <c r="H11" s="1"/>
  <c r="H10" s="1"/>
  <c r="G83" i="10" l="1"/>
  <c r="H83"/>
  <c r="I83"/>
  <c r="I113" i="8"/>
  <c r="I112" s="1"/>
  <c r="I81" s="1"/>
  <c r="H113"/>
  <c r="H112" s="1"/>
  <c r="H81" s="1"/>
  <c r="H196" i="10"/>
  <c r="I56" i="8"/>
  <c r="I55" s="1"/>
  <c r="I10"/>
  <c r="G143" i="10"/>
  <c r="I72" i="8"/>
  <c r="I71" s="1"/>
  <c r="H72"/>
  <c r="H71" s="1"/>
  <c r="G18"/>
  <c r="G17" s="1"/>
  <c r="G10" s="1"/>
  <c r="G9" s="1"/>
  <c r="H56"/>
  <c r="H55" s="1"/>
  <c r="G57"/>
  <c r="H163" l="1"/>
  <c r="I163"/>
  <c r="G163"/>
  <c r="H9"/>
  <c r="I9"/>
  <c r="I196" i="10"/>
  <c r="C16" i="20" l="1"/>
  <c r="E30" i="16" l="1"/>
  <c r="D30"/>
  <c r="G31"/>
  <c r="G30" s="1"/>
  <c r="F30"/>
  <c r="L12" i="17" l="1"/>
  <c r="M12"/>
  <c r="E28" i="16" l="1"/>
  <c r="F28"/>
  <c r="D28"/>
  <c r="L57" i="17"/>
  <c r="L56" s="1"/>
  <c r="M57"/>
  <c r="M56" s="1"/>
  <c r="K57"/>
  <c r="L51" l="1"/>
  <c r="M51"/>
  <c r="K51"/>
  <c r="E26" i="16" l="1"/>
  <c r="F26"/>
  <c r="D26"/>
  <c r="L54" i="17" l="1"/>
  <c r="L50" s="1"/>
  <c r="M54"/>
  <c r="M50" s="1"/>
  <c r="K54"/>
  <c r="K50" s="1"/>
  <c r="L41" l="1"/>
  <c r="M41"/>
  <c r="K12" l="1"/>
  <c r="D20" i="16" l="1"/>
  <c r="D35" s="1"/>
  <c r="K56" i="17"/>
  <c r="M35"/>
  <c r="M34" s="1"/>
  <c r="L35"/>
  <c r="L34" s="1"/>
  <c r="K35"/>
  <c r="K34" s="1"/>
  <c r="M32"/>
  <c r="L32"/>
  <c r="K32"/>
  <c r="M30"/>
  <c r="L30"/>
  <c r="K30"/>
  <c r="M27"/>
  <c r="L27"/>
  <c r="K27"/>
  <c r="M17"/>
  <c r="L17"/>
  <c r="K17"/>
  <c r="D16" i="16"/>
  <c r="E16"/>
  <c r="F16"/>
  <c r="D18"/>
  <c r="E18"/>
  <c r="F18"/>
  <c r="E20"/>
  <c r="E35" s="1"/>
  <c r="F20"/>
  <c r="F35" s="1"/>
  <c r="D17" i="12"/>
  <c r="D16" s="1"/>
  <c r="D15" s="1"/>
  <c r="E17"/>
  <c r="E16" s="1"/>
  <c r="E15" s="1"/>
  <c r="F17"/>
  <c r="F16" s="1"/>
  <c r="F15" s="1"/>
  <c r="D21"/>
  <c r="D20" s="1"/>
  <c r="D19" s="1"/>
  <c r="E21"/>
  <c r="E20" s="1"/>
  <c r="E19" s="1"/>
  <c r="F21"/>
  <c r="F20" s="1"/>
  <c r="F19" s="1"/>
  <c r="K29" i="17" l="1"/>
  <c r="K26" s="1"/>
  <c r="K11" s="1"/>
  <c r="E14" i="12"/>
  <c r="E23" s="1"/>
  <c r="F14"/>
  <c r="F23" s="1"/>
  <c r="D14"/>
  <c r="D23" s="1"/>
  <c r="L29" i="17"/>
  <c r="L26" s="1"/>
  <c r="L11" s="1"/>
  <c r="L62" s="1"/>
  <c r="M29"/>
  <c r="M26" s="1"/>
  <c r="M11" s="1"/>
  <c r="M62" s="1"/>
  <c r="K62" l="1"/>
  <c r="G77" i="10"/>
  <c r="G70" s="1"/>
  <c r="G78"/>
  <c r="G75" l="1"/>
  <c r="G51"/>
  <c r="G10" s="1"/>
  <c r="G196" s="1"/>
</calcChain>
</file>

<file path=xl/sharedStrings.xml><?xml version="1.0" encoding="utf-8"?>
<sst xmlns="http://schemas.openxmlformats.org/spreadsheetml/2006/main" count="1693" uniqueCount="377">
  <si>
    <t>Резервные фонды местной администрации</t>
  </si>
  <si>
    <t>Межбюджетные трансферты из краевого и федерального бюджета и доли софинансирования в рамках непрограмных расходов</t>
  </si>
  <si>
    <t>Иные закупки товаров, работ и услуг для государственных муниципальных нужд</t>
  </si>
  <si>
    <t>Национальная экономика</t>
  </si>
  <si>
    <t>Условно утвержденные расходы</t>
  </si>
  <si>
    <t>Всего</t>
  </si>
  <si>
    <t>Резервные фонды местной администрации в рамках непрограммных расходов</t>
  </si>
  <si>
    <t>00</t>
  </si>
  <si>
    <t>Резервные фонды местной администрации, в рамках непрограммных расходов</t>
  </si>
  <si>
    <t>Приложение №1</t>
  </si>
  <si>
    <t xml:space="preserve">                                                                 </t>
  </si>
  <si>
    <t>сумма</t>
  </si>
  <si>
    <t xml:space="preserve">Итого источников внутреннего  финансирования                                                               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</si>
  <si>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</t>
  </si>
  <si>
    <t>Муниципальная программа «Улучшение жизнедеятельности населения муниципального образования Недокурский сельсовет».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</si>
  <si>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</si>
  <si>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</si>
  <si>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</si>
  <si>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06</t>
  </si>
  <si>
    <t>Резервные фонды</t>
  </si>
  <si>
    <t xml:space="preserve">Культура, кинематография </t>
  </si>
  <si>
    <t>ИТОГО</t>
  </si>
  <si>
    <t>110</t>
  </si>
  <si>
    <t xml:space="preserve">          Источники внутреннего  финансирования дефицита</t>
  </si>
  <si>
    <t xml:space="preserve"> тыс. руб.</t>
  </si>
  <si>
    <t>№ строки</t>
  </si>
  <si>
    <t>01</t>
  </si>
  <si>
    <t>02</t>
  </si>
  <si>
    <t>10</t>
  </si>
  <si>
    <t>08</t>
  </si>
  <si>
    <t>04</t>
  </si>
  <si>
    <t>03</t>
  </si>
  <si>
    <t>Общегосударственные вопросы</t>
  </si>
  <si>
    <t>Межбюджетные трансферты</t>
  </si>
  <si>
    <t>Культура</t>
  </si>
  <si>
    <t>Жилищно-коммунальное хозяйство</t>
  </si>
  <si>
    <t>Национальная безопасность и правоохранительная деятельность</t>
  </si>
  <si>
    <t>Благоустройство</t>
  </si>
  <si>
    <t>Иные межбюджетные трансферты</t>
  </si>
  <si>
    <t>240</t>
  </si>
  <si>
    <t>540</t>
  </si>
  <si>
    <t>120</t>
  </si>
  <si>
    <t>850</t>
  </si>
  <si>
    <t>Непрограммные расходы</t>
  </si>
  <si>
    <t>100</t>
  </si>
  <si>
    <t>200</t>
  </si>
  <si>
    <t>Целевая статья</t>
  </si>
  <si>
    <t>Вид расходов</t>
  </si>
  <si>
    <t>Функционирование органов местного самоуправления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</si>
  <si>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</si>
  <si>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государственнными (муниципальными) органами, казенными учреждениями, органами управления государственными внебюджетными фондами.</t>
  </si>
  <si>
    <t>Иные бюджетные ассигнования</t>
  </si>
  <si>
    <t>800</t>
  </si>
  <si>
    <t>Уплата налогов, сборов и иных платежей</t>
  </si>
  <si>
    <t>Другие общегосударственные вопросы</t>
  </si>
  <si>
    <t>500</t>
  </si>
  <si>
    <t>Дорожное хозяйство (дорожные фонды)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</si>
  <si>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</si>
  <si>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</si>
  <si>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 где отсутствуют военные комиссариаты, в рамках непрограмных расходов</t>
  </si>
  <si>
    <t>тыс. рублей</t>
  </si>
  <si>
    <t>3</t>
  </si>
  <si>
    <t>4</t>
  </si>
  <si>
    <t>5</t>
  </si>
  <si>
    <t>6</t>
  </si>
  <si>
    <t>Резервные средства</t>
  </si>
  <si>
    <t>Администрация Недокурского сельсовета</t>
  </si>
  <si>
    <t xml:space="preserve"> </t>
  </si>
  <si>
    <t>тыс.руб.</t>
  </si>
  <si>
    <t>Код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</si>
  <si>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</si>
  <si>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</si>
  <si>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</si>
  <si>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</si>
  <si>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</si>
  <si>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000</t>
  </si>
  <si>
    <t>0000</t>
  </si>
  <si>
    <t>НАЛОГОВЫЕ И НЕНАЛОГОВЫЕ ДОХОДЫ</t>
  </si>
  <si>
    <t>1</t>
  </si>
  <si>
    <t xml:space="preserve">НАЛОГИ НА ПРИБЫЛЬ, ДОХОДЫ </t>
  </si>
  <si>
    <t>182</t>
  </si>
  <si>
    <t>010</t>
  </si>
  <si>
    <t xml:space="preserve">Налог на доходы физических лиц </t>
  </si>
  <si>
    <t>020</t>
  </si>
  <si>
    <t>030</t>
  </si>
  <si>
    <t>040</t>
  </si>
  <si>
    <t>022</t>
  </si>
  <si>
    <t>30</t>
  </si>
  <si>
    <t>40</t>
  </si>
  <si>
    <t>50</t>
  </si>
  <si>
    <t>60</t>
  </si>
  <si>
    <t>НАЛОГИ НА ИМУЩЕСТВО</t>
  </si>
  <si>
    <t>Налог на имущество физических лиц</t>
  </si>
  <si>
    <t xml:space="preserve">Земельный налог </t>
  </si>
  <si>
    <t>Государственная пошлина по делам, рассматриваемым в судах общей юрисдикции, мировыми судьями</t>
  </si>
  <si>
    <t>033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</si>
  <si>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</si>
  <si>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</si>
  <si>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</si>
  <si>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807</t>
  </si>
  <si>
    <t>001</t>
  </si>
  <si>
    <t>999</t>
  </si>
  <si>
    <t>ВСЕГО ДОХОДОВ</t>
  </si>
  <si>
    <t>043</t>
  </si>
  <si>
    <t>Земельный налог с организаций, обладающих земельным участком, расположенным в границах сельских поселений</t>
  </si>
  <si>
    <t>Раздел             Подраздел</t>
  </si>
  <si>
    <t>0800</t>
  </si>
  <si>
    <t>0801</t>
  </si>
  <si>
    <t>0300</t>
  </si>
  <si>
    <t>0310</t>
  </si>
  <si>
    <t>0400</t>
  </si>
  <si>
    <t>0409</t>
  </si>
  <si>
    <t>0500</t>
  </si>
  <si>
    <t>0503</t>
  </si>
  <si>
    <t>0100</t>
  </si>
  <si>
    <t>0104</t>
  </si>
  <si>
    <t>0102</t>
  </si>
  <si>
    <t>0106</t>
  </si>
  <si>
    <t>0111</t>
  </si>
  <si>
    <t>0113</t>
  </si>
  <si>
    <t>0200</t>
  </si>
  <si>
    <t>0203</t>
  </si>
  <si>
    <t>7</t>
  </si>
  <si>
    <t>8</t>
  </si>
  <si>
    <t>9</t>
  </si>
  <si>
    <t>Раздел      Подраздел</t>
  </si>
  <si>
    <t xml:space="preserve">  Рз              ПРз</t>
  </si>
  <si>
    <t xml:space="preserve">Закупка товаров, работ и услуг для государственных (муниципальных) нужд
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</si>
  <si>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</si>
  <si>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</si>
  <si>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 xml:space="preserve">Муниципальная программа «Улучшение жизнедеятельности населения муниципального образования Недокурский сельсовет» </t>
  </si>
  <si>
    <t xml:space="preserve">Акцизы на автомобильный бензин, производимый на территории РФ </t>
  </si>
  <si>
    <t>024</t>
  </si>
  <si>
    <t xml:space="preserve"> Иные межбюджетные трансферты</t>
  </si>
  <si>
    <t>04 0 00 00000</t>
  </si>
  <si>
    <t>04 1 00 00000</t>
  </si>
  <si>
    <t>04 1 00 00220</t>
  </si>
  <si>
    <t>04 0 00  00000</t>
  </si>
  <si>
    <t>04 1 00  00000</t>
  </si>
  <si>
    <t>04 1 00  00210</t>
  </si>
  <si>
    <t>04 1 00 00210</t>
  </si>
  <si>
    <t>04 5 00 00000</t>
  </si>
  <si>
    <t>04 2 00 00000</t>
  </si>
  <si>
    <t>04 3 00 00000</t>
  </si>
  <si>
    <t>04 3 00 10110</t>
  </si>
  <si>
    <t>04 4 00 00000</t>
  </si>
  <si>
    <t>04 4 00 75140</t>
  </si>
  <si>
    <t>04 4 00 51180</t>
  </si>
  <si>
    <t>03 2 00 00000</t>
  </si>
  <si>
    <t>03 0 00 00000</t>
  </si>
  <si>
    <t>03 2 00 49080</t>
  </si>
  <si>
    <t>03 3 00 00000</t>
  </si>
  <si>
    <t>03 3 00 49010</t>
  </si>
  <si>
    <t xml:space="preserve">03 3 00 49040 </t>
  </si>
  <si>
    <t>03 3 00 49040</t>
  </si>
  <si>
    <t>03 3 00 49050</t>
  </si>
  <si>
    <t>04 1 00  00220</t>
  </si>
  <si>
    <t>Глава муниципального образования в рамках непрограммных расходов</t>
  </si>
  <si>
    <t>04 5 00 48010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</si>
  <si>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непрограмных мероприятий</t>
  </si>
  <si>
    <t>Прочие непрограммные расходы</t>
  </si>
  <si>
    <t>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</t>
  </si>
  <si>
    <t>Расходы на выплаты персоналу государственных муниципальных  органов</t>
  </si>
  <si>
    <t>Муниципальные программы</t>
  </si>
  <si>
    <t>Межбюджетные трансферты из краевого и федерального бюджета и доли софинансирования в рамках непрограммных расходов</t>
  </si>
  <si>
    <t>Прочие непрограммные мероприятия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</si>
  <si>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</si>
  <si>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</si>
  <si>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</si>
  <si>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</si>
  <si>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35</t>
  </si>
  <si>
    <t>118</t>
  </si>
  <si>
    <t>49</t>
  </si>
  <si>
    <t>Прочие межбюджетные трансферты, передаваемые бюджетам сельских поселений</t>
  </si>
  <si>
    <t>Субвенции местным бюджетам на выполнение передаваемых полномочий субъектов Российской Федерации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</si>
  <si>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</si>
  <si>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</si>
  <si>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</si>
  <si>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Закупка товаров, работ и услуг для обеспечения государственных (муниципальных) нужд
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</si>
  <si>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непрограммных мероприятий</t>
  </si>
  <si>
    <t>Осуществление первичного воинского учета на территориях где отсутствуют военные комиссариаты, в рамках непрограммных расходов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</si>
  <si>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</si>
  <si>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</si>
  <si>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</si>
  <si>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 денежных  средств бюджетов</t>
  </si>
  <si>
    <t>Увеличение прочих  остатков  денежных  средств бюджетов сельских поселений</t>
  </si>
  <si>
    <t>807 01 05 02 01 10 0000 510</t>
  </si>
  <si>
    <t>Уменьшение  остатков    средств бюджетов</t>
  </si>
  <si>
    <t>Уменьшение  прочих  остатков    средств бюджетов</t>
  </si>
  <si>
    <t>Уменьшение  прочих  остатков  денежных   средств бюджетов</t>
  </si>
  <si>
    <t>807 01 05 02 01 10 0000 610</t>
  </si>
  <si>
    <t>Уменьшение  прочих  остатков  денежных  средств бюджетов сельских поселений</t>
  </si>
  <si>
    <t>Дотации на выравнивание бюджетной обеспеченности</t>
  </si>
  <si>
    <t>04 7 00 00000</t>
  </si>
  <si>
    <t>04 7 00 48220</t>
  </si>
  <si>
    <t>Земельный налог с организаций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</si>
  <si>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</si>
  <si>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</t>
  </si>
  <si>
    <t>ГОСУДАРСТВЕННАЯ ПОШЛИНА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</si>
  <si>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</si>
  <si>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Прочие межбюджетные трансферты, передаваемые бюджетам 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</si>
  <si>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</si>
  <si>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</si>
  <si>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аналитической группы подвида</t>
  </si>
  <si>
    <t>код группы подвида</t>
  </si>
  <si>
    <t>код главного администратора</t>
  </si>
  <si>
    <t>Наименование показателя бюджетной классификации</t>
  </si>
  <si>
    <t>Наименование главного распорядителя и наименование показателей бюджетной классификации</t>
  </si>
  <si>
    <t>Код главного распорядителя бюджетных средств</t>
  </si>
  <si>
    <t>Наименование муниципальной программы и наименование показателей бюджетной классификации</t>
  </si>
  <si>
    <t>Наименование</t>
  </si>
  <si>
    <t>Доходы от сдачи в аренду имущества, составляющего казну сельских поселений (за исключением земельных участков)</t>
  </si>
  <si>
    <t>Другие вопросы в области жилищно-коммунального хозяйства</t>
  </si>
  <si>
    <t>0505</t>
  </si>
  <si>
    <t>Здравоохранение</t>
  </si>
  <si>
    <t>0900</t>
  </si>
  <si>
    <t>Другие вопросы в области здравоохранения</t>
  </si>
  <si>
    <t>0909</t>
  </si>
  <si>
    <t>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</t>
  </si>
  <si>
    <t>04 2 00 48110</t>
  </si>
  <si>
    <t>04 2 00 49640</t>
  </si>
  <si>
    <t>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</t>
  </si>
  <si>
    <t>11</t>
  </si>
  <si>
    <t>150</t>
  </si>
  <si>
    <t>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</t>
  </si>
  <si>
    <t>Социальная политика</t>
  </si>
  <si>
    <t>Пенсионное обеспечение</t>
  </si>
  <si>
    <t>Доплата к пенсии муниципальных служащих в рамках непрограммных расходов</t>
  </si>
  <si>
    <t>Социальное обеспечение и иные выплаты населению</t>
  </si>
  <si>
    <t>Публичные нормативные социальные выплаты гражданам</t>
  </si>
  <si>
    <t>1000</t>
  </si>
  <si>
    <t>1001</t>
  </si>
  <si>
    <t>300</t>
  </si>
  <si>
    <t>310</t>
  </si>
  <si>
    <t>Обеспечение пожарной безопасности</t>
  </si>
  <si>
    <t>04 8 00 00000</t>
  </si>
  <si>
    <t>04 8 00 01110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</si>
  <si>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</si>
  <si>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выделяемые из бюджета Недокурского сельсовета в районный бюджет  по организации исполнения бюджета поселения в рамках непрограммных расходов</t>
  </si>
  <si>
    <t>2022 год</t>
  </si>
  <si>
    <t>Всего доходы  бюджета сельсовета на 2022 год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</si>
  <si>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</si>
  <si>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Прочие межбюджетные трансферты, передаваемые бюджетам сельских поселений (на поддержку мер по обеспечению сбалансированности бюджетов) </t>
  </si>
  <si>
    <t xml:space="preserve"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 </t>
  </si>
  <si>
    <t>04 5 00 42060</t>
  </si>
  <si>
    <t>04 5 00 48510</t>
  </si>
  <si>
    <t xml:space="preserve">Подпрограмма: «Развитие транспортной инфраструктуры муниципального образования Недокурский сельсовет» </t>
  </si>
  <si>
    <t xml:space="preserve"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</si>
  <si>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Подпрограмма «Благоустройство в муниципальном образовании Недокурский сельсовет»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</si>
  <si>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сельсовет».</t>
  </si>
  <si>
    <t>Организация и содержание мест захоронения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</si>
  <si>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Прочие расходы на благоустройство 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</si>
  <si>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Подпрограмма: «Развитие транспортной инфраструктуры муниципального образования Недокурский сельсовет»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</si>
  <si>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«Развитие транспортной инфраструктуры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 .</t>
  </si>
  <si>
    <t xml:space="preserve">Организация и содержание мест захоронения в рамках  подпрограммы «Благоустройство в муниципальном образовании Недокурский сельсовет»   муниципальной программы «Улучшение жизнедеятельности населения муниципального образования Недокурский сельсовет».                </t>
  </si>
  <si>
    <t>Иные межбюджетные трансферты выделяемые из бюджета Недокурского сельсовета в районный бюджет по организации исполнения бюджета поселения  в рамках непрограммных расходов</t>
  </si>
  <si>
    <t>7514</t>
  </si>
  <si>
    <t>0001</t>
  </si>
  <si>
    <t>Иные межбюджетные трансферты, передаваемые из бюджета Недокурского сельсовета в районный бюджет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</si>
  <si>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Иные межбюджетные трансферты выделяемые из бюджета Недокурского сельсовета в районный бюджет  (на обеспечение развития и укрепления материально-технической базы домов культуры в населенных пунктах с числом жителей до 50 тысяч человек) в рамках непрограммных расходов</t>
  </si>
  <si>
    <t>Жилищное хозяйство</t>
  </si>
  <si>
    <t>0501</t>
  </si>
  <si>
    <t>Расходы по взносам на капитальный ремонт муниципального жилищного фонда  в рамках непрограммных расходов</t>
  </si>
  <si>
    <t>04 2 00 43150</t>
  </si>
  <si>
    <t>Закупка товаров, работ и услуг для обеспечения государственных (муниципальных) нужд</t>
  </si>
  <si>
    <t>Расходы на ремонт и содержание муниципальных жилых помещений в рамках непрограммных расходов</t>
  </si>
  <si>
    <t>04 2 00 49590</t>
  </si>
  <si>
    <t xml:space="preserve">Подпрограмма:«Энергосбережение и повышение энергетической эффективности муниципального образования Недокурский сельсовет» </t>
  </si>
  <si>
    <t>03 4 00 00000</t>
  </si>
  <si>
    <t>Расходы по энергосбережению и повышению энергетической эффективности в рамках подпрограммы «Энергосбережение и повышение энергетической эффективности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</t>
  </si>
  <si>
    <t>03 4 00 49320</t>
  </si>
  <si>
    <t xml:space="preserve">Подпрограмма: «Энергосбережение и повышение энергетической эффективности муниципального образования Недокурский сельсовет» </t>
  </si>
  <si>
    <t>03  400 00000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</si>
  <si>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</si>
  <si>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</si>
  <si>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</si>
  <si>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</si>
  <si>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</si>
  <si>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</si>
  <si>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</si>
  <si>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</si>
  <si>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</si>
  <si>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</si>
  <si>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</si>
  <si>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51</t>
  </si>
  <si>
    <t>61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</si>
  <si>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</si>
  <si>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</si>
  <si>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 , взимаемый по ставкам , применяемым к объектам налогообложения , расположенным в границах сельских поселений</t>
  </si>
  <si>
    <t>05</t>
  </si>
  <si>
    <t>075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</si>
  <si>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</si>
  <si>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</si>
  <si>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16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</si>
  <si>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</si>
  <si>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</si>
  <si>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03 2 00 S5090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</si>
  <si>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</t>
  </si>
  <si>
    <t>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</t>
  </si>
  <si>
    <t xml:space="preserve"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</si>
  <si>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 xml:space="preserve">            Код</t>
  </si>
  <si>
    <t>03 0 00  00000</t>
  </si>
  <si>
    <t>Подпрограмма: «Обеспечение безопасности жизнедеятельности муниципального образования Недокурский сельсовет»</t>
  </si>
  <si>
    <t>03 1 00 00000</t>
  </si>
  <si>
    <t>Реализация мероприятий по предупреждению пожаров и обеспечению пожарной безопасности в рамках подпрограммы 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</si>
  <si>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03 1 00 49230</t>
  </si>
  <si>
    <t>Реализация мероприятий по предупреждению пожаров и обеспечению пожарной безопасности в рамках подпрограммы"Обеспечение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</si>
  <si>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2023 год</t>
  </si>
  <si>
    <t>Всего доходы  бюджета сельсовета на 2023 год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</si>
  <si>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</si>
  <si>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</si>
  <si>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 xml:space="preserve"> бюджета   Недокурского сельсовета  на 2022 год и плановый период 2023-2024 годов</t>
  </si>
  <si>
    <t xml:space="preserve">Доходы бюджета Недокурского сельсовета на 2022 год и плановый период 2023-2024 годов </t>
  </si>
  <si>
    <t>Всего доходы  бюджета сельсовета на 2024 год</t>
  </si>
  <si>
    <t>Распределение расходов бюджета Недокурского сельсовета на 2022  год и плановый период 2023-2024 годов по разделам и подразделам классификации расходов бюджетов Российской Федерации</t>
  </si>
  <si>
    <t>Ведомственная структура расходов бюджета Недокурского сельсовета на 2022 год  и плановый период 2023-2024 годов</t>
  </si>
  <si>
    <t>Распределение бюджетных ассигнований по целевым статьям (муниципальным программам Недокурского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 2022 год и плановый период  2023-2024 годов</t>
  </si>
  <si>
    <t>Объем межбюджетных трансфертов, получаемых из других бюджетов бюджетной системы Российской Федерации Недокурского сельсовета  на 2022 год и плановый период 2023-2024 годов</t>
  </si>
  <si>
    <t>Распределение иных межбюджетных трансфертов,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 района на 2022 год и плановый период 2023-2024 годов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</si>
  <si>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</si>
  <si>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</si>
  <si>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</si>
  <si>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</si>
  <si>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</si>
  <si>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</si>
  <si>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 xml:space="preserve"> 05 0 F3 67484</t>
  </si>
  <si>
    <t>Дотации бюджетам бюджетной системы Российской Федерации</t>
  </si>
  <si>
    <t>20</t>
  </si>
  <si>
    <t>302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</si>
  <si>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</si>
  <si>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</si>
  <si>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03 2 00 49020</t>
  </si>
  <si>
    <t>Муниципальная программа "Переселение граждан из аварийного жилищного фонда в МО Недокурский сельсовет"</t>
  </si>
  <si>
    <t>05 0 00 00000</t>
  </si>
  <si>
    <t>Транспортировка в морг безродных, невостребованных и неопознанных умерших в рамках непрограммных расходов</t>
  </si>
  <si>
    <t xml:space="preserve">к решению Недокурского сельского Совета депутатов </t>
  </si>
  <si>
    <t>Приложение № 2</t>
  </si>
  <si>
    <t xml:space="preserve">                                                              Приложение № 3</t>
  </si>
  <si>
    <t xml:space="preserve">       Приложение 4</t>
  </si>
  <si>
    <t>Приложение  5</t>
  </si>
  <si>
    <t>Приложение 6</t>
  </si>
  <si>
    <t>Приложение № 7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</si>
  <si>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</si>
  <si>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</si>
  <si>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</si>
  <si>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1400</t>
  </si>
  <si>
    <t>1403</t>
  </si>
  <si>
    <t>04 7 00 49870</t>
  </si>
  <si>
    <t>521</t>
  </si>
  <si>
    <t>Межбюджетные трансферты общего характера бюджетам субъектов Российской Федерации и муниципальных образований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</si>
  <si>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</si>
  <si>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Субсидия из бюджета сельского поселения, в котором в отчетном финансовом году расчетные налоговые доходы (без учета налоговых доходов по дополнительным нормативам отчислений) превышали уровень, установленный законом Красноярского края, в краевой бюджет в рамках непрограммных расходов</t>
  </si>
  <si>
    <t xml:space="preserve">"О  бюджете Недокурского сельсовета Кежемского района Красноярского края на 2022 год и плановый период 2023-2024 годов" № 12-52 р от 18.01.2022 </t>
  </si>
  <si>
    <t>к решению Недокурского сельского Совета депутатов "О  бюджете Недокурского сельсовета Кежемского района Красноярского края на 2022 год и плановый период 2023-2024 годов" № 12-52 р от 18.01.2022</t>
  </si>
  <si>
    <t>к решению Недокурского сельского Совета депутатов  "О  бюджете Недокурского сельсовета Кежемского района Красноярского края на 2022 год и плановый период 2023-2024 годов" № 12-52 р от 18.01.2022</t>
  </si>
  <si>
    <t>"О  бюджете Недокурского сельсовета Кежемского района Красноярского края на 2022 год и плановый период 2023-2024 годов" № 12-52 р от 18.01.2022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</si>
  <si>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</si>
  <si>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299</t>
  </si>
  <si>
    <t>Субсидии бюджетам бюджетной системы Российской Федерации (межбюджетные субсидии)</t>
  </si>
  <si>
    <t>Прочие расходы, осуществляемые органами местного самоуправления поселений в рамках непрограммных расходов</t>
  </si>
  <si>
    <t>04 2 00 49680</t>
  </si>
  <si>
    <t xml:space="preserve"> 05 0 F3 6748S</t>
  </si>
  <si>
    <t xml:space="preserve"> 05 0 F3 67483</t>
  </si>
  <si>
    <t>Прочие непрограмные мероприятия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</si>
  <si>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</si>
  <si>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корпорации- Фонда содействия реформированию жилищно - 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</si>
  <si>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</si>
  <si>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Возврат прочих остатков субсидий, субвенций и иных межбюджетных трансфертов, имеющих целевое назначение, прошлых лет  из бюджетов сельских поселений</t>
  </si>
  <si>
    <t>19</t>
  </si>
  <si>
    <t xml:space="preserve">Возврат остатков субсидий, субвенций и иных межбюджетных трансфертов, имеющих целевое назначение, прошлых лет </t>
  </si>
  <si>
    <t>853</t>
  </si>
  <si>
    <t>Уплата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</si>
  <si>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</si>
  <si>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</si>
  <si>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мероприятий по переселению граждан из аварийного жилищного фонда за счет средств государственной корпорации- Фонда содействия реформированию жилищно-коммунального хозяйства в рамках муниципальной программы" Переселение граждан из аварийного жилищного фонда в МО Недокурский сельсовет"</t>
  </si>
  <si>
    <t>Расходы на обеспечение мероприятий по переселению граждан из аварийного жилищного фонда в рамках муниципальной программы "Переселение граждан из аварийного жилищного фонда в МО Недокурский сельсовет"</t>
  </si>
  <si>
    <t>Расходы на обеспечение мероприятий по переселению граждан из аварийного жилищного фонда за счет средств местного бюджета в рамках муниципальной программы" Переселение граждан из аварийного жилищного фонда в МО Недокурский сельсовет"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</si>
</sst>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.000"/>
    <numFmt numFmtId="166" formatCode="#,##0.000000000"/>
    <numFmt numFmtId="167" formatCode="0.00000"/>
    <numFmt numFmtId="168" formatCode="#,##0.00000"/>
    <numFmt numFmtId="169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</cellStyleXfs>
  <cellXfs count="31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4" fillId="0" borderId="5" xfId="6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8" fillId="2" borderId="0" xfId="7" applyFont="1" applyFill="1" applyProtection="1">
      <protection locked="0"/>
    </xf>
    <xf numFmtId="165" fontId="18" fillId="2" borderId="0" xfId="7" applyNumberFormat="1" applyFont="1" applyFill="1" applyBorder="1" applyProtection="1">
      <protection locked="0"/>
    </xf>
    <xf numFmtId="0" fontId="18" fillId="2" borderId="0" xfId="7" applyFont="1" applyFill="1" applyBorder="1"/>
    <xf numFmtId="0" fontId="18" fillId="2" borderId="0" xfId="7" applyFont="1" applyFill="1"/>
    <xf numFmtId="0" fontId="1" fillId="2" borderId="0" xfId="7" applyFont="1" applyFill="1" applyProtection="1">
      <protection locked="0"/>
    </xf>
    <xf numFmtId="165" fontId="1" fillId="2" borderId="0" xfId="7" applyNumberFormat="1" applyFont="1" applyFill="1" applyBorder="1" applyProtection="1">
      <protection locked="0"/>
    </xf>
    <xf numFmtId="0" fontId="20" fillId="2" borderId="0" xfId="7" applyFont="1" applyFill="1" applyProtection="1">
      <protection locked="0"/>
    </xf>
    <xf numFmtId="0" fontId="21" fillId="2" borderId="0" xfId="7" applyFont="1" applyFill="1" applyBorder="1" applyAlignment="1" applyProtection="1">
      <alignment horizontal="center"/>
      <protection locked="0"/>
    </xf>
    <xf numFmtId="165" fontId="1" fillId="2" borderId="0" xfId="7" applyNumberFormat="1" applyFont="1" applyFill="1" applyBorder="1" applyAlignment="1" applyProtection="1">
      <alignment horizontal="right"/>
      <protection locked="0"/>
    </xf>
    <xf numFmtId="0" fontId="3" fillId="2" borderId="5" xfId="7" applyFont="1" applyFill="1" applyBorder="1" applyAlignment="1" applyProtection="1">
      <alignment horizontal="center"/>
      <protection locked="0"/>
    </xf>
    <xf numFmtId="0" fontId="2" fillId="2" borderId="5" xfId="7" applyFont="1" applyFill="1" applyBorder="1" applyProtection="1">
      <protection locked="0"/>
    </xf>
    <xf numFmtId="0" fontId="3" fillId="2" borderId="5" xfId="7" applyFont="1" applyFill="1" applyBorder="1" applyAlignment="1" applyProtection="1">
      <alignment vertical="top" wrapText="1"/>
      <protection locked="0"/>
    </xf>
    <xf numFmtId="0" fontId="9" fillId="2" borderId="5" xfId="3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7" applyFont="1" applyFill="1" applyBorder="1" applyAlignment="1" applyProtection="1">
      <alignment vertical="top" wrapText="1"/>
      <protection locked="0"/>
    </xf>
    <xf numFmtId="0" fontId="3" fillId="2" borderId="0" xfId="7" applyFont="1" applyFill="1"/>
    <xf numFmtId="0" fontId="21" fillId="2" borderId="0" xfId="7" applyFont="1" applyFill="1"/>
    <xf numFmtId="0" fontId="2" fillId="2" borderId="0" xfId="7" applyFont="1" applyFill="1"/>
    <xf numFmtId="0" fontId="3" fillId="2" borderId="5" xfId="7" applyNumberFormat="1" applyFont="1" applyFill="1" applyBorder="1" applyAlignment="1" applyProtection="1">
      <alignment vertical="top" wrapText="1"/>
      <protection locked="0"/>
    </xf>
    <xf numFmtId="49" fontId="7" fillId="0" borderId="5" xfId="7" applyNumberFormat="1" applyFont="1" applyFill="1" applyBorder="1" applyProtection="1">
      <protection locked="0"/>
    </xf>
    <xf numFmtId="49" fontId="7" fillId="0" borderId="5" xfId="7" applyNumberFormat="1" applyFont="1" applyFill="1" applyBorder="1" applyAlignment="1" applyProtection="1">
      <alignment horizontal="right"/>
      <protection locked="0"/>
    </xf>
    <xf numFmtId="0" fontId="8" fillId="0" borderId="5" xfId="7" applyFont="1" applyFill="1" applyBorder="1" applyAlignment="1" applyProtection="1">
      <alignment vertical="top" wrapText="1"/>
      <protection locked="0"/>
    </xf>
    <xf numFmtId="0" fontId="7" fillId="0" borderId="0" xfId="7" applyFont="1" applyFill="1"/>
    <xf numFmtId="0" fontId="3" fillId="2" borderId="5" xfId="7" applyFont="1" applyFill="1" applyBorder="1" applyAlignment="1" applyProtection="1">
      <alignment textRotation="90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 shrinkToFit="1"/>
    </xf>
    <xf numFmtId="0" fontId="16" fillId="0" borderId="0" xfId="0" applyFont="1" applyFill="1"/>
    <xf numFmtId="0" fontId="14" fillId="0" borderId="5" xfId="0" applyFont="1" applyFill="1" applyBorder="1" applyAlignment="1">
      <alignment horizontal="justify"/>
    </xf>
    <xf numFmtId="0" fontId="15" fillId="0" borderId="5" xfId="0" applyFont="1" applyFill="1" applyBorder="1" applyAlignment="1">
      <alignment horizontal="justify"/>
    </xf>
    <xf numFmtId="0" fontId="14" fillId="0" borderId="5" xfId="0" applyFont="1" applyFill="1" applyBorder="1" applyAlignment="1">
      <alignment horizontal="left" wrapText="1" shrinkToFit="1"/>
    </xf>
    <xf numFmtId="0" fontId="14" fillId="0" borderId="5" xfId="0" applyFont="1" applyFill="1" applyBorder="1" applyAlignment="1">
      <alignment horizontal="justify" wrapText="1"/>
    </xf>
    <xf numFmtId="0" fontId="2" fillId="2" borderId="5" xfId="7" applyNumberFormat="1" applyFont="1" applyFill="1" applyBorder="1" applyAlignment="1" applyProtection="1">
      <alignment vertical="top" wrapText="1"/>
      <protection locked="0"/>
    </xf>
    <xf numFmtId="0" fontId="23" fillId="0" borderId="0" xfId="0" applyFont="1"/>
    <xf numFmtId="0" fontId="23" fillId="2" borderId="0" xfId="0" applyFont="1" applyFill="1"/>
    <xf numFmtId="0" fontId="3" fillId="0" borderId="0" xfId="0" applyFont="1"/>
    <xf numFmtId="166" fontId="23" fillId="0" borderId="0" xfId="0" applyNumberFormat="1" applyFont="1"/>
    <xf numFmtId="165" fontId="23" fillId="0" borderId="0" xfId="0" applyNumberFormat="1" applyFont="1"/>
    <xf numFmtId="0" fontId="21" fillId="2" borderId="0" xfId="0" applyFont="1" applyFill="1" applyBorder="1" applyAlignment="1">
      <alignment horizontal="left"/>
    </xf>
    <xf numFmtId="0" fontId="3" fillId="0" borderId="5" xfId="0" applyFont="1" applyBorder="1" applyAlignment="1">
      <alignment wrapText="1"/>
    </xf>
    <xf numFmtId="0" fontId="24" fillId="0" borderId="0" xfId="0" applyFont="1" applyAlignment="1"/>
    <xf numFmtId="0" fontId="24" fillId="0" borderId="5" xfId="0" applyFont="1" applyBorder="1" applyAlignment="1">
      <alignment wrapText="1"/>
    </xf>
    <xf numFmtId="0" fontId="25" fillId="0" borderId="5" xfId="0" applyFont="1" applyBorder="1" applyAlignment="1"/>
    <xf numFmtId="167" fontId="25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" fillId="0" borderId="0" xfId="0" applyFont="1" applyAlignment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2" fillId="0" borderId="0" xfId="0" applyFont="1" applyFill="1"/>
    <xf numFmtId="0" fontId="15" fillId="0" borderId="5" xfId="0" applyFont="1" applyFill="1" applyBorder="1" applyAlignment="1">
      <alignment horizontal="left" wrapText="1" shrinkToFit="1"/>
    </xf>
    <xf numFmtId="0" fontId="15" fillId="0" borderId="5" xfId="0" applyFont="1" applyFill="1" applyBorder="1" applyAlignment="1">
      <alignment wrapText="1" shrinkToFit="1"/>
    </xf>
    <xf numFmtId="0" fontId="15" fillId="0" borderId="5" xfId="0" applyFont="1" applyFill="1" applyBorder="1" applyAlignment="1">
      <alignment horizontal="justify" wrapText="1"/>
    </xf>
    <xf numFmtId="0" fontId="14" fillId="0" borderId="5" xfId="0" applyFont="1" applyFill="1" applyBorder="1" applyAlignment="1">
      <alignment horizontal="left"/>
    </xf>
    <xf numFmtId="0" fontId="15" fillId="0" borderId="7" xfId="0" applyFont="1" applyFill="1" applyBorder="1" applyAlignment="1">
      <alignment vertical="justify" wrapText="1"/>
    </xf>
    <xf numFmtId="0" fontId="12" fillId="0" borderId="5" xfId="0" applyFont="1" applyFill="1" applyBorder="1" applyAlignment="1"/>
    <xf numFmtId="0" fontId="15" fillId="0" borderId="7" xfId="0" applyFont="1" applyFill="1" applyBorder="1" applyAlignment="1">
      <alignment wrapText="1"/>
    </xf>
    <xf numFmtId="0" fontId="12" fillId="0" borderId="5" xfId="0" applyFont="1" applyFill="1" applyBorder="1" applyAlignment="1">
      <alignment horizontal="justify"/>
    </xf>
    <xf numFmtId="0" fontId="12" fillId="0" borderId="5" xfId="0" applyFont="1" applyFill="1" applyBorder="1" applyAlignment="1">
      <alignment horizontal="justify" wrapText="1"/>
    </xf>
    <xf numFmtId="0" fontId="15" fillId="0" borderId="6" xfId="0" applyFont="1" applyFill="1" applyBorder="1" applyAlignment="1">
      <alignment horizontal="justify"/>
    </xf>
    <xf numFmtId="0" fontId="15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168" fontId="3" fillId="0" borderId="5" xfId="7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7" fontId="6" fillId="0" borderId="5" xfId="0" applyNumberFormat="1" applyFont="1" applyBorder="1" applyAlignment="1">
      <alignment vertical="top" wrapText="1"/>
    </xf>
    <xf numFmtId="168" fontId="8" fillId="0" borderId="5" xfId="7" applyNumberFormat="1" applyFont="1" applyFill="1" applyBorder="1" applyAlignment="1" applyProtection="1">
      <alignment horizontal="center" vertical="center"/>
      <protection locked="0"/>
    </xf>
    <xf numFmtId="168" fontId="2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top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8" fontId="3" fillId="2" borderId="5" xfId="0" applyNumberFormat="1" applyFont="1" applyFill="1" applyBorder="1" applyAlignment="1">
      <alignment horizontal="center" vertical="center" wrapText="1"/>
    </xf>
    <xf numFmtId="0" fontId="26" fillId="0" borderId="0" xfId="0" applyFont="1"/>
    <xf numFmtId="168" fontId="2" fillId="0" borderId="9" xfId="0" applyNumberFormat="1" applyFont="1" applyBorder="1" applyAlignment="1">
      <alignment horizontal="center"/>
    </xf>
    <xf numFmtId="0" fontId="14" fillId="0" borderId="5" xfId="0" applyFont="1" applyFill="1" applyBorder="1" applyAlignment="1">
      <alignment horizontal="left" vertical="top" wrapText="1"/>
    </xf>
    <xf numFmtId="0" fontId="24" fillId="0" borderId="0" xfId="0" applyFont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ont="1" applyFill="1"/>
    <xf numFmtId="1" fontId="3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/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7" xfId="7" applyFont="1" applyFill="1" applyBorder="1" applyAlignment="1" applyProtection="1">
      <alignment vertical="top" wrapText="1"/>
      <protection locked="0"/>
    </xf>
    <xf numFmtId="168" fontId="3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 textRotation="90" wrapText="1" readingOrder="2"/>
    </xf>
    <xf numFmtId="0" fontId="15" fillId="0" borderId="8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 shrinkToFit="1"/>
    </xf>
    <xf numFmtId="167" fontId="12" fillId="0" borderId="5" xfId="0" applyNumberFormat="1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49" fontId="15" fillId="0" borderId="5" xfId="0" applyNumberFormat="1" applyFont="1" applyFill="1" applyBorder="1" applyAlignment="1">
      <alignment horizontal="center" vertical="center" wrapText="1" shrinkToFit="1"/>
    </xf>
    <xf numFmtId="167" fontId="14" fillId="0" borderId="5" xfId="0" applyNumberFormat="1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center" vertical="center" wrapText="1" shrinkToFit="1"/>
    </xf>
    <xf numFmtId="167" fontId="17" fillId="0" borderId="5" xfId="0" applyNumberFormat="1" applyFont="1" applyFill="1" applyBorder="1" applyAlignment="1">
      <alignment horizontal="center" vertical="center" wrapText="1" shrinkToFit="1"/>
    </xf>
    <xf numFmtId="49" fontId="15" fillId="0" borderId="5" xfId="0" applyNumberFormat="1" applyFont="1" applyFill="1" applyBorder="1" applyAlignment="1">
      <alignment horizontal="center" vertical="center"/>
    </xf>
    <xf numFmtId="167" fontId="14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justify"/>
    </xf>
    <xf numFmtId="49" fontId="17" fillId="0" borderId="5" xfId="0" applyNumberFormat="1" applyFont="1" applyFill="1" applyBorder="1" applyAlignment="1">
      <alignment horizontal="center" vertical="center"/>
    </xf>
    <xf numFmtId="167" fontId="17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68" fontId="14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167" fontId="14" fillId="0" borderId="1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8" fontId="9" fillId="2" borderId="5" xfId="7" applyNumberFormat="1" applyFont="1" applyFill="1" applyBorder="1" applyAlignment="1" applyProtection="1">
      <alignment horizontal="center" vertical="center"/>
      <protection locked="0"/>
    </xf>
    <xf numFmtId="168" fontId="10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168" fontId="18" fillId="2" borderId="5" xfId="7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/>
    <xf numFmtId="0" fontId="17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justify" vertical="center"/>
    </xf>
    <xf numFmtId="168" fontId="3" fillId="2" borderId="7" xfId="7" applyNumberFormat="1" applyFont="1" applyFill="1" applyBorder="1" applyAlignment="1" applyProtection="1">
      <alignment horizontal="center"/>
      <protection locked="0"/>
    </xf>
    <xf numFmtId="168" fontId="3" fillId="2" borderId="5" xfId="7" applyNumberFormat="1" applyFont="1" applyFill="1" applyBorder="1" applyAlignment="1" applyProtection="1">
      <alignment horizontal="center"/>
      <protection locked="0"/>
    </xf>
    <xf numFmtId="167" fontId="3" fillId="0" borderId="5" xfId="0" applyNumberFormat="1" applyFont="1" applyBorder="1" applyAlignment="1">
      <alignment horizontal="center" wrapText="1"/>
    </xf>
    <xf numFmtId="167" fontId="24" fillId="0" borderId="5" xfId="0" applyNumberFormat="1" applyFont="1" applyBorder="1" applyAlignment="1">
      <alignment horizontal="center"/>
    </xf>
    <xf numFmtId="167" fontId="3" fillId="0" borderId="5" xfId="0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top" wrapText="1" shrinkToFit="1"/>
    </xf>
    <xf numFmtId="49" fontId="3" fillId="0" borderId="2" xfId="6" applyNumberFormat="1" applyFont="1" applyFill="1" applyBorder="1" applyAlignment="1">
      <alignment horizontal="center" vertical="top" wrapText="1" shrinkToFi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6" applyFont="1" applyFill="1" applyBorder="1" applyAlignment="1">
      <alignment horizontal="center" vertical="top" wrapText="1" shrinkToFit="1"/>
    </xf>
    <xf numFmtId="49" fontId="3" fillId="0" borderId="3" xfId="6" applyNumberFormat="1" applyFont="1" applyFill="1" applyBorder="1" applyAlignment="1">
      <alignment horizontal="center" vertical="top" wrapText="1" shrinkToFit="1"/>
    </xf>
    <xf numFmtId="0" fontId="3" fillId="0" borderId="6" xfId="6" applyFont="1" applyFill="1" applyBorder="1" applyAlignment="1">
      <alignment horizontal="center" vertical="top" wrapText="1" shrinkToFit="1"/>
    </xf>
    <xf numFmtId="0" fontId="3" fillId="0" borderId="5" xfId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3" fillId="0" borderId="2" xfId="6" applyFont="1" applyFill="1" applyBorder="1" applyAlignment="1">
      <alignment horizontal="left" vertical="top" wrapText="1" shrinkToFit="1"/>
    </xf>
    <xf numFmtId="0" fontId="2" fillId="0" borderId="16" xfId="6" applyFont="1" applyFill="1" applyBorder="1" applyAlignment="1">
      <alignment horizontal="left" vertical="top" wrapText="1" shrinkToFit="1"/>
    </xf>
    <xf numFmtId="0" fontId="10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 shrinkToFit="1"/>
    </xf>
    <xf numFmtId="0" fontId="10" fillId="0" borderId="5" xfId="0" applyFont="1" applyFill="1" applyBorder="1" applyAlignment="1">
      <alignment horizontal="left" vertical="top" wrapText="1" shrinkToFit="1"/>
    </xf>
    <xf numFmtId="0" fontId="9" fillId="0" borderId="5" xfId="0" applyFont="1" applyFill="1" applyBorder="1" applyAlignment="1">
      <alignment horizontal="left" vertical="top" wrapText="1" shrinkToFit="1"/>
    </xf>
    <xf numFmtId="0" fontId="10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9" fillId="0" borderId="5" xfId="0" applyNumberFormat="1" applyFont="1" applyFill="1" applyBorder="1" applyAlignment="1">
      <alignment horizontal="left" vertical="top" wrapText="1"/>
    </xf>
    <xf numFmtId="49" fontId="3" fillId="0" borderId="6" xfId="6" applyNumberFormat="1" applyFont="1" applyFill="1" applyBorder="1" applyAlignment="1">
      <alignment horizontal="center" vertical="center" wrapText="1" shrinkToFit="1"/>
    </xf>
    <xf numFmtId="167" fontId="2" fillId="0" borderId="6" xfId="6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49" fontId="10" fillId="0" borderId="5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8" fillId="2" borderId="0" xfId="7" applyFont="1" applyFill="1" applyAlignment="1" applyProtection="1">
      <protection locked="0"/>
    </xf>
    <xf numFmtId="0" fontId="1" fillId="2" borderId="0" xfId="7" applyFont="1" applyFill="1" applyAlignment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3" fillId="0" borderId="4" xfId="6" applyFont="1" applyFill="1" applyBorder="1" applyAlignment="1">
      <alignment horizontal="center" vertical="top" wrapText="1" shrinkToFit="1"/>
    </xf>
    <xf numFmtId="0" fontId="10" fillId="0" borderId="5" xfId="0" applyFont="1" applyFill="1" applyBorder="1" applyAlignment="1">
      <alignment horizontal="justify" wrapText="1"/>
    </xf>
    <xf numFmtId="0" fontId="9" fillId="0" borderId="5" xfId="0" applyNumberFormat="1" applyFont="1" applyFill="1" applyBorder="1" applyAlignment="1">
      <alignment horizontal="justify"/>
    </xf>
    <xf numFmtId="0" fontId="9" fillId="0" borderId="5" xfId="0" applyFont="1" applyFill="1" applyBorder="1" applyAlignment="1">
      <alignment horizontal="justify"/>
    </xf>
    <xf numFmtId="0" fontId="9" fillId="0" borderId="5" xfId="0" applyFont="1" applyFill="1" applyBorder="1" applyAlignment="1">
      <alignment horizontal="justify" wrapText="1"/>
    </xf>
    <xf numFmtId="0" fontId="24" fillId="0" borderId="5" xfId="0" applyFont="1" applyBorder="1" applyAlignment="1">
      <alignment horizontal="center" wrapText="1"/>
    </xf>
    <xf numFmtId="168" fontId="14" fillId="0" borderId="5" xfId="0" applyNumberFormat="1" applyFont="1" applyFill="1" applyBorder="1" applyAlignment="1">
      <alignment horizontal="center" vertical="top" wrapText="1"/>
    </xf>
    <xf numFmtId="168" fontId="14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justify" wrapText="1"/>
    </xf>
    <xf numFmtId="0" fontId="6" fillId="0" borderId="5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wrapText="1"/>
    </xf>
    <xf numFmtId="167" fontId="3" fillId="0" borderId="5" xfId="0" applyNumberFormat="1" applyFont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justify" vertical="top" wrapText="1"/>
    </xf>
    <xf numFmtId="0" fontId="15" fillId="0" borderId="5" xfId="0" applyFont="1" applyFill="1" applyBorder="1" applyAlignment="1">
      <alignment horizontal="justify" vertical="top"/>
    </xf>
    <xf numFmtId="0" fontId="3" fillId="0" borderId="0" xfId="0" applyFont="1" applyFill="1" applyBorder="1"/>
    <xf numFmtId="169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/>
    <xf numFmtId="0" fontId="3" fillId="0" borderId="5" xfId="0" applyNumberFormat="1" applyFont="1" applyFill="1" applyBorder="1" applyAlignment="1">
      <alignment horizontal="justify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2" borderId="5" xfId="7" applyFont="1" applyFill="1" applyBorder="1" applyAlignment="1" applyProtection="1">
      <alignment horizontal="center" vertical="center"/>
      <protection locked="0"/>
    </xf>
    <xf numFmtId="49" fontId="2" fillId="2" borderId="5" xfId="7" applyNumberFormat="1" applyFont="1" applyFill="1" applyBorder="1" applyAlignment="1" applyProtection="1">
      <alignment horizontal="center" vertical="center"/>
      <protection locked="0"/>
    </xf>
    <xf numFmtId="49" fontId="3" fillId="2" borderId="5" xfId="7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top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2" fillId="3" borderId="5" xfId="7" applyNumberFormat="1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justify"/>
    </xf>
    <xf numFmtId="0" fontId="9" fillId="0" borderId="5" xfId="0" applyFont="1" applyFill="1" applyBorder="1" applyAlignment="1">
      <alignment wrapText="1" shrinkToFit="1"/>
    </xf>
    <xf numFmtId="0" fontId="10" fillId="0" borderId="0" xfId="0" applyFont="1" applyFill="1"/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19" fillId="2" borderId="0" xfId="7" applyFont="1" applyFill="1" applyAlignment="1" applyProtection="1">
      <alignment horizontal="center"/>
      <protection locked="0"/>
    </xf>
    <xf numFmtId="0" fontId="3" fillId="2" borderId="5" xfId="7" applyFont="1" applyFill="1" applyBorder="1" applyAlignment="1" applyProtection="1">
      <alignment horizontal="center" vertical="center" wrapText="1"/>
      <protection locked="0"/>
    </xf>
    <xf numFmtId="165" fontId="3" fillId="2" borderId="8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7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7" applyFont="1" applyFill="1" applyBorder="1" applyAlignment="1" applyProtection="1">
      <alignment horizontal="center" vertical="top"/>
      <protection locked="0"/>
    </xf>
    <xf numFmtId="0" fontId="3" fillId="2" borderId="15" xfId="7" applyFont="1" applyFill="1" applyBorder="1" applyAlignment="1" applyProtection="1">
      <alignment horizontal="center" vertical="top"/>
      <protection locked="0"/>
    </xf>
    <xf numFmtId="0" fontId="3" fillId="2" borderId="14" xfId="7" applyFont="1" applyFill="1" applyBorder="1" applyAlignment="1" applyProtection="1">
      <alignment horizontal="center" vertical="top"/>
      <protection locked="0"/>
    </xf>
    <xf numFmtId="2" fontId="3" fillId="2" borderId="8" xfId="7" applyNumberFormat="1" applyFont="1" applyFill="1" applyBorder="1" applyAlignment="1" applyProtection="1">
      <alignment horizontal="center" textRotation="90" wrapText="1"/>
      <protection locked="0"/>
    </xf>
    <xf numFmtId="2" fontId="3" fillId="2" borderId="7" xfId="7" applyNumberFormat="1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64" fontId="3" fillId="0" borderId="18" xfId="0" applyNumberFormat="1" applyFont="1" applyBorder="1" applyAlignment="1">
      <alignment horizontal="right"/>
    </xf>
    <xf numFmtId="0" fontId="24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/>
    <xf numFmtId="0" fontId="24" fillId="0" borderId="0" xfId="0" applyFont="1" applyFill="1" applyAlignment="1">
      <alignment horizontal="right" wrapText="1"/>
    </xf>
    <xf numFmtId="164" fontId="3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justify" wrapText="1" shrinkToFit="1"/>
    </xf>
    <xf numFmtId="0" fontId="14" fillId="0" borderId="5" xfId="1" applyFont="1" applyFill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vertical="top" wrapText="1"/>
    </xf>
    <xf numFmtId="49" fontId="3" fillId="0" borderId="5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  <cellStyle name="Обычный_Приложения к решению сессии 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&#1080;&#1103;/Desktop/2017-12-20-181626099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5"/>
      <sheetName val="6"/>
      <sheetName val="7"/>
      <sheetName val="4"/>
      <sheetName val="8"/>
      <sheetName val="1"/>
      <sheetName val="10"/>
      <sheetName val="9"/>
      <sheetName val="3"/>
    </sheetNames>
    <sheetDataSet>
      <sheetData sheetId="0" refreshError="1"/>
      <sheetData sheetId="1" refreshError="1"/>
      <sheetData sheetId="2" refreshError="1">
        <row r="106">
          <cell r="H106">
            <v>12</v>
          </cell>
          <cell r="J106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workbookViewId="0">
      <selection activeCell="A9" sqref="A9:F9"/>
    </sheetView>
  </sheetViews>
  <sheetFormatPr defaultRowHeight="15.75"/>
  <cols>
    <col min="1" max="1" width="5" style="24" customWidth="1"/>
    <col min="2" max="2" width="30.28515625" style="24" customWidth="1"/>
    <col min="3" max="3" width="48" style="24" customWidth="1"/>
    <col min="4" max="4" width="14.7109375" style="24" customWidth="1"/>
    <col min="5" max="5" width="14" style="24" customWidth="1"/>
    <col min="6" max="6" width="13.5703125" style="24" customWidth="1"/>
    <col min="7" max="16384" width="9.140625" style="24"/>
  </cols>
  <sheetData>
    <row r="1" spans="1:10" ht="29.25" customHeight="1">
      <c r="C1" s="25"/>
      <c r="D1" s="267" t="s">
        <v>9</v>
      </c>
      <c r="E1" s="267"/>
      <c r="F1" s="267"/>
      <c r="G1" s="27"/>
      <c r="H1" s="27"/>
      <c r="I1" s="27"/>
      <c r="J1" s="27"/>
    </row>
    <row r="2" spans="1:10" s="79" customFormat="1" ht="12.75" customHeight="1">
      <c r="A2" s="269" t="s">
        <v>335</v>
      </c>
      <c r="B2" s="269"/>
      <c r="C2" s="269"/>
      <c r="D2" s="269"/>
      <c r="E2" s="269"/>
      <c r="F2" s="269"/>
    </row>
    <row r="3" spans="1:10" s="79" customFormat="1" ht="25.5" customHeight="1">
      <c r="C3" s="269" t="s">
        <v>352</v>
      </c>
      <c r="D3" s="269"/>
      <c r="E3" s="269"/>
      <c r="F3" s="269"/>
    </row>
    <row r="4" spans="1:10" s="79" customFormat="1" ht="12.75">
      <c r="D4" s="270"/>
      <c r="E4" s="270"/>
      <c r="F4" s="270"/>
    </row>
    <row r="5" spans="1:10" ht="17.25" customHeight="1">
      <c r="C5" s="268"/>
      <c r="D5" s="268"/>
      <c r="E5" s="268"/>
      <c r="F5" s="268"/>
      <c r="G5" s="28"/>
      <c r="H5" s="28"/>
      <c r="I5" s="28"/>
      <c r="J5" s="28"/>
    </row>
    <row r="6" spans="1:10" ht="17.25" customHeight="1">
      <c r="C6" s="29"/>
      <c r="D6" s="266"/>
      <c r="E6" s="266"/>
      <c r="F6" s="266"/>
      <c r="G6" s="29"/>
      <c r="H6" s="29"/>
      <c r="I6" s="29"/>
      <c r="J6" s="29"/>
    </row>
    <row r="7" spans="1:10">
      <c r="A7" s="2"/>
      <c r="B7" s="219"/>
    </row>
    <row r="8" spans="1:10">
      <c r="A8" s="271" t="s">
        <v>23</v>
      </c>
      <c r="B8" s="271"/>
      <c r="C8" s="271"/>
      <c r="D8" s="271"/>
      <c r="E8" s="271"/>
      <c r="F8" s="271"/>
      <c r="G8" s="27"/>
      <c r="H8" s="27"/>
    </row>
    <row r="9" spans="1:10">
      <c r="A9" s="271" t="s">
        <v>311</v>
      </c>
      <c r="B9" s="271"/>
      <c r="C9" s="271"/>
      <c r="D9" s="271"/>
      <c r="E9" s="271"/>
      <c r="F9" s="271"/>
      <c r="G9" s="27"/>
      <c r="H9" s="27"/>
    </row>
    <row r="10" spans="1:10">
      <c r="A10" s="2" t="s">
        <v>10</v>
      </c>
      <c r="B10" s="219" t="s">
        <v>10</v>
      </c>
      <c r="F10" s="26" t="s">
        <v>24</v>
      </c>
    </row>
    <row r="11" spans="1:10" ht="47.25" customHeight="1">
      <c r="A11" s="272" t="s">
        <v>25</v>
      </c>
      <c r="B11" s="274" t="s">
        <v>300</v>
      </c>
      <c r="C11" s="274" t="s">
        <v>201</v>
      </c>
      <c r="D11" s="275" t="s">
        <v>11</v>
      </c>
      <c r="E11" s="275"/>
      <c r="F11" s="275"/>
    </row>
    <row r="12" spans="1:10" ht="36.75" customHeight="1">
      <c r="A12" s="273"/>
      <c r="B12" s="274"/>
      <c r="C12" s="274"/>
      <c r="D12" s="233" t="s">
        <v>239</v>
      </c>
      <c r="E12" s="233" t="s">
        <v>307</v>
      </c>
      <c r="F12" s="233" t="s">
        <v>310</v>
      </c>
    </row>
    <row r="13" spans="1:10" ht="22.5" customHeight="1">
      <c r="A13" s="221">
        <v>1</v>
      </c>
      <c r="B13" s="221">
        <v>2</v>
      </c>
      <c r="C13" s="221">
        <v>3</v>
      </c>
      <c r="D13" s="221">
        <v>4</v>
      </c>
      <c r="E13" s="221">
        <v>5</v>
      </c>
      <c r="F13" s="221">
        <v>6</v>
      </c>
    </row>
    <row r="14" spans="1:10" ht="35.1" customHeight="1">
      <c r="A14" s="221">
        <v>1</v>
      </c>
      <c r="B14" s="220" t="s">
        <v>273</v>
      </c>
      <c r="C14" s="96" t="s">
        <v>181</v>
      </c>
      <c r="D14" s="101">
        <f>D19-D15</f>
        <v>1646.3518299999996</v>
      </c>
      <c r="E14" s="101">
        <f t="shared" ref="E14:F14" si="0">E19-E15</f>
        <v>0</v>
      </c>
      <c r="F14" s="101">
        <f t="shared" si="0"/>
        <v>0</v>
      </c>
    </row>
    <row r="15" spans="1:10" ht="35.1" customHeight="1">
      <c r="A15" s="221">
        <v>2</v>
      </c>
      <c r="B15" s="220" t="s">
        <v>274</v>
      </c>
      <c r="C15" s="95" t="s">
        <v>182</v>
      </c>
      <c r="D15" s="101">
        <f>D16</f>
        <v>85778.425770000002</v>
      </c>
      <c r="E15" s="101">
        <f t="shared" ref="E15:F17" si="1">E16</f>
        <v>30679.441030000002</v>
      </c>
      <c r="F15" s="101">
        <f t="shared" si="1"/>
        <v>13135.373000000007</v>
      </c>
    </row>
    <row r="16" spans="1:10" ht="35.1" customHeight="1">
      <c r="A16" s="221">
        <v>3</v>
      </c>
      <c r="B16" s="220" t="s">
        <v>275</v>
      </c>
      <c r="C16" s="95" t="s">
        <v>183</v>
      </c>
      <c r="D16" s="101">
        <f>D17</f>
        <v>85778.425770000002</v>
      </c>
      <c r="E16" s="101">
        <f t="shared" si="1"/>
        <v>30679.441030000002</v>
      </c>
      <c r="F16" s="101">
        <f t="shared" si="1"/>
        <v>13135.373000000007</v>
      </c>
    </row>
    <row r="17" spans="1:6" ht="35.1" customHeight="1">
      <c r="A17" s="221">
        <v>4</v>
      </c>
      <c r="B17" s="220" t="s">
        <v>276</v>
      </c>
      <c r="C17" s="95" t="s">
        <v>184</v>
      </c>
      <c r="D17" s="101">
        <f>D18</f>
        <v>85778.425770000002</v>
      </c>
      <c r="E17" s="101">
        <f t="shared" si="1"/>
        <v>30679.441030000002</v>
      </c>
      <c r="F17" s="101">
        <f t="shared" si="1"/>
        <v>13135.373000000007</v>
      </c>
    </row>
    <row r="18" spans="1:6" ht="35.1" customHeight="1">
      <c r="A18" s="221">
        <v>5</v>
      </c>
      <c r="B18" s="220" t="s">
        <v>186</v>
      </c>
      <c r="C18" s="95" t="s">
        <v>185</v>
      </c>
      <c r="D18" s="101">
        <v>85778.425770000002</v>
      </c>
      <c r="E18" s="101">
        <f>13285.773+17393.66803</f>
        <v>30679.441030000002</v>
      </c>
      <c r="F18" s="101">
        <f>98754.273-85618.9</f>
        <v>13135.373000000007</v>
      </c>
    </row>
    <row r="19" spans="1:6" ht="35.1" customHeight="1">
      <c r="A19" s="221">
        <v>6</v>
      </c>
      <c r="B19" s="220" t="s">
        <v>277</v>
      </c>
      <c r="C19" s="95" t="s">
        <v>187</v>
      </c>
      <c r="D19" s="101">
        <f>D20</f>
        <v>87424.777600000001</v>
      </c>
      <c r="E19" s="101">
        <f t="shared" ref="E19:F21" si="2">E20</f>
        <v>30679.441030000002</v>
      </c>
      <c r="F19" s="101">
        <f t="shared" si="2"/>
        <v>13135.373000000007</v>
      </c>
    </row>
    <row r="20" spans="1:6" ht="35.1" customHeight="1">
      <c r="A20" s="221">
        <v>7</v>
      </c>
      <c r="B20" s="220" t="s">
        <v>278</v>
      </c>
      <c r="C20" s="95" t="s">
        <v>188</v>
      </c>
      <c r="D20" s="101">
        <f>D21</f>
        <v>87424.777600000001</v>
      </c>
      <c r="E20" s="101">
        <f t="shared" si="2"/>
        <v>30679.441030000002</v>
      </c>
      <c r="F20" s="101">
        <f t="shared" si="2"/>
        <v>13135.373000000007</v>
      </c>
    </row>
    <row r="21" spans="1:6" ht="35.1" customHeight="1">
      <c r="A21" s="221">
        <v>8</v>
      </c>
      <c r="B21" s="220" t="s">
        <v>279</v>
      </c>
      <c r="C21" s="95" t="s">
        <v>189</v>
      </c>
      <c r="D21" s="101">
        <f>D22</f>
        <v>87424.777600000001</v>
      </c>
      <c r="E21" s="101">
        <f t="shared" si="2"/>
        <v>30679.441030000002</v>
      </c>
      <c r="F21" s="101">
        <f t="shared" si="2"/>
        <v>13135.373000000007</v>
      </c>
    </row>
    <row r="22" spans="1:6" ht="35.1" customHeight="1">
      <c r="A22" s="221">
        <v>9</v>
      </c>
      <c r="B22" s="220" t="s">
        <v>190</v>
      </c>
      <c r="C22" s="95" t="s">
        <v>191</v>
      </c>
      <c r="D22" s="101">
        <f>87424.66072+0.11688</f>
        <v>87424.777600000001</v>
      </c>
      <c r="E22" s="101">
        <f>13285.773+17393.66803</f>
        <v>30679.441030000002</v>
      </c>
      <c r="F22" s="101">
        <f>98754.273-85618.9</f>
        <v>13135.373000000007</v>
      </c>
    </row>
    <row r="23" spans="1:6" ht="35.1" customHeight="1">
      <c r="A23" s="221">
        <v>10</v>
      </c>
      <c r="B23" s="264" t="s">
        <v>12</v>
      </c>
      <c r="C23" s="265"/>
      <c r="D23" s="101">
        <f>D14</f>
        <v>1646.3518299999996</v>
      </c>
      <c r="E23" s="101">
        <f t="shared" ref="E23:F23" si="3">E14</f>
        <v>0</v>
      </c>
      <c r="F23" s="101">
        <f t="shared" si="3"/>
        <v>0</v>
      </c>
    </row>
    <row r="24" spans="1:6">
      <c r="A24" s="1"/>
      <c r="B24" s="1"/>
    </row>
    <row r="25" spans="1:6">
      <c r="A25" s="1"/>
      <c r="B25" s="1"/>
    </row>
    <row r="26" spans="1:6">
      <c r="A26" s="1"/>
      <c r="B26" s="1"/>
    </row>
    <row r="27" spans="1:6">
      <c r="A27" s="1"/>
      <c r="B27" s="1"/>
    </row>
    <row r="28" spans="1:6">
      <c r="A28" s="1"/>
      <c r="B28" s="1"/>
    </row>
    <row r="29" spans="1:6">
      <c r="A29" s="1"/>
      <c r="B29" s="1"/>
    </row>
    <row r="30" spans="1:6">
      <c r="A30" s="1"/>
      <c r="B30" s="1"/>
    </row>
    <row r="31" spans="1:6">
      <c r="A31" s="1"/>
      <c r="B31" s="1"/>
    </row>
    <row r="32" spans="1: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</sheetData>
  <mergeCells count="13">
    <mergeCell ref="B23:C23"/>
    <mergeCell ref="D6:F6"/>
    <mergeCell ref="D1:F1"/>
    <mergeCell ref="C5:F5"/>
    <mergeCell ref="A2:F2"/>
    <mergeCell ref="C3:F3"/>
    <mergeCell ref="D4:F4"/>
    <mergeCell ref="A8:F8"/>
    <mergeCell ref="A11:A12"/>
    <mergeCell ref="C11:C12"/>
    <mergeCell ref="D11:F11"/>
    <mergeCell ref="A9:F9"/>
    <mergeCell ref="B11:B12"/>
  </mergeCells>
  <phoneticPr fontId="5" type="noConversion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62"/>
  <sheetViews>
    <sheetView view="pageBreakPreview" zoomScaleSheetLayoutView="100" workbookViewId="0">
      <selection activeCell="A6" sqref="A6:M6"/>
    </sheetView>
  </sheetViews>
  <sheetFormatPr defaultRowHeight="12.75"/>
  <cols>
    <col min="1" max="1" width="2.7109375" style="217" customWidth="1"/>
    <col min="2" max="2" width="4.5703125" style="32" customWidth="1"/>
    <col min="3" max="4" width="3.7109375" style="32" customWidth="1"/>
    <col min="5" max="5" width="4" style="32" customWidth="1"/>
    <col min="6" max="6" width="4.140625" style="32" customWidth="1"/>
    <col min="7" max="7" width="3.85546875" style="32" customWidth="1"/>
    <col min="8" max="8" width="5" style="32" customWidth="1"/>
    <col min="9" max="9" width="9" style="32" customWidth="1"/>
    <col min="10" max="10" width="53" style="32" customWidth="1"/>
    <col min="11" max="11" width="15.42578125" style="33" customWidth="1"/>
    <col min="12" max="12" width="14.85546875" style="34" customWidth="1"/>
    <col min="13" max="13" width="17.28515625" style="34" customWidth="1"/>
    <col min="14" max="16384" width="9.140625" style="35"/>
  </cols>
  <sheetData>
    <row r="1" spans="1:13">
      <c r="J1" s="72"/>
      <c r="L1" s="34" t="s">
        <v>336</v>
      </c>
    </row>
    <row r="2" spans="1:13" s="79" customFormat="1" ht="10.5" customHeight="1">
      <c r="A2" s="269"/>
      <c r="B2" s="269"/>
      <c r="C2" s="269"/>
      <c r="D2" s="269"/>
    </row>
    <row r="3" spans="1:13" s="79" customFormat="1" ht="51.75" customHeight="1">
      <c r="A3" s="74"/>
      <c r="B3" s="276"/>
      <c r="C3" s="276"/>
      <c r="D3" s="276"/>
      <c r="K3" s="277" t="s">
        <v>353</v>
      </c>
      <c r="L3" s="277"/>
      <c r="M3" s="277"/>
    </row>
    <row r="4" spans="1:13" s="79" customFormat="1">
      <c r="A4" s="74"/>
    </row>
    <row r="5" spans="1:13" ht="15">
      <c r="A5" s="218"/>
      <c r="B5" s="36"/>
      <c r="C5" s="36"/>
      <c r="D5" s="36"/>
      <c r="E5" s="36"/>
      <c r="F5" s="36"/>
      <c r="G5" s="36"/>
      <c r="H5" s="36"/>
      <c r="I5" s="36"/>
      <c r="J5" s="36"/>
      <c r="K5" s="37"/>
    </row>
    <row r="6" spans="1:13" ht="12.75" customHeight="1">
      <c r="A6" s="278" t="s">
        <v>312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</row>
    <row r="7" spans="1:13" ht="15">
      <c r="A7" s="218" t="s">
        <v>67</v>
      </c>
      <c r="B7" s="36"/>
      <c r="C7" s="36"/>
      <c r="D7" s="36"/>
      <c r="E7" s="36"/>
      <c r="F7" s="36"/>
      <c r="G7" s="36"/>
      <c r="H7" s="36"/>
      <c r="I7" s="36"/>
      <c r="J7" s="38"/>
      <c r="L7" s="39"/>
      <c r="M7" s="40" t="s">
        <v>68</v>
      </c>
    </row>
    <row r="8" spans="1:13" ht="17.25" customHeight="1">
      <c r="A8" s="286" t="s">
        <v>25</v>
      </c>
      <c r="B8" s="283" t="s">
        <v>69</v>
      </c>
      <c r="C8" s="284"/>
      <c r="D8" s="284"/>
      <c r="E8" s="284"/>
      <c r="F8" s="284"/>
      <c r="G8" s="284"/>
      <c r="H8" s="284"/>
      <c r="I8" s="285"/>
      <c r="J8" s="279" t="s">
        <v>202</v>
      </c>
      <c r="K8" s="280" t="s">
        <v>240</v>
      </c>
      <c r="L8" s="282" t="s">
        <v>308</v>
      </c>
      <c r="M8" s="282" t="s">
        <v>313</v>
      </c>
    </row>
    <row r="9" spans="1:13" ht="135.75" customHeight="1">
      <c r="A9" s="287"/>
      <c r="B9" s="57" t="s">
        <v>205</v>
      </c>
      <c r="C9" s="57" t="s">
        <v>70</v>
      </c>
      <c r="D9" s="57" t="s">
        <v>71</v>
      </c>
      <c r="E9" s="57" t="s">
        <v>72</v>
      </c>
      <c r="F9" s="57" t="s">
        <v>73</v>
      </c>
      <c r="G9" s="57" t="s">
        <v>74</v>
      </c>
      <c r="H9" s="57" t="s">
        <v>204</v>
      </c>
      <c r="I9" s="57" t="s">
        <v>203</v>
      </c>
      <c r="J9" s="279"/>
      <c r="K9" s="281"/>
      <c r="L9" s="282"/>
      <c r="M9" s="282"/>
    </row>
    <row r="10" spans="1:13">
      <c r="A10" s="41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</row>
    <row r="11" spans="1:13" s="34" customFormat="1">
      <c r="A11" s="246">
        <v>1</v>
      </c>
      <c r="B11" s="247" t="s">
        <v>75</v>
      </c>
      <c r="C11" s="247">
        <v>1</v>
      </c>
      <c r="D11" s="247" t="s">
        <v>7</v>
      </c>
      <c r="E11" s="247" t="s">
        <v>7</v>
      </c>
      <c r="F11" s="247" t="s">
        <v>75</v>
      </c>
      <c r="G11" s="247" t="s">
        <v>7</v>
      </c>
      <c r="H11" s="247" t="s">
        <v>76</v>
      </c>
      <c r="I11" s="247" t="s">
        <v>75</v>
      </c>
      <c r="J11" s="42" t="s">
        <v>77</v>
      </c>
      <c r="K11" s="103">
        <f>K12+K26+K34+K17+K38</f>
        <v>2746.2316900000001</v>
      </c>
      <c r="L11" s="103">
        <f>L12+L26+L34+L17+L38</f>
        <v>2260.3366799999999</v>
      </c>
      <c r="M11" s="103">
        <f>M12+M26+M34+M17+M38</f>
        <v>2171.4</v>
      </c>
    </row>
    <row r="12" spans="1:13">
      <c r="A12" s="246">
        <v>2</v>
      </c>
      <c r="B12" s="247" t="s">
        <v>75</v>
      </c>
      <c r="C12" s="247" t="s">
        <v>78</v>
      </c>
      <c r="D12" s="247" t="s">
        <v>26</v>
      </c>
      <c r="E12" s="247" t="s">
        <v>7</v>
      </c>
      <c r="F12" s="247" t="s">
        <v>75</v>
      </c>
      <c r="G12" s="247" t="s">
        <v>7</v>
      </c>
      <c r="H12" s="247" t="s">
        <v>76</v>
      </c>
      <c r="I12" s="247" t="s">
        <v>75</v>
      </c>
      <c r="J12" s="42" t="s">
        <v>79</v>
      </c>
      <c r="K12" s="103">
        <f>K13</f>
        <v>2446.83169</v>
      </c>
      <c r="L12" s="103">
        <f t="shared" ref="L12:M12" si="0">L13</f>
        <v>1954.93668</v>
      </c>
      <c r="M12" s="103">
        <f t="shared" si="0"/>
        <v>1859</v>
      </c>
    </row>
    <row r="13" spans="1:13">
      <c r="A13" s="246">
        <v>3</v>
      </c>
      <c r="B13" s="247" t="s">
        <v>80</v>
      </c>
      <c r="C13" s="247" t="s">
        <v>78</v>
      </c>
      <c r="D13" s="247" t="s">
        <v>26</v>
      </c>
      <c r="E13" s="247" t="s">
        <v>27</v>
      </c>
      <c r="F13" s="247" t="s">
        <v>75</v>
      </c>
      <c r="G13" s="247" t="s">
        <v>26</v>
      </c>
      <c r="H13" s="247" t="s">
        <v>76</v>
      </c>
      <c r="I13" s="247" t="s">
        <v>22</v>
      </c>
      <c r="J13" s="42" t="s">
        <v>82</v>
      </c>
      <c r="K13" s="103">
        <f>K14+K15+K16</f>
        <v>2446.83169</v>
      </c>
      <c r="L13" s="103">
        <f t="shared" ref="L13:M13" si="1">L14+L15+L16</f>
        <v>1954.93668</v>
      </c>
      <c r="M13" s="103">
        <f t="shared" si="1"/>
        <v>1859</v>
      </c>
    </row>
    <row r="14" spans="1:13" ht="63.75">
      <c r="A14" s="246">
        <v>4</v>
      </c>
      <c r="B14" s="248" t="s">
        <v>80</v>
      </c>
      <c r="C14" s="248" t="s">
        <v>78</v>
      </c>
      <c r="D14" s="248" t="s">
        <v>26</v>
      </c>
      <c r="E14" s="248" t="s">
        <v>27</v>
      </c>
      <c r="F14" s="248" t="s">
        <v>81</v>
      </c>
      <c r="G14" s="248" t="s">
        <v>26</v>
      </c>
      <c r="H14" s="248" t="s">
        <v>76</v>
      </c>
      <c r="I14" s="248" t="s">
        <v>22</v>
      </c>
      <c r="J14" s="44" t="s">
        <v>199</v>
      </c>
      <c r="K14" s="159">
        <f>925+729.83169</f>
        <v>1654.83169</v>
      </c>
      <c r="L14" s="159">
        <f>958+173.93668</f>
        <v>1131.93668</v>
      </c>
      <c r="M14" s="159">
        <v>1003</v>
      </c>
    </row>
    <row r="15" spans="1:13" ht="90.75" customHeight="1">
      <c r="A15" s="246">
        <v>5</v>
      </c>
      <c r="B15" s="248" t="s">
        <v>80</v>
      </c>
      <c r="C15" s="248" t="s">
        <v>78</v>
      </c>
      <c r="D15" s="248" t="s">
        <v>26</v>
      </c>
      <c r="E15" s="248" t="s">
        <v>27</v>
      </c>
      <c r="F15" s="248" t="s">
        <v>83</v>
      </c>
      <c r="G15" s="248" t="s">
        <v>26</v>
      </c>
      <c r="H15" s="248" t="s">
        <v>76</v>
      </c>
      <c r="I15" s="248" t="s">
        <v>22</v>
      </c>
      <c r="J15" s="44" t="s">
        <v>329</v>
      </c>
      <c r="K15" s="159">
        <v>774</v>
      </c>
      <c r="L15" s="159">
        <v>805</v>
      </c>
      <c r="M15" s="159">
        <v>837</v>
      </c>
    </row>
    <row r="16" spans="1:13" ht="44.25" customHeight="1">
      <c r="A16" s="246">
        <v>6</v>
      </c>
      <c r="B16" s="248" t="s">
        <v>80</v>
      </c>
      <c r="C16" s="248" t="s">
        <v>78</v>
      </c>
      <c r="D16" s="248" t="s">
        <v>26</v>
      </c>
      <c r="E16" s="248" t="s">
        <v>27</v>
      </c>
      <c r="F16" s="248" t="s">
        <v>84</v>
      </c>
      <c r="G16" s="248" t="s">
        <v>26</v>
      </c>
      <c r="H16" s="248" t="s">
        <v>76</v>
      </c>
      <c r="I16" s="248" t="s">
        <v>22</v>
      </c>
      <c r="J16" s="44" t="s">
        <v>330</v>
      </c>
      <c r="K16" s="159">
        <v>18</v>
      </c>
      <c r="L16" s="159">
        <v>18</v>
      </c>
      <c r="M16" s="159">
        <v>19</v>
      </c>
    </row>
    <row r="17" spans="1:13" ht="31.5">
      <c r="A17" s="246">
        <v>7</v>
      </c>
      <c r="B17" s="249" t="s">
        <v>44</v>
      </c>
      <c r="C17" s="249" t="s">
        <v>78</v>
      </c>
      <c r="D17" s="249" t="s">
        <v>31</v>
      </c>
      <c r="E17" s="249" t="s">
        <v>86</v>
      </c>
      <c r="F17" s="249" t="s">
        <v>7</v>
      </c>
      <c r="G17" s="249" t="s">
        <v>26</v>
      </c>
      <c r="H17" s="249" t="s">
        <v>76</v>
      </c>
      <c r="I17" s="249" t="s">
        <v>22</v>
      </c>
      <c r="J17" s="45" t="s">
        <v>131</v>
      </c>
      <c r="K17" s="160">
        <f>K18+K20+K22+K24</f>
        <v>212.3</v>
      </c>
      <c r="L17" s="160">
        <f>L18+L20+L22+L24</f>
        <v>217.29999999999998</v>
      </c>
      <c r="M17" s="160">
        <f>M18+M20+M22+M24</f>
        <v>223.29999999999998</v>
      </c>
    </row>
    <row r="18" spans="1:13" ht="70.5" customHeight="1">
      <c r="A18" s="246">
        <v>8</v>
      </c>
      <c r="B18" s="250" t="s">
        <v>44</v>
      </c>
      <c r="C18" s="250" t="s">
        <v>78</v>
      </c>
      <c r="D18" s="250" t="s">
        <v>31</v>
      </c>
      <c r="E18" s="250" t="s">
        <v>86</v>
      </c>
      <c r="F18" s="250" t="s">
        <v>87</v>
      </c>
      <c r="G18" s="250" t="s">
        <v>26</v>
      </c>
      <c r="H18" s="250" t="s">
        <v>76</v>
      </c>
      <c r="I18" s="250" t="s">
        <v>22</v>
      </c>
      <c r="J18" s="46" t="s">
        <v>167</v>
      </c>
      <c r="K18" s="159">
        <f>K19</f>
        <v>96</v>
      </c>
      <c r="L18" s="159">
        <f t="shared" ref="L18:M18" si="2">L19</f>
        <v>97.2</v>
      </c>
      <c r="M18" s="159">
        <f t="shared" si="2"/>
        <v>98.3</v>
      </c>
    </row>
    <row r="19" spans="1:13" ht="90.75" customHeight="1">
      <c r="A19" s="246">
        <v>9</v>
      </c>
      <c r="B19" s="250" t="s">
        <v>44</v>
      </c>
      <c r="C19" s="250" t="s">
        <v>78</v>
      </c>
      <c r="D19" s="250" t="s">
        <v>31</v>
      </c>
      <c r="E19" s="250" t="s">
        <v>86</v>
      </c>
      <c r="F19" s="250" t="s">
        <v>280</v>
      </c>
      <c r="G19" s="250" t="s">
        <v>26</v>
      </c>
      <c r="H19" s="250" t="s">
        <v>76</v>
      </c>
      <c r="I19" s="250" t="s">
        <v>22</v>
      </c>
      <c r="J19" s="46" t="s">
        <v>281</v>
      </c>
      <c r="K19" s="159">
        <v>96</v>
      </c>
      <c r="L19" s="159">
        <v>97.2</v>
      </c>
      <c r="M19" s="159">
        <v>98.3</v>
      </c>
    </row>
    <row r="20" spans="1:13" ht="90.75" customHeight="1">
      <c r="A20" s="246">
        <v>10</v>
      </c>
      <c r="B20" s="250" t="s">
        <v>44</v>
      </c>
      <c r="C20" s="250" t="s">
        <v>78</v>
      </c>
      <c r="D20" s="250" t="s">
        <v>31</v>
      </c>
      <c r="E20" s="250" t="s">
        <v>86</v>
      </c>
      <c r="F20" s="250" t="s">
        <v>88</v>
      </c>
      <c r="G20" s="250" t="s">
        <v>26</v>
      </c>
      <c r="H20" s="250" t="s">
        <v>76</v>
      </c>
      <c r="I20" s="250" t="s">
        <v>22</v>
      </c>
      <c r="J20" s="46" t="s">
        <v>166</v>
      </c>
      <c r="K20" s="159">
        <f>K21</f>
        <v>0.5</v>
      </c>
      <c r="L20" s="159">
        <f t="shared" ref="L20:M20" si="3">L21</f>
        <v>0.6</v>
      </c>
      <c r="M20" s="159">
        <f t="shared" si="3"/>
        <v>0.6</v>
      </c>
    </row>
    <row r="21" spans="1:13" ht="101.25" customHeight="1">
      <c r="A21" s="246">
        <v>11</v>
      </c>
      <c r="B21" s="250" t="s">
        <v>44</v>
      </c>
      <c r="C21" s="250" t="s">
        <v>78</v>
      </c>
      <c r="D21" s="250" t="s">
        <v>31</v>
      </c>
      <c r="E21" s="250" t="s">
        <v>86</v>
      </c>
      <c r="F21" s="250" t="s">
        <v>282</v>
      </c>
      <c r="G21" s="250" t="s">
        <v>26</v>
      </c>
      <c r="H21" s="250" t="s">
        <v>76</v>
      </c>
      <c r="I21" s="250" t="s">
        <v>22</v>
      </c>
      <c r="J21" s="46" t="s">
        <v>283</v>
      </c>
      <c r="K21" s="159">
        <v>0.5</v>
      </c>
      <c r="L21" s="159">
        <v>0.6</v>
      </c>
      <c r="M21" s="159">
        <v>0.6</v>
      </c>
    </row>
    <row r="22" spans="1:13" ht="85.5" customHeight="1">
      <c r="A22" s="246">
        <v>12</v>
      </c>
      <c r="B22" s="250" t="s">
        <v>44</v>
      </c>
      <c r="C22" s="250" t="s">
        <v>78</v>
      </c>
      <c r="D22" s="250" t="s">
        <v>31</v>
      </c>
      <c r="E22" s="250" t="s">
        <v>86</v>
      </c>
      <c r="F22" s="250" t="s">
        <v>89</v>
      </c>
      <c r="G22" s="250" t="s">
        <v>26</v>
      </c>
      <c r="H22" s="250" t="s">
        <v>76</v>
      </c>
      <c r="I22" s="250" t="s">
        <v>22</v>
      </c>
      <c r="J22" s="46" t="s">
        <v>168</v>
      </c>
      <c r="K22" s="159">
        <f>K23</f>
        <v>127.8</v>
      </c>
      <c r="L22" s="159">
        <f t="shared" ref="L22:M22" si="4">L23</f>
        <v>131.6</v>
      </c>
      <c r="M22" s="159">
        <f t="shared" si="4"/>
        <v>137</v>
      </c>
    </row>
    <row r="23" spans="1:13" ht="118.5" customHeight="1">
      <c r="A23" s="246">
        <v>13</v>
      </c>
      <c r="B23" s="250" t="s">
        <v>44</v>
      </c>
      <c r="C23" s="250" t="s">
        <v>78</v>
      </c>
      <c r="D23" s="250" t="s">
        <v>31</v>
      </c>
      <c r="E23" s="250" t="s">
        <v>86</v>
      </c>
      <c r="F23" s="250" t="s">
        <v>284</v>
      </c>
      <c r="G23" s="250" t="s">
        <v>26</v>
      </c>
      <c r="H23" s="250" t="s">
        <v>76</v>
      </c>
      <c r="I23" s="250" t="s">
        <v>22</v>
      </c>
      <c r="J23" s="46" t="s">
        <v>286</v>
      </c>
      <c r="K23" s="159">
        <v>127.8</v>
      </c>
      <c r="L23" s="159">
        <v>131.6</v>
      </c>
      <c r="M23" s="159">
        <v>137</v>
      </c>
    </row>
    <row r="24" spans="1:13" ht="86.25" customHeight="1">
      <c r="A24" s="246">
        <v>14</v>
      </c>
      <c r="B24" s="250" t="s">
        <v>44</v>
      </c>
      <c r="C24" s="250" t="s">
        <v>78</v>
      </c>
      <c r="D24" s="250" t="s">
        <v>31</v>
      </c>
      <c r="E24" s="250" t="s">
        <v>86</v>
      </c>
      <c r="F24" s="250" t="s">
        <v>90</v>
      </c>
      <c r="G24" s="250" t="s">
        <v>26</v>
      </c>
      <c r="H24" s="250" t="s">
        <v>76</v>
      </c>
      <c r="I24" s="250" t="s">
        <v>22</v>
      </c>
      <c r="J24" s="46" t="s">
        <v>169</v>
      </c>
      <c r="K24" s="159">
        <f>K25</f>
        <v>-12</v>
      </c>
      <c r="L24" s="159">
        <f t="shared" ref="L24:M24" si="5">L25</f>
        <v>-12.1</v>
      </c>
      <c r="M24" s="159">
        <f t="shared" si="5"/>
        <v>-12.6</v>
      </c>
    </row>
    <row r="25" spans="1:13" ht="117" customHeight="1">
      <c r="A25" s="246">
        <v>15</v>
      </c>
      <c r="B25" s="250" t="s">
        <v>44</v>
      </c>
      <c r="C25" s="250" t="s">
        <v>78</v>
      </c>
      <c r="D25" s="250" t="s">
        <v>31</v>
      </c>
      <c r="E25" s="250" t="s">
        <v>86</v>
      </c>
      <c r="F25" s="250" t="s">
        <v>285</v>
      </c>
      <c r="G25" s="250" t="s">
        <v>26</v>
      </c>
      <c r="H25" s="250" t="s">
        <v>76</v>
      </c>
      <c r="I25" s="250" t="s">
        <v>22</v>
      </c>
      <c r="J25" s="46" t="s">
        <v>287</v>
      </c>
      <c r="K25" s="159">
        <v>-12</v>
      </c>
      <c r="L25" s="159">
        <v>-12.1</v>
      </c>
      <c r="M25" s="159">
        <v>-12.6</v>
      </c>
    </row>
    <row r="26" spans="1:13">
      <c r="A26" s="246">
        <v>16</v>
      </c>
      <c r="B26" s="247" t="s">
        <v>80</v>
      </c>
      <c r="C26" s="247" t="s">
        <v>78</v>
      </c>
      <c r="D26" s="247" t="s">
        <v>18</v>
      </c>
      <c r="E26" s="247" t="s">
        <v>7</v>
      </c>
      <c r="F26" s="247" t="s">
        <v>75</v>
      </c>
      <c r="G26" s="247" t="s">
        <v>7</v>
      </c>
      <c r="H26" s="247" t="s">
        <v>76</v>
      </c>
      <c r="I26" s="247" t="s">
        <v>75</v>
      </c>
      <c r="J26" s="42" t="s">
        <v>91</v>
      </c>
      <c r="K26" s="103">
        <f>K29+K27</f>
        <v>17.600000000000001</v>
      </c>
      <c r="L26" s="103">
        <f>L29+L27</f>
        <v>18.600000000000001</v>
      </c>
      <c r="M26" s="103">
        <f>M29+M27</f>
        <v>19.600000000000001</v>
      </c>
    </row>
    <row r="27" spans="1:13">
      <c r="A27" s="246">
        <v>17</v>
      </c>
      <c r="B27" s="251">
        <v>182</v>
      </c>
      <c r="C27" s="251">
        <v>1</v>
      </c>
      <c r="D27" s="251" t="s">
        <v>18</v>
      </c>
      <c r="E27" s="251" t="s">
        <v>26</v>
      </c>
      <c r="F27" s="251" t="s">
        <v>75</v>
      </c>
      <c r="G27" s="251" t="s">
        <v>7</v>
      </c>
      <c r="H27" s="251" t="s">
        <v>76</v>
      </c>
      <c r="I27" s="251">
        <v>110</v>
      </c>
      <c r="J27" s="47" t="s">
        <v>92</v>
      </c>
      <c r="K27" s="103">
        <f>K28</f>
        <v>9</v>
      </c>
      <c r="L27" s="103">
        <f>L28</f>
        <v>10</v>
      </c>
      <c r="M27" s="103">
        <f>M28</f>
        <v>11</v>
      </c>
    </row>
    <row r="28" spans="1:13" ht="38.25">
      <c r="A28" s="246">
        <v>18</v>
      </c>
      <c r="B28" s="250">
        <v>182</v>
      </c>
      <c r="C28" s="250">
        <v>1</v>
      </c>
      <c r="D28" s="250" t="s">
        <v>18</v>
      </c>
      <c r="E28" s="250" t="s">
        <v>26</v>
      </c>
      <c r="F28" s="250" t="s">
        <v>84</v>
      </c>
      <c r="G28" s="250" t="s">
        <v>28</v>
      </c>
      <c r="H28" s="250" t="s">
        <v>76</v>
      </c>
      <c r="I28" s="250">
        <v>110</v>
      </c>
      <c r="J28" s="46" t="s">
        <v>288</v>
      </c>
      <c r="K28" s="124">
        <v>9</v>
      </c>
      <c r="L28" s="124">
        <v>10</v>
      </c>
      <c r="M28" s="124">
        <v>11</v>
      </c>
    </row>
    <row r="29" spans="1:13">
      <c r="A29" s="246">
        <v>19</v>
      </c>
      <c r="B29" s="247" t="s">
        <v>75</v>
      </c>
      <c r="C29" s="247" t="s">
        <v>78</v>
      </c>
      <c r="D29" s="247" t="s">
        <v>18</v>
      </c>
      <c r="E29" s="247" t="s">
        <v>18</v>
      </c>
      <c r="F29" s="247" t="s">
        <v>75</v>
      </c>
      <c r="G29" s="247" t="s">
        <v>7</v>
      </c>
      <c r="H29" s="247" t="s">
        <v>76</v>
      </c>
      <c r="I29" s="247" t="s">
        <v>22</v>
      </c>
      <c r="J29" s="42" t="s">
        <v>93</v>
      </c>
      <c r="K29" s="103">
        <f>K30+K32</f>
        <v>8.6</v>
      </c>
      <c r="L29" s="103">
        <f>L30+L32</f>
        <v>8.6</v>
      </c>
      <c r="M29" s="103">
        <f>M30+M32</f>
        <v>8.6</v>
      </c>
    </row>
    <row r="30" spans="1:13">
      <c r="A30" s="246">
        <v>20</v>
      </c>
      <c r="B30" s="252" t="s">
        <v>80</v>
      </c>
      <c r="C30" s="252" t="s">
        <v>78</v>
      </c>
      <c r="D30" s="252" t="s">
        <v>18</v>
      </c>
      <c r="E30" s="252" t="s">
        <v>18</v>
      </c>
      <c r="F30" s="252" t="s">
        <v>84</v>
      </c>
      <c r="G30" s="252" t="s">
        <v>7</v>
      </c>
      <c r="H30" s="252" t="s">
        <v>76</v>
      </c>
      <c r="I30" s="252" t="s">
        <v>22</v>
      </c>
      <c r="J30" s="43" t="s">
        <v>195</v>
      </c>
      <c r="K30" s="161">
        <f>K31</f>
        <v>3</v>
      </c>
      <c r="L30" s="161">
        <f>L31</f>
        <v>3</v>
      </c>
      <c r="M30" s="161">
        <f>M31</f>
        <v>3</v>
      </c>
    </row>
    <row r="31" spans="1:13" ht="25.5">
      <c r="A31" s="246">
        <v>21</v>
      </c>
      <c r="B31" s="248" t="s">
        <v>80</v>
      </c>
      <c r="C31" s="252" t="s">
        <v>78</v>
      </c>
      <c r="D31" s="252" t="s">
        <v>18</v>
      </c>
      <c r="E31" s="252" t="s">
        <v>18</v>
      </c>
      <c r="F31" s="252" t="s">
        <v>95</v>
      </c>
      <c r="G31" s="252" t="s">
        <v>28</v>
      </c>
      <c r="H31" s="252" t="s">
        <v>76</v>
      </c>
      <c r="I31" s="252" t="s">
        <v>22</v>
      </c>
      <c r="J31" s="43" t="s">
        <v>104</v>
      </c>
      <c r="K31" s="161">
        <v>3</v>
      </c>
      <c r="L31" s="161">
        <v>3</v>
      </c>
      <c r="M31" s="161">
        <v>3</v>
      </c>
    </row>
    <row r="32" spans="1:13">
      <c r="A32" s="246">
        <v>22</v>
      </c>
      <c r="B32" s="248" t="s">
        <v>80</v>
      </c>
      <c r="C32" s="248" t="s">
        <v>78</v>
      </c>
      <c r="D32" s="248" t="s">
        <v>18</v>
      </c>
      <c r="E32" s="248" t="s">
        <v>18</v>
      </c>
      <c r="F32" s="248" t="s">
        <v>85</v>
      </c>
      <c r="G32" s="248" t="s">
        <v>7</v>
      </c>
      <c r="H32" s="248" t="s">
        <v>76</v>
      </c>
      <c r="I32" s="248" t="s">
        <v>22</v>
      </c>
      <c r="J32" s="43" t="s">
        <v>197</v>
      </c>
      <c r="K32" s="124">
        <f>K33</f>
        <v>5.6</v>
      </c>
      <c r="L32" s="124">
        <f>L33</f>
        <v>5.6</v>
      </c>
      <c r="M32" s="124">
        <f>M33</f>
        <v>5.6</v>
      </c>
    </row>
    <row r="33" spans="1:46" ht="33" customHeight="1">
      <c r="A33" s="246">
        <v>23</v>
      </c>
      <c r="B33" s="248" t="s">
        <v>80</v>
      </c>
      <c r="C33" s="248" t="s">
        <v>78</v>
      </c>
      <c r="D33" s="248" t="s">
        <v>18</v>
      </c>
      <c r="E33" s="248" t="s">
        <v>18</v>
      </c>
      <c r="F33" s="248" t="s">
        <v>103</v>
      </c>
      <c r="G33" s="248" t="s">
        <v>28</v>
      </c>
      <c r="H33" s="248" t="s">
        <v>76</v>
      </c>
      <c r="I33" s="248" t="s">
        <v>22</v>
      </c>
      <c r="J33" s="43" t="s">
        <v>196</v>
      </c>
      <c r="K33" s="124">
        <v>5.6</v>
      </c>
      <c r="L33" s="124">
        <v>5.6</v>
      </c>
      <c r="M33" s="124">
        <v>5.6</v>
      </c>
    </row>
    <row r="34" spans="1:46">
      <c r="A34" s="246">
        <v>24</v>
      </c>
      <c r="B34" s="247" t="s">
        <v>75</v>
      </c>
      <c r="C34" s="247" t="s">
        <v>78</v>
      </c>
      <c r="D34" s="247" t="s">
        <v>29</v>
      </c>
      <c r="E34" s="247" t="s">
        <v>7</v>
      </c>
      <c r="F34" s="247" t="s">
        <v>75</v>
      </c>
      <c r="G34" s="247" t="s">
        <v>7</v>
      </c>
      <c r="H34" s="247" t="s">
        <v>76</v>
      </c>
      <c r="I34" s="247" t="s">
        <v>75</v>
      </c>
      <c r="J34" s="42" t="s">
        <v>198</v>
      </c>
      <c r="K34" s="103">
        <f>K35</f>
        <v>2</v>
      </c>
      <c r="L34" s="103">
        <f t="shared" ref="L34:M34" si="6">L35</f>
        <v>2</v>
      </c>
      <c r="M34" s="103">
        <f t="shared" si="6"/>
        <v>2</v>
      </c>
    </row>
    <row r="35" spans="1:46" ht="25.5">
      <c r="A35" s="246">
        <v>25</v>
      </c>
      <c r="B35" s="248" t="s">
        <v>75</v>
      </c>
      <c r="C35" s="248" t="s">
        <v>78</v>
      </c>
      <c r="D35" s="248" t="s">
        <v>29</v>
      </c>
      <c r="E35" s="248" t="s">
        <v>7</v>
      </c>
      <c r="F35" s="248" t="s">
        <v>75</v>
      </c>
      <c r="G35" s="248" t="s">
        <v>7</v>
      </c>
      <c r="H35" s="248" t="s">
        <v>76</v>
      </c>
      <c r="I35" s="248" t="s">
        <v>75</v>
      </c>
      <c r="J35" s="43" t="s">
        <v>94</v>
      </c>
      <c r="K35" s="124">
        <f>K36</f>
        <v>2</v>
      </c>
      <c r="L35" s="124">
        <f>L36</f>
        <v>2</v>
      </c>
      <c r="M35" s="124">
        <f>M36</f>
        <v>2</v>
      </c>
    </row>
    <row r="36" spans="1:46" ht="72.75" customHeight="1">
      <c r="A36" s="246">
        <v>26</v>
      </c>
      <c r="B36" s="248" t="s">
        <v>99</v>
      </c>
      <c r="C36" s="248" t="s">
        <v>78</v>
      </c>
      <c r="D36" s="248" t="s">
        <v>29</v>
      </c>
      <c r="E36" s="248" t="s">
        <v>30</v>
      </c>
      <c r="F36" s="248" t="s">
        <v>83</v>
      </c>
      <c r="G36" s="248" t="s">
        <v>26</v>
      </c>
      <c r="H36" s="248" t="s">
        <v>76</v>
      </c>
      <c r="I36" s="248" t="s">
        <v>22</v>
      </c>
      <c r="J36" s="43" t="s">
        <v>13</v>
      </c>
      <c r="K36" s="124">
        <v>2</v>
      </c>
      <c r="L36" s="124">
        <v>2</v>
      </c>
      <c r="M36" s="124">
        <v>2</v>
      </c>
    </row>
    <row r="37" spans="1:46" ht="42" customHeight="1">
      <c r="A37" s="246">
        <v>27</v>
      </c>
      <c r="B37" s="248" t="s">
        <v>75</v>
      </c>
      <c r="C37" s="248" t="s">
        <v>78</v>
      </c>
      <c r="D37" s="248" t="s">
        <v>222</v>
      </c>
      <c r="E37" s="248" t="s">
        <v>289</v>
      </c>
      <c r="F37" s="248" t="s">
        <v>291</v>
      </c>
      <c r="G37" s="248" t="s">
        <v>7</v>
      </c>
      <c r="H37" s="248" t="s">
        <v>76</v>
      </c>
      <c r="I37" s="248" t="s">
        <v>75</v>
      </c>
      <c r="J37" s="43" t="s">
        <v>292</v>
      </c>
      <c r="K37" s="98">
        <f>K38</f>
        <v>67.5</v>
      </c>
      <c r="L37" s="98">
        <f t="shared" ref="L37:M37" si="7">L38</f>
        <v>67.5</v>
      </c>
      <c r="M37" s="98">
        <f t="shared" si="7"/>
        <v>67.5</v>
      </c>
    </row>
    <row r="38" spans="1:46" ht="35.25" customHeight="1">
      <c r="A38" s="246">
        <v>28</v>
      </c>
      <c r="B38" s="248" t="s">
        <v>99</v>
      </c>
      <c r="C38" s="248" t="s">
        <v>78</v>
      </c>
      <c r="D38" s="248" t="s">
        <v>222</v>
      </c>
      <c r="E38" s="248" t="s">
        <v>289</v>
      </c>
      <c r="F38" s="248" t="s">
        <v>290</v>
      </c>
      <c r="G38" s="248" t="s">
        <v>28</v>
      </c>
      <c r="H38" s="248" t="s">
        <v>76</v>
      </c>
      <c r="I38" s="248" t="s">
        <v>41</v>
      </c>
      <c r="J38" s="43" t="s">
        <v>211</v>
      </c>
      <c r="K38" s="98">
        <v>67.5</v>
      </c>
      <c r="L38" s="98">
        <v>67.5</v>
      </c>
      <c r="M38" s="98">
        <v>67.5</v>
      </c>
    </row>
    <row r="39" spans="1:46">
      <c r="A39" s="246">
        <v>29</v>
      </c>
      <c r="B39" s="247" t="s">
        <v>75</v>
      </c>
      <c r="C39" s="247" t="s">
        <v>96</v>
      </c>
      <c r="D39" s="247" t="s">
        <v>7</v>
      </c>
      <c r="E39" s="247" t="s">
        <v>7</v>
      </c>
      <c r="F39" s="247" t="s">
        <v>75</v>
      </c>
      <c r="G39" s="247" t="s">
        <v>7</v>
      </c>
      <c r="H39" s="247" t="s">
        <v>76</v>
      </c>
      <c r="I39" s="247" t="s">
        <v>75</v>
      </c>
      <c r="J39" s="48" t="s">
        <v>97</v>
      </c>
      <c r="K39" s="103">
        <f>K40+K60</f>
        <v>83032.194080000001</v>
      </c>
      <c r="L39" s="103">
        <f t="shared" ref="L39:M39" si="8">L40+L60</f>
        <v>28419.104349999998</v>
      </c>
      <c r="M39" s="103">
        <f t="shared" si="8"/>
        <v>10963.972999999998</v>
      </c>
    </row>
    <row r="40" spans="1:46" ht="44.25" customHeight="1">
      <c r="A40" s="246">
        <v>30</v>
      </c>
      <c r="B40" s="247" t="s">
        <v>75</v>
      </c>
      <c r="C40" s="247" t="s">
        <v>96</v>
      </c>
      <c r="D40" s="247" t="s">
        <v>27</v>
      </c>
      <c r="E40" s="247" t="s">
        <v>7</v>
      </c>
      <c r="F40" s="247" t="s">
        <v>75</v>
      </c>
      <c r="G40" s="247" t="s">
        <v>7</v>
      </c>
      <c r="H40" s="247" t="s">
        <v>76</v>
      </c>
      <c r="I40" s="247" t="s">
        <v>75</v>
      </c>
      <c r="J40" s="48" t="s">
        <v>98</v>
      </c>
      <c r="K40" s="103">
        <f>K41+K44+K50+K56</f>
        <v>83801.530480000001</v>
      </c>
      <c r="L40" s="103">
        <f t="shared" ref="L40:M40" si="9">L41+L44+L50+L56</f>
        <v>28419.104349999998</v>
      </c>
      <c r="M40" s="103">
        <f t="shared" si="9"/>
        <v>10963.972999999998</v>
      </c>
    </row>
    <row r="41" spans="1:46" s="50" customFormat="1" ht="25.5">
      <c r="A41" s="246">
        <v>31</v>
      </c>
      <c r="B41" s="247" t="s">
        <v>75</v>
      </c>
      <c r="C41" s="247" t="s">
        <v>96</v>
      </c>
      <c r="D41" s="247" t="s">
        <v>27</v>
      </c>
      <c r="E41" s="247" t="s">
        <v>28</v>
      </c>
      <c r="F41" s="247" t="s">
        <v>75</v>
      </c>
      <c r="G41" s="247" t="s">
        <v>7</v>
      </c>
      <c r="H41" s="247" t="s">
        <v>76</v>
      </c>
      <c r="I41" s="247" t="s">
        <v>223</v>
      </c>
      <c r="J41" s="48" t="s">
        <v>326</v>
      </c>
      <c r="K41" s="103">
        <f>K42</f>
        <v>4196.7</v>
      </c>
      <c r="L41" s="103">
        <f t="shared" ref="L41:M42" si="10">L42</f>
        <v>4196.7</v>
      </c>
      <c r="M41" s="103">
        <f t="shared" si="10"/>
        <v>4196.7</v>
      </c>
    </row>
    <row r="42" spans="1:46" s="51" customFormat="1" ht="20.25" customHeight="1">
      <c r="A42" s="246">
        <v>32</v>
      </c>
      <c r="B42" s="248" t="s">
        <v>99</v>
      </c>
      <c r="C42" s="248" t="s">
        <v>96</v>
      </c>
      <c r="D42" s="248" t="s">
        <v>27</v>
      </c>
      <c r="E42" s="248" t="s">
        <v>293</v>
      </c>
      <c r="F42" s="248" t="s">
        <v>100</v>
      </c>
      <c r="G42" s="248" t="s">
        <v>7</v>
      </c>
      <c r="H42" s="248" t="s">
        <v>76</v>
      </c>
      <c r="I42" s="248" t="s">
        <v>223</v>
      </c>
      <c r="J42" s="43" t="s">
        <v>192</v>
      </c>
      <c r="K42" s="124">
        <f>K43</f>
        <v>4196.7</v>
      </c>
      <c r="L42" s="124">
        <f t="shared" si="10"/>
        <v>4196.7</v>
      </c>
      <c r="M42" s="124">
        <f t="shared" si="10"/>
        <v>4196.7</v>
      </c>
    </row>
    <row r="43" spans="1:46" s="51" customFormat="1" ht="45" customHeight="1">
      <c r="A43" s="246">
        <v>33</v>
      </c>
      <c r="B43" s="248" t="s">
        <v>99</v>
      </c>
      <c r="C43" s="248" t="s">
        <v>96</v>
      </c>
      <c r="D43" s="248" t="s">
        <v>27</v>
      </c>
      <c r="E43" s="248" t="s">
        <v>293</v>
      </c>
      <c r="F43" s="248" t="s">
        <v>100</v>
      </c>
      <c r="G43" s="248" t="s">
        <v>28</v>
      </c>
      <c r="H43" s="248" t="s">
        <v>76</v>
      </c>
      <c r="I43" s="248" t="s">
        <v>223</v>
      </c>
      <c r="J43" s="43" t="s">
        <v>241</v>
      </c>
      <c r="K43" s="124">
        <v>4196.7</v>
      </c>
      <c r="L43" s="124">
        <v>4196.7</v>
      </c>
      <c r="M43" s="124">
        <v>4196.7</v>
      </c>
    </row>
    <row r="44" spans="1:46" s="51" customFormat="1" ht="45" customHeight="1">
      <c r="A44" s="246">
        <v>34</v>
      </c>
      <c r="B44" s="201" t="s">
        <v>99</v>
      </c>
      <c r="C44" s="259" t="s">
        <v>96</v>
      </c>
      <c r="D44" s="259" t="s">
        <v>27</v>
      </c>
      <c r="E44" s="259" t="s">
        <v>327</v>
      </c>
      <c r="F44" s="259" t="s">
        <v>75</v>
      </c>
      <c r="G44" s="259" t="s">
        <v>7</v>
      </c>
      <c r="H44" s="259" t="s">
        <v>76</v>
      </c>
      <c r="I44" s="259" t="s">
        <v>223</v>
      </c>
      <c r="J44" s="48" t="s">
        <v>358</v>
      </c>
      <c r="K44" s="103">
        <f>K45+K47</f>
        <v>72253.337480000002</v>
      </c>
      <c r="L44" s="103">
        <f t="shared" ref="L44:M44" si="11">L45+L48</f>
        <v>17219.731349999998</v>
      </c>
      <c r="M44" s="103">
        <f t="shared" si="11"/>
        <v>0</v>
      </c>
    </row>
    <row r="45" spans="1:46" s="242" customFormat="1" ht="114" customHeight="1">
      <c r="A45" s="246">
        <v>35</v>
      </c>
      <c r="B45" s="200" t="s">
        <v>99</v>
      </c>
      <c r="C45" s="253" t="s">
        <v>96</v>
      </c>
      <c r="D45" s="253" t="s">
        <v>27</v>
      </c>
      <c r="E45" s="253" t="s">
        <v>327</v>
      </c>
      <c r="F45" s="253" t="s">
        <v>357</v>
      </c>
      <c r="G45" s="253" t="s">
        <v>7</v>
      </c>
      <c r="H45" s="253" t="s">
        <v>76</v>
      </c>
      <c r="I45" s="253" t="s">
        <v>223</v>
      </c>
      <c r="J45" s="243" t="s">
        <v>364</v>
      </c>
      <c r="K45" s="125">
        <f t="shared" ref="K45:L48" si="12">K46</f>
        <v>66044.600000000006</v>
      </c>
      <c r="L45" s="125">
        <f t="shared" si="12"/>
        <v>0</v>
      </c>
      <c r="M45" s="244">
        <f>M46</f>
        <v>0</v>
      </c>
      <c r="N45" s="239"/>
      <c r="O45" s="239"/>
      <c r="P45" s="239"/>
      <c r="Q45" s="239"/>
      <c r="R45" s="239"/>
      <c r="S45" s="239"/>
      <c r="T45" s="239"/>
      <c r="U45" s="239"/>
      <c r="V45" s="239"/>
      <c r="W45" s="240"/>
      <c r="X45" s="240"/>
      <c r="Y45" s="241"/>
      <c r="Z45" s="241"/>
      <c r="AA45" s="241"/>
      <c r="AB45" s="241"/>
      <c r="AC45" s="241"/>
      <c r="AD45" s="241"/>
      <c r="AE45" s="241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</row>
    <row r="46" spans="1:46" s="242" customFormat="1" ht="102" customHeight="1">
      <c r="A46" s="246">
        <v>36</v>
      </c>
      <c r="B46" s="200" t="s">
        <v>99</v>
      </c>
      <c r="C46" s="253" t="s">
        <v>96</v>
      </c>
      <c r="D46" s="253" t="s">
        <v>27</v>
      </c>
      <c r="E46" s="253" t="s">
        <v>327</v>
      </c>
      <c r="F46" s="253" t="s">
        <v>357</v>
      </c>
      <c r="G46" s="253" t="s">
        <v>28</v>
      </c>
      <c r="H46" s="253" t="s">
        <v>76</v>
      </c>
      <c r="I46" s="253" t="s">
        <v>223</v>
      </c>
      <c r="J46" s="243" t="s">
        <v>356</v>
      </c>
      <c r="K46" s="125">
        <v>66044.600000000006</v>
      </c>
      <c r="L46" s="125">
        <v>0</v>
      </c>
      <c r="M46" s="244">
        <v>0</v>
      </c>
      <c r="N46" s="239"/>
      <c r="O46" s="239"/>
      <c r="P46" s="239"/>
      <c r="Q46" s="239"/>
      <c r="R46" s="239"/>
      <c r="S46" s="239"/>
      <c r="T46" s="239"/>
      <c r="U46" s="239"/>
      <c r="V46" s="239"/>
      <c r="W46" s="240"/>
      <c r="X46" s="240"/>
      <c r="Y46" s="241"/>
      <c r="Z46" s="241"/>
      <c r="AA46" s="241"/>
      <c r="AB46" s="241"/>
      <c r="AC46" s="241"/>
      <c r="AD46" s="241"/>
      <c r="AE46" s="241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</row>
    <row r="47" spans="1:46" s="242" customFormat="1" ht="88.5" customHeight="1">
      <c r="A47" s="246">
        <v>37</v>
      </c>
      <c r="B47" s="200" t="s">
        <v>99</v>
      </c>
      <c r="C47" s="253" t="s">
        <v>96</v>
      </c>
      <c r="D47" s="253" t="s">
        <v>27</v>
      </c>
      <c r="E47" s="253" t="s">
        <v>327</v>
      </c>
      <c r="F47" s="253" t="s">
        <v>232</v>
      </c>
      <c r="G47" s="253" t="s">
        <v>7</v>
      </c>
      <c r="H47" s="253" t="s">
        <v>76</v>
      </c>
      <c r="I47" s="253" t="s">
        <v>223</v>
      </c>
      <c r="J47" s="243" t="s">
        <v>365</v>
      </c>
      <c r="K47" s="125">
        <f>K48</f>
        <v>6208.7374799999998</v>
      </c>
      <c r="L47" s="125">
        <f t="shared" si="12"/>
        <v>17219.731349999998</v>
      </c>
      <c r="M47" s="244">
        <f>M48</f>
        <v>0</v>
      </c>
      <c r="N47" s="239"/>
      <c r="O47" s="239"/>
      <c r="P47" s="239"/>
      <c r="Q47" s="239"/>
      <c r="R47" s="239"/>
      <c r="S47" s="239"/>
      <c r="T47" s="239"/>
      <c r="U47" s="239"/>
      <c r="V47" s="239"/>
      <c r="W47" s="240"/>
      <c r="X47" s="240"/>
      <c r="Y47" s="241"/>
      <c r="Z47" s="241"/>
      <c r="AA47" s="241"/>
      <c r="AB47" s="241"/>
      <c r="AC47" s="241"/>
      <c r="AD47" s="241"/>
      <c r="AE47" s="241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</row>
    <row r="48" spans="1:46" s="242" customFormat="1" ht="88.5" customHeight="1">
      <c r="A48" s="246">
        <v>38</v>
      </c>
      <c r="B48" s="200" t="s">
        <v>99</v>
      </c>
      <c r="C48" s="253" t="s">
        <v>96</v>
      </c>
      <c r="D48" s="253" t="s">
        <v>27</v>
      </c>
      <c r="E48" s="253" t="s">
        <v>327</v>
      </c>
      <c r="F48" s="253" t="s">
        <v>328</v>
      </c>
      <c r="G48" s="253" t="s">
        <v>7</v>
      </c>
      <c r="H48" s="253" t="s">
        <v>76</v>
      </c>
      <c r="I48" s="253" t="s">
        <v>223</v>
      </c>
      <c r="J48" s="243" t="s">
        <v>366</v>
      </c>
      <c r="K48" s="125">
        <f>K49</f>
        <v>6208.7374799999998</v>
      </c>
      <c r="L48" s="125">
        <f t="shared" si="12"/>
        <v>17219.731349999998</v>
      </c>
      <c r="M48" s="244">
        <f>M49</f>
        <v>0</v>
      </c>
      <c r="N48" s="239"/>
      <c r="O48" s="239"/>
      <c r="P48" s="239"/>
      <c r="Q48" s="239"/>
      <c r="R48" s="239"/>
      <c r="S48" s="239"/>
      <c r="T48" s="239"/>
      <c r="U48" s="239"/>
      <c r="V48" s="239"/>
      <c r="W48" s="240"/>
      <c r="X48" s="240"/>
      <c r="Y48" s="241"/>
      <c r="Z48" s="241"/>
      <c r="AA48" s="241"/>
      <c r="AB48" s="241"/>
      <c r="AC48" s="241"/>
      <c r="AD48" s="241"/>
      <c r="AE48" s="241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</row>
    <row r="49" spans="1:46" s="242" customFormat="1" ht="87" customHeight="1">
      <c r="A49" s="246">
        <v>39</v>
      </c>
      <c r="B49" s="200" t="s">
        <v>99</v>
      </c>
      <c r="C49" s="253" t="s">
        <v>96</v>
      </c>
      <c r="D49" s="253" t="s">
        <v>27</v>
      </c>
      <c r="E49" s="253" t="s">
        <v>327</v>
      </c>
      <c r="F49" s="253" t="s">
        <v>328</v>
      </c>
      <c r="G49" s="253" t="s">
        <v>28</v>
      </c>
      <c r="H49" s="253" t="s">
        <v>76</v>
      </c>
      <c r="I49" s="253" t="s">
        <v>223</v>
      </c>
      <c r="J49" s="243" t="s">
        <v>342</v>
      </c>
      <c r="K49" s="125">
        <v>6208.7374799999998</v>
      </c>
      <c r="L49" s="125">
        <v>17219.731349999998</v>
      </c>
      <c r="M49" s="244">
        <v>0</v>
      </c>
      <c r="N49" s="239"/>
      <c r="O49" s="239"/>
      <c r="P49" s="239"/>
      <c r="Q49" s="239"/>
      <c r="R49" s="239"/>
      <c r="S49" s="239"/>
      <c r="T49" s="239"/>
      <c r="U49" s="239"/>
      <c r="V49" s="239"/>
      <c r="W49" s="240"/>
      <c r="X49" s="240"/>
      <c r="Y49" s="241"/>
      <c r="Z49" s="241"/>
      <c r="AA49" s="241"/>
      <c r="AB49" s="241"/>
      <c r="AC49" s="241"/>
      <c r="AD49" s="241"/>
      <c r="AE49" s="241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</row>
    <row r="50" spans="1:46" s="51" customFormat="1" ht="27.75" customHeight="1">
      <c r="A50" s="246">
        <v>40</v>
      </c>
      <c r="B50" s="247" t="s">
        <v>75</v>
      </c>
      <c r="C50" s="247" t="s">
        <v>96</v>
      </c>
      <c r="D50" s="247" t="s">
        <v>27</v>
      </c>
      <c r="E50" s="247" t="s">
        <v>87</v>
      </c>
      <c r="F50" s="247" t="s">
        <v>75</v>
      </c>
      <c r="G50" s="247" t="s">
        <v>7</v>
      </c>
      <c r="H50" s="247" t="s">
        <v>76</v>
      </c>
      <c r="I50" s="247" t="s">
        <v>223</v>
      </c>
      <c r="J50" s="66" t="s">
        <v>294</v>
      </c>
      <c r="K50" s="103">
        <f>K54+K51</f>
        <v>153.30000000000001</v>
      </c>
      <c r="L50" s="103">
        <f>L54+L51</f>
        <v>158.30000000000001</v>
      </c>
      <c r="M50" s="103">
        <f>M54+M51</f>
        <v>1.9</v>
      </c>
    </row>
    <row r="51" spans="1:46" ht="30.75" customHeight="1">
      <c r="A51" s="246">
        <v>41</v>
      </c>
      <c r="B51" s="248" t="s">
        <v>75</v>
      </c>
      <c r="C51" s="248" t="s">
        <v>96</v>
      </c>
      <c r="D51" s="248" t="s">
        <v>27</v>
      </c>
      <c r="E51" s="248" t="s">
        <v>87</v>
      </c>
      <c r="F51" s="248" t="s">
        <v>132</v>
      </c>
      <c r="G51" s="248" t="s">
        <v>7</v>
      </c>
      <c r="H51" s="248" t="s">
        <v>76</v>
      </c>
      <c r="I51" s="248" t="s">
        <v>223</v>
      </c>
      <c r="J51" s="52" t="s">
        <v>174</v>
      </c>
      <c r="K51" s="124">
        <f>K53</f>
        <v>1.9</v>
      </c>
      <c r="L51" s="124">
        <f t="shared" ref="L51:M51" si="13">L53</f>
        <v>1.9</v>
      </c>
      <c r="M51" s="124">
        <f t="shared" si="13"/>
        <v>1.9</v>
      </c>
    </row>
    <row r="52" spans="1:46" ht="30.75" customHeight="1">
      <c r="A52" s="246">
        <v>42</v>
      </c>
      <c r="B52" s="248" t="s">
        <v>75</v>
      </c>
      <c r="C52" s="248" t="s">
        <v>96</v>
      </c>
      <c r="D52" s="248" t="s">
        <v>27</v>
      </c>
      <c r="E52" s="248" t="s">
        <v>87</v>
      </c>
      <c r="F52" s="248" t="s">
        <v>132</v>
      </c>
      <c r="G52" s="248" t="s">
        <v>28</v>
      </c>
      <c r="H52" s="248" t="s">
        <v>76</v>
      </c>
      <c r="I52" s="248" t="s">
        <v>223</v>
      </c>
      <c r="J52" s="52" t="s">
        <v>295</v>
      </c>
      <c r="K52" s="124">
        <f>K53</f>
        <v>1.9</v>
      </c>
      <c r="L52" s="124">
        <f t="shared" ref="L52:M52" si="14">L53</f>
        <v>1.9</v>
      </c>
      <c r="M52" s="124">
        <f t="shared" si="14"/>
        <v>1.9</v>
      </c>
    </row>
    <row r="53" spans="1:46" ht="55.5" customHeight="1">
      <c r="A53" s="246">
        <v>43</v>
      </c>
      <c r="B53" s="248" t="s">
        <v>99</v>
      </c>
      <c r="C53" s="248" t="s">
        <v>96</v>
      </c>
      <c r="D53" s="248" t="s">
        <v>27</v>
      </c>
      <c r="E53" s="248" t="s">
        <v>87</v>
      </c>
      <c r="F53" s="248" t="s">
        <v>132</v>
      </c>
      <c r="G53" s="248" t="s">
        <v>28</v>
      </c>
      <c r="H53" s="248" t="s">
        <v>256</v>
      </c>
      <c r="I53" s="248" t="s">
        <v>223</v>
      </c>
      <c r="J53" s="52" t="s">
        <v>243</v>
      </c>
      <c r="K53" s="124">
        <v>1.9</v>
      </c>
      <c r="L53" s="124">
        <v>1.9</v>
      </c>
      <c r="M53" s="124">
        <v>1.9</v>
      </c>
    </row>
    <row r="54" spans="1:46" ht="46.5" customHeight="1">
      <c r="A54" s="246">
        <v>44</v>
      </c>
      <c r="B54" s="248" t="s">
        <v>75</v>
      </c>
      <c r="C54" s="248" t="s">
        <v>96</v>
      </c>
      <c r="D54" s="248" t="s">
        <v>27</v>
      </c>
      <c r="E54" s="248" t="s">
        <v>170</v>
      </c>
      <c r="F54" s="248" t="s">
        <v>171</v>
      </c>
      <c r="G54" s="248" t="s">
        <v>7</v>
      </c>
      <c r="H54" s="248" t="s">
        <v>76</v>
      </c>
      <c r="I54" s="248" t="s">
        <v>223</v>
      </c>
      <c r="J54" s="52" t="s">
        <v>319</v>
      </c>
      <c r="K54" s="124">
        <f>K55</f>
        <v>151.4</v>
      </c>
      <c r="L54" s="124">
        <f>L55</f>
        <v>156.4</v>
      </c>
      <c r="M54" s="124">
        <f>M55</f>
        <v>0</v>
      </c>
    </row>
    <row r="55" spans="1:46" ht="59.25" customHeight="1">
      <c r="A55" s="246">
        <v>45</v>
      </c>
      <c r="B55" s="248" t="s">
        <v>99</v>
      </c>
      <c r="C55" s="248" t="s">
        <v>96</v>
      </c>
      <c r="D55" s="248" t="s">
        <v>27</v>
      </c>
      <c r="E55" s="248" t="s">
        <v>170</v>
      </c>
      <c r="F55" s="248" t="s">
        <v>171</v>
      </c>
      <c r="G55" s="248" t="s">
        <v>28</v>
      </c>
      <c r="H55" s="248" t="s">
        <v>76</v>
      </c>
      <c r="I55" s="248" t="s">
        <v>223</v>
      </c>
      <c r="J55" s="52" t="s">
        <v>320</v>
      </c>
      <c r="K55" s="124">
        <v>151.4</v>
      </c>
      <c r="L55" s="162">
        <v>156.4</v>
      </c>
      <c r="M55" s="162">
        <v>0</v>
      </c>
    </row>
    <row r="56" spans="1:46" s="51" customFormat="1" ht="20.25" customHeight="1">
      <c r="A56" s="246">
        <v>46</v>
      </c>
      <c r="B56" s="247" t="s">
        <v>75</v>
      </c>
      <c r="C56" s="247" t="s">
        <v>96</v>
      </c>
      <c r="D56" s="247" t="s">
        <v>27</v>
      </c>
      <c r="E56" s="247" t="s">
        <v>88</v>
      </c>
      <c r="F56" s="247" t="s">
        <v>75</v>
      </c>
      <c r="G56" s="247" t="s">
        <v>7</v>
      </c>
      <c r="H56" s="247" t="s">
        <v>76</v>
      </c>
      <c r="I56" s="247" t="s">
        <v>223</v>
      </c>
      <c r="J56" s="48" t="s">
        <v>133</v>
      </c>
      <c r="K56" s="103">
        <f>K57</f>
        <v>7198.1930000000002</v>
      </c>
      <c r="L56" s="103">
        <f t="shared" ref="L56:M58" si="15">L57</f>
        <v>6844.3729999999996</v>
      </c>
      <c r="M56" s="103">
        <f t="shared" si="15"/>
        <v>6765.3729999999996</v>
      </c>
    </row>
    <row r="57" spans="1:46" s="49" customFormat="1" ht="31.5" customHeight="1">
      <c r="A57" s="246">
        <v>47</v>
      </c>
      <c r="B57" s="247" t="s">
        <v>75</v>
      </c>
      <c r="C57" s="247" t="s">
        <v>96</v>
      </c>
      <c r="D57" s="247" t="s">
        <v>27</v>
      </c>
      <c r="E57" s="247" t="s">
        <v>172</v>
      </c>
      <c r="F57" s="247" t="s">
        <v>101</v>
      </c>
      <c r="G57" s="247" t="s">
        <v>7</v>
      </c>
      <c r="H57" s="247" t="s">
        <v>76</v>
      </c>
      <c r="I57" s="247" t="s">
        <v>223</v>
      </c>
      <c r="J57" s="48" t="s">
        <v>200</v>
      </c>
      <c r="K57" s="103">
        <f>K58</f>
        <v>7198.1930000000002</v>
      </c>
      <c r="L57" s="103">
        <f t="shared" si="15"/>
        <v>6844.3729999999996</v>
      </c>
      <c r="M57" s="103">
        <f t="shared" si="15"/>
        <v>6765.3729999999996</v>
      </c>
    </row>
    <row r="58" spans="1:46" s="49" customFormat="1" ht="42.75" customHeight="1">
      <c r="A58" s="246">
        <v>48</v>
      </c>
      <c r="B58" s="248" t="s">
        <v>99</v>
      </c>
      <c r="C58" s="248" t="s">
        <v>96</v>
      </c>
      <c r="D58" s="248" t="s">
        <v>27</v>
      </c>
      <c r="E58" s="248" t="s">
        <v>172</v>
      </c>
      <c r="F58" s="248" t="s">
        <v>101</v>
      </c>
      <c r="G58" s="248" t="s">
        <v>28</v>
      </c>
      <c r="H58" s="248" t="s">
        <v>76</v>
      </c>
      <c r="I58" s="248" t="s">
        <v>223</v>
      </c>
      <c r="J58" s="43" t="s">
        <v>173</v>
      </c>
      <c r="K58" s="124">
        <f>K59</f>
        <v>7198.1930000000002</v>
      </c>
      <c r="L58" s="124">
        <f t="shared" si="15"/>
        <v>6844.3729999999996</v>
      </c>
      <c r="M58" s="124">
        <f t="shared" si="15"/>
        <v>6765.3729999999996</v>
      </c>
    </row>
    <row r="59" spans="1:46" s="49" customFormat="1" ht="38.25">
      <c r="A59" s="246">
        <v>49</v>
      </c>
      <c r="B59" s="248" t="s">
        <v>99</v>
      </c>
      <c r="C59" s="248" t="s">
        <v>96</v>
      </c>
      <c r="D59" s="248" t="s">
        <v>27</v>
      </c>
      <c r="E59" s="248" t="s">
        <v>172</v>
      </c>
      <c r="F59" s="248" t="s">
        <v>101</v>
      </c>
      <c r="G59" s="248" t="s">
        <v>28</v>
      </c>
      <c r="H59" s="248" t="s">
        <v>257</v>
      </c>
      <c r="I59" s="248" t="s">
        <v>223</v>
      </c>
      <c r="J59" s="43" t="s">
        <v>242</v>
      </c>
      <c r="K59" s="124">
        <v>7198.1930000000002</v>
      </c>
      <c r="L59" s="124">
        <v>6844.3729999999996</v>
      </c>
      <c r="M59" s="124">
        <v>6765.3729999999996</v>
      </c>
    </row>
    <row r="60" spans="1:46" s="49" customFormat="1" ht="25.5">
      <c r="A60" s="246">
        <v>50</v>
      </c>
      <c r="B60" s="248" t="s">
        <v>99</v>
      </c>
      <c r="C60" s="248" t="s">
        <v>96</v>
      </c>
      <c r="D60" s="248" t="s">
        <v>368</v>
      </c>
      <c r="E60" s="248" t="s">
        <v>7</v>
      </c>
      <c r="F60" s="248" t="s">
        <v>75</v>
      </c>
      <c r="G60" s="248" t="s">
        <v>7</v>
      </c>
      <c r="H60" s="248" t="s">
        <v>76</v>
      </c>
      <c r="I60" s="248" t="s">
        <v>75</v>
      </c>
      <c r="J60" s="43" t="s">
        <v>369</v>
      </c>
      <c r="K60" s="124">
        <f>K61</f>
        <v>-769.33640000000003</v>
      </c>
      <c r="L60" s="124">
        <f t="shared" ref="L60:M60" si="16">L61</f>
        <v>0</v>
      </c>
      <c r="M60" s="124">
        <f t="shared" si="16"/>
        <v>0</v>
      </c>
    </row>
    <row r="61" spans="1:46" s="49" customFormat="1" ht="38.25">
      <c r="A61" s="246">
        <v>51</v>
      </c>
      <c r="B61" s="248" t="s">
        <v>99</v>
      </c>
      <c r="C61" s="248" t="s">
        <v>96</v>
      </c>
      <c r="D61" s="248" t="s">
        <v>368</v>
      </c>
      <c r="E61" s="248" t="s">
        <v>90</v>
      </c>
      <c r="F61" s="248" t="s">
        <v>81</v>
      </c>
      <c r="G61" s="248" t="s">
        <v>28</v>
      </c>
      <c r="H61" s="248" t="s">
        <v>76</v>
      </c>
      <c r="I61" s="248" t="s">
        <v>223</v>
      </c>
      <c r="J61" s="43" t="s">
        <v>367</v>
      </c>
      <c r="K61" s="124">
        <v>-769.33640000000003</v>
      </c>
      <c r="L61" s="124">
        <v>0</v>
      </c>
      <c r="M61" s="124">
        <v>0</v>
      </c>
    </row>
    <row r="62" spans="1:46" s="56" customFormat="1" ht="15.75">
      <c r="A62" s="246">
        <v>52</v>
      </c>
      <c r="B62" s="53"/>
      <c r="C62" s="53"/>
      <c r="D62" s="53"/>
      <c r="E62" s="53"/>
      <c r="F62" s="53"/>
      <c r="G62" s="53"/>
      <c r="H62" s="53"/>
      <c r="I62" s="54"/>
      <c r="J62" s="55" t="s">
        <v>102</v>
      </c>
      <c r="K62" s="102">
        <f>K11+K39</f>
        <v>85778.425770000002</v>
      </c>
      <c r="L62" s="102">
        <f>L11+L39</f>
        <v>30679.441029999998</v>
      </c>
      <c r="M62" s="102">
        <f>M11+M39</f>
        <v>13135.372999999998</v>
      </c>
    </row>
  </sheetData>
  <mergeCells count="10">
    <mergeCell ref="A2:D2"/>
    <mergeCell ref="B3:D3"/>
    <mergeCell ref="K3:M3"/>
    <mergeCell ref="A6:M6"/>
    <mergeCell ref="J8:J9"/>
    <mergeCell ref="K8:K9"/>
    <mergeCell ref="L8:L9"/>
    <mergeCell ref="M8:M9"/>
    <mergeCell ref="B8:I8"/>
    <mergeCell ref="A8:A9"/>
  </mergeCells>
  <pageMargins left="0.7" right="0.7" top="0.75" bottom="0.75" header="0.3" footer="0.3"/>
  <pageSetup paperSize="9" scale="60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view="pageBreakPreview" zoomScale="80" zoomScaleSheetLayoutView="80" workbookViewId="0">
      <selection activeCell="A5" sqref="A5:F5"/>
    </sheetView>
  </sheetViews>
  <sheetFormatPr defaultRowHeight="15"/>
  <cols>
    <col min="1" max="1" width="9.140625" style="67"/>
    <col min="2" max="2" width="65.7109375" style="67" customWidth="1"/>
    <col min="3" max="3" width="9.140625" style="67"/>
    <col min="4" max="6" width="12.7109375" style="67" customWidth="1"/>
    <col min="7" max="7" width="9.140625" style="67" hidden="1" customWidth="1"/>
    <col min="8" max="16384" width="9.140625" style="67"/>
  </cols>
  <sheetData>
    <row r="1" spans="1:6">
      <c r="D1" s="6"/>
      <c r="E1" s="6"/>
      <c r="F1" s="245" t="s">
        <v>337</v>
      </c>
    </row>
    <row r="2" spans="1:6" s="79" customFormat="1" ht="78" customHeight="1">
      <c r="B2" s="111"/>
      <c r="C2" s="291" t="s">
        <v>353</v>
      </c>
      <c r="D2" s="291"/>
      <c r="E2" s="291"/>
      <c r="F2" s="291"/>
    </row>
    <row r="3" spans="1:6" s="79" customFormat="1" ht="12.75"/>
    <row r="4" spans="1:6">
      <c r="B4" s="7"/>
      <c r="C4" s="8"/>
      <c r="D4" s="8"/>
      <c r="E4" s="8"/>
      <c r="F4" s="8"/>
    </row>
    <row r="5" spans="1:6" ht="26.25" customHeight="1">
      <c r="A5" s="288" t="s">
        <v>314</v>
      </c>
      <c r="B5" s="288"/>
      <c r="C5" s="288"/>
      <c r="D5" s="288"/>
      <c r="E5" s="288"/>
      <c r="F5" s="288"/>
    </row>
    <row r="6" spans="1:6" ht="15.75" customHeight="1">
      <c r="A6" s="234"/>
      <c r="B6" s="234"/>
      <c r="C6" s="234"/>
      <c r="D6" s="234"/>
      <c r="E6" s="234"/>
      <c r="F6" s="234"/>
    </row>
    <row r="7" spans="1:6">
      <c r="B7" s="3"/>
      <c r="C7" s="6"/>
      <c r="D7" s="6"/>
      <c r="E7" s="6"/>
      <c r="F7" s="6" t="s">
        <v>60</v>
      </c>
    </row>
    <row r="8" spans="1:6" ht="25.5">
      <c r="A8" s="9" t="s">
        <v>25</v>
      </c>
      <c r="B8" s="10" t="s">
        <v>206</v>
      </c>
      <c r="C8" s="122" t="s">
        <v>126</v>
      </c>
      <c r="D8" s="10" t="s">
        <v>239</v>
      </c>
      <c r="E8" s="10" t="s">
        <v>307</v>
      </c>
      <c r="F8" s="10" t="s">
        <v>310</v>
      </c>
    </row>
    <row r="9" spans="1:6">
      <c r="A9" s="9">
        <v>1</v>
      </c>
      <c r="B9" s="10">
        <v>2</v>
      </c>
      <c r="C9" s="11">
        <v>3</v>
      </c>
      <c r="D9" s="10">
        <v>4</v>
      </c>
      <c r="E9" s="11">
        <v>5</v>
      </c>
      <c r="F9" s="10">
        <v>6</v>
      </c>
    </row>
    <row r="10" spans="1:6" ht="24.95" customHeight="1">
      <c r="A10" s="9">
        <v>1</v>
      </c>
      <c r="B10" s="12" t="s">
        <v>32</v>
      </c>
      <c r="C10" s="13" t="s">
        <v>114</v>
      </c>
      <c r="D10" s="106">
        <f>D11+D12+D13+D14+D15</f>
        <v>8849.1154999999999</v>
      </c>
      <c r="E10" s="106">
        <f t="shared" ref="E10:F10" si="0">E11+E12+E13+E14+E15</f>
        <v>7870.2549999999992</v>
      </c>
      <c r="F10" s="106">
        <f t="shared" si="0"/>
        <v>7548.6079999999993</v>
      </c>
    </row>
    <row r="11" spans="1:6" ht="24.95" customHeight="1">
      <c r="A11" s="9">
        <v>2</v>
      </c>
      <c r="B11" s="14" t="s">
        <v>15</v>
      </c>
      <c r="C11" s="15" t="s">
        <v>116</v>
      </c>
      <c r="D11" s="105">
        <v>1241.434</v>
      </c>
      <c r="E11" s="105">
        <v>1241.434</v>
      </c>
      <c r="F11" s="105">
        <v>1241.434</v>
      </c>
    </row>
    <row r="12" spans="1:6" ht="40.5" customHeight="1">
      <c r="A12" s="9">
        <v>3</v>
      </c>
      <c r="B12" s="14" t="s">
        <v>16</v>
      </c>
      <c r="C12" s="16" t="s">
        <v>115</v>
      </c>
      <c r="D12" s="104">
        <v>7055.66446</v>
      </c>
      <c r="E12" s="104">
        <f>6615.084-394.157</f>
        <v>6220.9269999999997</v>
      </c>
      <c r="F12" s="104">
        <f>6293.437-394.157</f>
        <v>5899.28</v>
      </c>
    </row>
    <row r="13" spans="1:6" ht="44.25" customHeight="1">
      <c r="A13" s="9">
        <v>4</v>
      </c>
      <c r="B13" s="14" t="s">
        <v>17</v>
      </c>
      <c r="C13" s="16" t="s">
        <v>117</v>
      </c>
      <c r="D13" s="104">
        <f>10+370.494</f>
        <v>380.49400000000003</v>
      </c>
      <c r="E13" s="104">
        <f>370.494</f>
        <v>370.49400000000003</v>
      </c>
      <c r="F13" s="104">
        <f>370.494</f>
        <v>370.49400000000003</v>
      </c>
    </row>
    <row r="14" spans="1:6" ht="24.95" customHeight="1">
      <c r="A14" s="9">
        <v>5</v>
      </c>
      <c r="B14" s="14" t="s">
        <v>19</v>
      </c>
      <c r="C14" s="16" t="s">
        <v>118</v>
      </c>
      <c r="D14" s="125">
        <v>10</v>
      </c>
      <c r="E14" s="125">
        <v>10</v>
      </c>
      <c r="F14" s="125">
        <v>10</v>
      </c>
    </row>
    <row r="15" spans="1:6" ht="24.95" customHeight="1">
      <c r="A15" s="9">
        <v>6</v>
      </c>
      <c r="B15" s="14" t="s">
        <v>54</v>
      </c>
      <c r="C15" s="16" t="s">
        <v>119</v>
      </c>
      <c r="D15" s="104">
        <f>25.5+1.9+134.00616+0.11688</f>
        <v>161.52304000000001</v>
      </c>
      <c r="E15" s="104">
        <f t="shared" ref="E15:F15" si="1">25.5+1.9</f>
        <v>27.4</v>
      </c>
      <c r="F15" s="104">
        <f t="shared" si="1"/>
        <v>27.4</v>
      </c>
    </row>
    <row r="16" spans="1:6" ht="24.95" customHeight="1">
      <c r="A16" s="9">
        <v>7</v>
      </c>
      <c r="B16" s="12" t="s">
        <v>57</v>
      </c>
      <c r="C16" s="13" t="s">
        <v>120</v>
      </c>
      <c r="D16" s="106">
        <f>D17</f>
        <v>151.4</v>
      </c>
      <c r="E16" s="106">
        <f>E17</f>
        <v>156.4</v>
      </c>
      <c r="F16" s="106">
        <f>F17</f>
        <v>0</v>
      </c>
    </row>
    <row r="17" spans="1:7" ht="24.95" customHeight="1">
      <c r="A17" s="9">
        <v>8</v>
      </c>
      <c r="B17" s="14" t="s">
        <v>58</v>
      </c>
      <c r="C17" s="16" t="s">
        <v>121</v>
      </c>
      <c r="D17" s="124">
        <v>151.4</v>
      </c>
      <c r="E17" s="162">
        <v>156.4</v>
      </c>
      <c r="F17" s="162">
        <v>0</v>
      </c>
    </row>
    <row r="18" spans="1:7" ht="24.95" customHeight="1">
      <c r="A18" s="9">
        <v>9</v>
      </c>
      <c r="B18" s="18" t="s">
        <v>36</v>
      </c>
      <c r="C18" s="19" t="s">
        <v>108</v>
      </c>
      <c r="D18" s="236">
        <f>D19</f>
        <v>22.923999999999999</v>
      </c>
      <c r="E18" s="236">
        <f>E19</f>
        <v>22.923999999999999</v>
      </c>
      <c r="F18" s="236">
        <f>F19</f>
        <v>22.923999999999999</v>
      </c>
    </row>
    <row r="19" spans="1:7" ht="39.75" customHeight="1">
      <c r="A19" s="9">
        <v>10</v>
      </c>
      <c r="B19" s="20" t="s">
        <v>309</v>
      </c>
      <c r="C19" s="15" t="s">
        <v>109</v>
      </c>
      <c r="D19" s="124">
        <v>22.923999999999999</v>
      </c>
      <c r="E19" s="124">
        <v>22.923999999999999</v>
      </c>
      <c r="F19" s="124">
        <v>22.923999999999999</v>
      </c>
    </row>
    <row r="20" spans="1:7" ht="24.95" customHeight="1">
      <c r="A20" s="9">
        <v>11</v>
      </c>
      <c r="B20" s="12" t="s">
        <v>3</v>
      </c>
      <c r="C20" s="13" t="s">
        <v>110</v>
      </c>
      <c r="D20" s="106">
        <f>D21</f>
        <v>806.91849000000002</v>
      </c>
      <c r="E20" s="106">
        <f t="shared" ref="E20:F20" si="2">E21</f>
        <v>611.45699999999999</v>
      </c>
      <c r="F20" s="106">
        <f t="shared" si="2"/>
        <v>617.45699999999999</v>
      </c>
    </row>
    <row r="21" spans="1:7" s="68" customFormat="1" ht="24.95" customHeight="1">
      <c r="A21" s="9">
        <v>12</v>
      </c>
      <c r="B21" s="21" t="s">
        <v>56</v>
      </c>
      <c r="C21" s="22" t="s">
        <v>111</v>
      </c>
      <c r="D21" s="107">
        <v>806.91849000000002</v>
      </c>
      <c r="E21" s="107">
        <f>394.157+217.3</f>
        <v>611.45699999999999</v>
      </c>
      <c r="F21" s="107">
        <f>394.157+223.3</f>
        <v>617.45699999999999</v>
      </c>
    </row>
    <row r="22" spans="1:7" ht="24.95" customHeight="1">
      <c r="A22" s="9">
        <v>13</v>
      </c>
      <c r="B22" s="12" t="s">
        <v>35</v>
      </c>
      <c r="C22" s="13" t="s">
        <v>112</v>
      </c>
      <c r="D22" s="106">
        <f>D23+D24+D25</f>
        <v>74178.572169999985</v>
      </c>
      <c r="E22" s="106">
        <f t="shared" ref="E22:F22" si="3">E23+E24+E25</f>
        <v>18592.28803</v>
      </c>
      <c r="F22" s="106">
        <f t="shared" si="3"/>
        <v>1198.6199999999999</v>
      </c>
    </row>
    <row r="23" spans="1:7" ht="24.95" customHeight="1">
      <c r="A23" s="9">
        <v>14</v>
      </c>
      <c r="B23" s="14" t="s">
        <v>260</v>
      </c>
      <c r="C23" s="16" t="s">
        <v>261</v>
      </c>
      <c r="D23" s="170">
        <f>74436.85057-769.3364</f>
        <v>73667.514169999995</v>
      </c>
      <c r="E23" s="170">
        <v>17820.43003</v>
      </c>
      <c r="F23" s="170">
        <v>426.762</v>
      </c>
    </row>
    <row r="24" spans="1:7" ht="24.95" customHeight="1">
      <c r="A24" s="9">
        <v>15</v>
      </c>
      <c r="B24" s="4" t="s">
        <v>37</v>
      </c>
      <c r="C24" s="16" t="s">
        <v>113</v>
      </c>
      <c r="D24" s="104">
        <f>638.43+76.497-286.8+26</f>
        <v>454.1269999999999</v>
      </c>
      <c r="E24" s="104">
        <f t="shared" ref="E24:F24" si="4">638.43+76.497</f>
        <v>714.92699999999991</v>
      </c>
      <c r="F24" s="104">
        <f t="shared" si="4"/>
        <v>714.92699999999991</v>
      </c>
    </row>
    <row r="25" spans="1:7" ht="24.95" customHeight="1">
      <c r="A25" s="9">
        <v>16</v>
      </c>
      <c r="B25" s="4" t="s">
        <v>212</v>
      </c>
      <c r="C25" s="16" t="s">
        <v>213</v>
      </c>
      <c r="D25" s="104">
        <v>56.930999999999997</v>
      </c>
      <c r="E25" s="104">
        <v>56.930999999999997</v>
      </c>
      <c r="F25" s="104">
        <v>56.930999999999997</v>
      </c>
    </row>
    <row r="26" spans="1:7" ht="24.95" customHeight="1">
      <c r="A26" s="9">
        <v>17</v>
      </c>
      <c r="B26" s="12" t="s">
        <v>20</v>
      </c>
      <c r="C26" s="13" t="s">
        <v>106</v>
      </c>
      <c r="D26" s="106">
        <f>D27</f>
        <v>2971.123</v>
      </c>
      <c r="E26" s="106">
        <f t="shared" ref="E26:F26" si="5">E27</f>
        <v>2971.123</v>
      </c>
      <c r="F26" s="106">
        <f t="shared" si="5"/>
        <v>2971.123</v>
      </c>
    </row>
    <row r="27" spans="1:7" ht="24.95" customHeight="1">
      <c r="A27" s="9">
        <v>18</v>
      </c>
      <c r="B27" s="14" t="s">
        <v>34</v>
      </c>
      <c r="C27" s="16" t="s">
        <v>107</v>
      </c>
      <c r="D27" s="104">
        <f>721.016+2250.107</f>
        <v>2971.123</v>
      </c>
      <c r="E27" s="104">
        <f t="shared" ref="E27:F27" si="6">721.016+2250.107</f>
        <v>2971.123</v>
      </c>
      <c r="F27" s="104">
        <f t="shared" si="6"/>
        <v>2971.123</v>
      </c>
    </row>
    <row r="28" spans="1:7" s="108" customFormat="1" ht="24.95" customHeight="1">
      <c r="A28" s="9">
        <v>19</v>
      </c>
      <c r="B28" s="12" t="s">
        <v>214</v>
      </c>
      <c r="C28" s="13" t="s">
        <v>215</v>
      </c>
      <c r="D28" s="106">
        <f>D29</f>
        <v>9.6</v>
      </c>
      <c r="E28" s="106">
        <f t="shared" ref="E28:F28" si="7">E29</f>
        <v>9.6</v>
      </c>
      <c r="F28" s="106">
        <f t="shared" si="7"/>
        <v>9.6</v>
      </c>
    </row>
    <row r="29" spans="1:7" ht="24.95" customHeight="1">
      <c r="A29" s="9">
        <v>20</v>
      </c>
      <c r="B29" s="14" t="s">
        <v>216</v>
      </c>
      <c r="C29" s="16" t="s">
        <v>217</v>
      </c>
      <c r="D29" s="104">
        <v>9.6</v>
      </c>
      <c r="E29" s="104">
        <v>9.6</v>
      </c>
      <c r="F29" s="104">
        <v>9.6</v>
      </c>
    </row>
    <row r="30" spans="1:7" s="114" customFormat="1" ht="24.95" customHeight="1">
      <c r="A30" s="9">
        <v>21</v>
      </c>
      <c r="B30" s="112" t="s">
        <v>225</v>
      </c>
      <c r="C30" s="13" t="s">
        <v>230</v>
      </c>
      <c r="D30" s="106">
        <f>D31</f>
        <v>148.32444000000001</v>
      </c>
      <c r="E30" s="106">
        <f>E31</f>
        <v>122.807</v>
      </c>
      <c r="F30" s="106">
        <f>F31</f>
        <v>122.807</v>
      </c>
      <c r="G30" s="113">
        <f>G31</f>
        <v>12</v>
      </c>
    </row>
    <row r="31" spans="1:7" s="114" customFormat="1" ht="24.95" customHeight="1">
      <c r="A31" s="9">
        <v>22</v>
      </c>
      <c r="B31" s="115" t="s">
        <v>226</v>
      </c>
      <c r="C31" s="16" t="s">
        <v>231</v>
      </c>
      <c r="D31" s="104">
        <v>148.32444000000001</v>
      </c>
      <c r="E31" s="104">
        <v>122.807</v>
      </c>
      <c r="F31" s="104">
        <v>122.807</v>
      </c>
      <c r="G31" s="17">
        <f>'[1]6'!J106</f>
        <v>12</v>
      </c>
    </row>
    <row r="32" spans="1:7" s="114" customFormat="1" ht="34.5" customHeight="1">
      <c r="A32" s="9">
        <v>23</v>
      </c>
      <c r="B32" s="255" t="s">
        <v>343</v>
      </c>
      <c r="C32" s="256" t="s">
        <v>345</v>
      </c>
      <c r="D32" s="106">
        <f>D33</f>
        <v>286.8</v>
      </c>
      <c r="E32" s="106">
        <f>E33</f>
        <v>0</v>
      </c>
      <c r="F32" s="106">
        <f>F33</f>
        <v>0</v>
      </c>
      <c r="G32" s="254"/>
    </row>
    <row r="33" spans="1:7" s="114" customFormat="1" ht="24.95" customHeight="1">
      <c r="A33" s="9">
        <v>24</v>
      </c>
      <c r="B33" s="257" t="s">
        <v>344</v>
      </c>
      <c r="C33" s="258" t="s">
        <v>346</v>
      </c>
      <c r="D33" s="104">
        <v>286.8</v>
      </c>
      <c r="E33" s="104">
        <v>0</v>
      </c>
      <c r="F33" s="104">
        <v>0</v>
      </c>
      <c r="G33" s="254"/>
    </row>
    <row r="34" spans="1:7" s="68" customFormat="1" ht="24.95" customHeight="1">
      <c r="A34" s="9">
        <v>25</v>
      </c>
      <c r="B34" s="23" t="s">
        <v>4</v>
      </c>
      <c r="C34" s="22"/>
      <c r="D34" s="107">
        <v>0</v>
      </c>
      <c r="E34" s="125">
        <v>322.58699999999999</v>
      </c>
      <c r="F34" s="125">
        <v>644.23400000000004</v>
      </c>
    </row>
    <row r="35" spans="1:7" s="69" customFormat="1" ht="24.95" customHeight="1" thickBot="1">
      <c r="A35" s="289" t="s">
        <v>21</v>
      </c>
      <c r="B35" s="290"/>
      <c r="C35" s="290"/>
      <c r="D35" s="109">
        <f>D10+D16+D18+D20+D22+D26+D30+D28+D32+D34</f>
        <v>87424.777600000001</v>
      </c>
      <c r="E35" s="109">
        <f t="shared" ref="E35:F35" si="8">E10+E16+E18+E20+E22+E26+E30+E28+E34</f>
        <v>30679.441029999994</v>
      </c>
      <c r="F35" s="109">
        <f t="shared" si="8"/>
        <v>13135.373000000001</v>
      </c>
    </row>
    <row r="37" spans="1:7">
      <c r="D37" s="70"/>
      <c r="E37" s="70"/>
      <c r="F37" s="70"/>
    </row>
    <row r="38" spans="1:7">
      <c r="D38" s="71"/>
      <c r="E38" s="71"/>
      <c r="F38" s="71"/>
    </row>
  </sheetData>
  <mergeCells count="3">
    <mergeCell ref="A5:F5"/>
    <mergeCell ref="A35:C35"/>
    <mergeCell ref="C2:F2"/>
  </mergeCells>
  <phoneticPr fontId="5" type="noConversion"/>
  <pageMargins left="0.11811023622047245" right="0.11811023622047245" top="0.35433070866141736" bottom="0.15748031496062992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164"/>
  <sheetViews>
    <sheetView view="pageBreakPreview" zoomScale="90" zoomScaleSheetLayoutView="90" workbookViewId="0">
      <selection activeCell="A5" sqref="A5:I5"/>
    </sheetView>
  </sheetViews>
  <sheetFormatPr defaultRowHeight="33" customHeight="1"/>
  <cols>
    <col min="1" max="1" width="9.140625" style="81" customWidth="1"/>
    <col min="2" max="2" width="44.5703125" style="81" customWidth="1"/>
    <col min="3" max="3" width="6.5703125" style="156" customWidth="1"/>
    <col min="4" max="4" width="10.85546875" style="156" customWidth="1"/>
    <col min="5" max="5" width="16" style="156" customWidth="1"/>
    <col min="6" max="6" width="8" style="156" customWidth="1"/>
    <col min="7" max="7" width="14.85546875" style="156" customWidth="1"/>
    <col min="8" max="8" width="13.140625" style="156" customWidth="1"/>
    <col min="9" max="9" width="16.42578125" style="156" customWidth="1"/>
    <col min="10" max="16384" width="9.140625" style="81"/>
  </cols>
  <sheetData>
    <row r="1" spans="1:9" s="303" customFormat="1" ht="33" customHeight="1">
      <c r="C1" s="126"/>
      <c r="D1" s="126"/>
      <c r="E1" s="304" t="s">
        <v>338</v>
      </c>
      <c r="F1" s="304"/>
      <c r="G1" s="304"/>
      <c r="H1" s="304"/>
      <c r="I1" s="304"/>
    </row>
    <row r="2" spans="1:9" s="300" customFormat="1" ht="67.5" customHeight="1">
      <c r="B2" s="305"/>
      <c r="C2" s="305"/>
      <c r="D2" s="305"/>
      <c r="E2" s="298"/>
      <c r="F2" s="299" t="s">
        <v>354</v>
      </c>
      <c r="G2" s="299"/>
      <c r="H2" s="299"/>
      <c r="I2" s="299"/>
    </row>
    <row r="3" spans="1:9" s="300" customFormat="1" ht="12.75">
      <c r="C3" s="298"/>
      <c r="D3" s="298"/>
      <c r="E3" s="298"/>
      <c r="F3" s="298"/>
      <c r="G3" s="298"/>
      <c r="H3" s="298"/>
      <c r="I3" s="298"/>
    </row>
    <row r="4" spans="1:9" ht="12.75" customHeight="1">
      <c r="D4" s="306"/>
      <c r="E4" s="126"/>
      <c r="F4" s="306"/>
      <c r="G4" s="306"/>
    </row>
    <row r="5" spans="1:9" ht="42" customHeight="1">
      <c r="A5" s="307" t="s">
        <v>315</v>
      </c>
      <c r="B5" s="307"/>
      <c r="C5" s="307"/>
      <c r="D5" s="307"/>
      <c r="E5" s="307"/>
      <c r="F5" s="307"/>
      <c r="G5" s="307"/>
      <c r="H5" s="307"/>
      <c r="I5" s="307"/>
    </row>
    <row r="6" spans="1:9" ht="22.5" customHeight="1">
      <c r="I6" s="126" t="s">
        <v>60</v>
      </c>
    </row>
    <row r="7" spans="1:9" s="82" customFormat="1" ht="152.25" customHeight="1">
      <c r="A7" s="30" t="s">
        <v>25</v>
      </c>
      <c r="B7" s="99" t="s">
        <v>207</v>
      </c>
      <c r="C7" s="127" t="s">
        <v>208</v>
      </c>
      <c r="D7" s="128" t="s">
        <v>125</v>
      </c>
      <c r="E7" s="128" t="s">
        <v>46</v>
      </c>
      <c r="F7" s="128" t="s">
        <v>47</v>
      </c>
      <c r="G7" s="122" t="s">
        <v>239</v>
      </c>
      <c r="H7" s="122" t="s">
        <v>307</v>
      </c>
      <c r="I7" s="122" t="s">
        <v>310</v>
      </c>
    </row>
    <row r="8" spans="1:9" s="58" customFormat="1" ht="21.75" customHeight="1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</row>
    <row r="9" spans="1:9" s="83" customFormat="1" ht="24.75" customHeight="1">
      <c r="A9" s="31">
        <v>1</v>
      </c>
      <c r="B9" s="60" t="s">
        <v>66</v>
      </c>
      <c r="C9" s="129">
        <v>807</v>
      </c>
      <c r="D9" s="129"/>
      <c r="E9" s="129"/>
      <c r="F9" s="129"/>
      <c r="G9" s="130">
        <f>G10+G55+G64+G71+G81+G135+G162+G148+G142</f>
        <v>87137.977600000013</v>
      </c>
      <c r="H9" s="130">
        <f>H10+H55+H64+H71+H81+H135+H162+H148+H142</f>
        <v>30679.441029999994</v>
      </c>
      <c r="I9" s="130">
        <f>I10+I55+I64+I71+I81+I135+I162+I148+I142</f>
        <v>13135.373000000001</v>
      </c>
    </row>
    <row r="10" spans="1:9" ht="21" customHeight="1">
      <c r="A10" s="31">
        <v>2</v>
      </c>
      <c r="B10" s="60" t="s">
        <v>32</v>
      </c>
      <c r="C10" s="131">
        <v>807</v>
      </c>
      <c r="D10" s="132" t="s">
        <v>114</v>
      </c>
      <c r="E10" s="132"/>
      <c r="F10" s="132"/>
      <c r="G10" s="130">
        <f>G11+G17+G27+G36+G42</f>
        <v>8849.1154999999999</v>
      </c>
      <c r="H10" s="130">
        <f>H11+H17+H27+H36+H42</f>
        <v>7870.2549999999992</v>
      </c>
      <c r="I10" s="130">
        <f>I11+I17+I27+I36+I42</f>
        <v>7548.6079999999993</v>
      </c>
    </row>
    <row r="11" spans="1:9" ht="50.25" customHeight="1">
      <c r="A11" s="31">
        <v>3</v>
      </c>
      <c r="B11" s="85" t="s">
        <v>15</v>
      </c>
      <c r="C11" s="131">
        <v>807</v>
      </c>
      <c r="D11" s="133" t="s">
        <v>116</v>
      </c>
      <c r="E11" s="133"/>
      <c r="F11" s="133"/>
      <c r="G11" s="134">
        <f>G12</f>
        <v>1241.434</v>
      </c>
      <c r="H11" s="134">
        <f t="shared" ref="H11:I13" si="0">H12</f>
        <v>1241.434</v>
      </c>
      <c r="I11" s="134">
        <f t="shared" si="0"/>
        <v>1241.434</v>
      </c>
    </row>
    <row r="12" spans="1:9" ht="18" customHeight="1">
      <c r="A12" s="31">
        <v>4</v>
      </c>
      <c r="B12" s="85" t="s">
        <v>43</v>
      </c>
      <c r="C12" s="131">
        <v>807</v>
      </c>
      <c r="D12" s="133" t="s">
        <v>116</v>
      </c>
      <c r="E12" s="133" t="s">
        <v>134</v>
      </c>
      <c r="F12" s="133"/>
      <c r="G12" s="134">
        <f>G13</f>
        <v>1241.434</v>
      </c>
      <c r="H12" s="134">
        <f t="shared" si="0"/>
        <v>1241.434</v>
      </c>
      <c r="I12" s="134">
        <f t="shared" si="0"/>
        <v>1241.434</v>
      </c>
    </row>
    <row r="13" spans="1:9" ht="33" customHeight="1">
      <c r="A13" s="31">
        <v>5</v>
      </c>
      <c r="B13" s="85" t="s">
        <v>48</v>
      </c>
      <c r="C13" s="131">
        <v>807</v>
      </c>
      <c r="D13" s="133" t="s">
        <v>116</v>
      </c>
      <c r="E13" s="133" t="s">
        <v>135</v>
      </c>
      <c r="F13" s="133"/>
      <c r="G13" s="134">
        <f>G14</f>
        <v>1241.434</v>
      </c>
      <c r="H13" s="134">
        <f t="shared" si="0"/>
        <v>1241.434</v>
      </c>
      <c r="I13" s="134">
        <f t="shared" si="0"/>
        <v>1241.434</v>
      </c>
    </row>
    <row r="14" spans="1:9" ht="37.5" customHeight="1">
      <c r="A14" s="31">
        <v>6</v>
      </c>
      <c r="B14" s="85" t="s">
        <v>157</v>
      </c>
      <c r="C14" s="131">
        <v>807</v>
      </c>
      <c r="D14" s="133" t="s">
        <v>116</v>
      </c>
      <c r="E14" s="133" t="s">
        <v>136</v>
      </c>
      <c r="F14" s="133"/>
      <c r="G14" s="134">
        <f>G16</f>
        <v>1241.434</v>
      </c>
      <c r="H14" s="134">
        <f>H16</f>
        <v>1241.434</v>
      </c>
      <c r="I14" s="134">
        <f>I16</f>
        <v>1241.434</v>
      </c>
    </row>
    <row r="15" spans="1:9" ht="91.5" customHeight="1">
      <c r="A15" s="31">
        <v>7</v>
      </c>
      <c r="B15" s="85" t="s">
        <v>176</v>
      </c>
      <c r="C15" s="131">
        <v>807</v>
      </c>
      <c r="D15" s="133" t="s">
        <v>116</v>
      </c>
      <c r="E15" s="133" t="s">
        <v>136</v>
      </c>
      <c r="F15" s="135" t="s">
        <v>44</v>
      </c>
      <c r="G15" s="134">
        <f>G14</f>
        <v>1241.434</v>
      </c>
      <c r="H15" s="134">
        <f>H14</f>
        <v>1241.434</v>
      </c>
      <c r="I15" s="134">
        <f>I14</f>
        <v>1241.434</v>
      </c>
    </row>
    <row r="16" spans="1:9" ht="33" customHeight="1">
      <c r="A16" s="31">
        <v>8</v>
      </c>
      <c r="B16" s="85" t="s">
        <v>49</v>
      </c>
      <c r="C16" s="131">
        <v>807</v>
      </c>
      <c r="D16" s="133" t="s">
        <v>116</v>
      </c>
      <c r="E16" s="133" t="s">
        <v>136</v>
      </c>
      <c r="F16" s="133" t="s">
        <v>41</v>
      </c>
      <c r="G16" s="230">
        <v>1241.434</v>
      </c>
      <c r="H16" s="230">
        <v>1241.434</v>
      </c>
      <c r="I16" s="230">
        <v>1241.434</v>
      </c>
    </row>
    <row r="17" spans="1:9" ht="78.75" customHeight="1">
      <c r="A17" s="31">
        <v>9</v>
      </c>
      <c r="B17" s="60" t="s">
        <v>177</v>
      </c>
      <c r="C17" s="131">
        <v>807</v>
      </c>
      <c r="D17" s="132" t="s">
        <v>115</v>
      </c>
      <c r="E17" s="132"/>
      <c r="F17" s="132"/>
      <c r="G17" s="136">
        <f>G18</f>
        <v>7055.66446</v>
      </c>
      <c r="H17" s="136">
        <f t="shared" ref="H17:I17" si="1">H18</f>
        <v>6220.9269999999997</v>
      </c>
      <c r="I17" s="136">
        <f t="shared" si="1"/>
        <v>5899.28</v>
      </c>
    </row>
    <row r="18" spans="1:9" ht="19.5" customHeight="1">
      <c r="A18" s="31">
        <v>10</v>
      </c>
      <c r="B18" s="86" t="s">
        <v>43</v>
      </c>
      <c r="C18" s="131">
        <v>807</v>
      </c>
      <c r="D18" s="137" t="s">
        <v>115</v>
      </c>
      <c r="E18" s="137" t="s">
        <v>137</v>
      </c>
      <c r="F18" s="137"/>
      <c r="G18" s="138">
        <f t="shared" ref="G18:I19" si="2">G19</f>
        <v>7055.66446</v>
      </c>
      <c r="H18" s="138">
        <f t="shared" si="2"/>
        <v>6220.9269999999997</v>
      </c>
      <c r="I18" s="138">
        <f t="shared" si="2"/>
        <v>5899.28</v>
      </c>
    </row>
    <row r="19" spans="1:9" ht="33" customHeight="1">
      <c r="A19" s="31">
        <v>11</v>
      </c>
      <c r="B19" s="86" t="s">
        <v>48</v>
      </c>
      <c r="C19" s="131">
        <v>807</v>
      </c>
      <c r="D19" s="137" t="s">
        <v>115</v>
      </c>
      <c r="E19" s="137" t="s">
        <v>138</v>
      </c>
      <c r="F19" s="137"/>
      <c r="G19" s="138">
        <f>G20</f>
        <v>7055.66446</v>
      </c>
      <c r="H19" s="138">
        <f t="shared" si="2"/>
        <v>6220.9269999999997</v>
      </c>
      <c r="I19" s="138">
        <f t="shared" si="2"/>
        <v>5899.28</v>
      </c>
    </row>
    <row r="20" spans="1:9" ht="66.75" customHeight="1">
      <c r="A20" s="31">
        <v>12</v>
      </c>
      <c r="B20" s="63" t="s">
        <v>298</v>
      </c>
      <c r="C20" s="131">
        <v>807</v>
      </c>
      <c r="D20" s="137" t="s">
        <v>115</v>
      </c>
      <c r="E20" s="137" t="s">
        <v>139</v>
      </c>
      <c r="F20" s="137"/>
      <c r="G20" s="138">
        <f>G22+G24+G25</f>
        <v>7055.66446</v>
      </c>
      <c r="H20" s="138">
        <f t="shared" ref="H20:I20" si="3">H22+H24+H25</f>
        <v>6220.9269999999997</v>
      </c>
      <c r="I20" s="138">
        <f t="shared" si="3"/>
        <v>5899.28</v>
      </c>
    </row>
    <row r="21" spans="1:9" ht="96.75" customHeight="1">
      <c r="A21" s="31">
        <v>13</v>
      </c>
      <c r="B21" s="63" t="s">
        <v>176</v>
      </c>
      <c r="C21" s="131">
        <v>807</v>
      </c>
      <c r="D21" s="137" t="s">
        <v>115</v>
      </c>
      <c r="E21" s="137" t="s">
        <v>139</v>
      </c>
      <c r="F21" s="137" t="s">
        <v>44</v>
      </c>
      <c r="G21" s="138">
        <f>G22</f>
        <v>3491.6790000000001</v>
      </c>
      <c r="H21" s="138">
        <f>H22</f>
        <v>3441.6790000000001</v>
      </c>
      <c r="I21" s="138">
        <f>I22</f>
        <v>3441.6790000000001</v>
      </c>
    </row>
    <row r="22" spans="1:9" ht="44.25" customHeight="1">
      <c r="A22" s="31">
        <v>14</v>
      </c>
      <c r="B22" s="63" t="s">
        <v>49</v>
      </c>
      <c r="C22" s="131">
        <v>807</v>
      </c>
      <c r="D22" s="137" t="s">
        <v>115</v>
      </c>
      <c r="E22" s="137" t="s">
        <v>140</v>
      </c>
      <c r="F22" s="137" t="s">
        <v>41</v>
      </c>
      <c r="G22" s="138">
        <f>3441.679+50</f>
        <v>3491.6790000000001</v>
      </c>
      <c r="H22" s="138">
        <v>3441.6790000000001</v>
      </c>
      <c r="I22" s="138">
        <v>3441.6790000000001</v>
      </c>
    </row>
    <row r="23" spans="1:9" ht="57" customHeight="1">
      <c r="A23" s="31">
        <v>15</v>
      </c>
      <c r="B23" s="86" t="s">
        <v>178</v>
      </c>
      <c r="C23" s="131">
        <v>807</v>
      </c>
      <c r="D23" s="137" t="s">
        <v>115</v>
      </c>
      <c r="E23" s="137" t="s">
        <v>140</v>
      </c>
      <c r="F23" s="137" t="s">
        <v>45</v>
      </c>
      <c r="G23" s="138">
        <f>G24</f>
        <v>3562.2104600000002</v>
      </c>
      <c r="H23" s="138">
        <f>H24</f>
        <v>2777.4729999999995</v>
      </c>
      <c r="I23" s="138">
        <f>I24</f>
        <v>2455.826</v>
      </c>
    </row>
    <row r="24" spans="1:9" ht="43.5" customHeight="1">
      <c r="A24" s="31">
        <v>16</v>
      </c>
      <c r="B24" s="86" t="s">
        <v>128</v>
      </c>
      <c r="C24" s="131">
        <v>807</v>
      </c>
      <c r="D24" s="137" t="s">
        <v>115</v>
      </c>
      <c r="E24" s="137" t="s">
        <v>140</v>
      </c>
      <c r="F24" s="137" t="s">
        <v>39</v>
      </c>
      <c r="G24" s="138">
        <f>3378.88+178.33046+5</f>
        <v>3562.2104600000002</v>
      </c>
      <c r="H24" s="138">
        <f>6615.084-3441.679-1.775-394.157</f>
        <v>2777.4729999999995</v>
      </c>
      <c r="I24" s="138">
        <f>6293.437-1.775-3441.679-394.157</f>
        <v>2455.826</v>
      </c>
    </row>
    <row r="25" spans="1:9" ht="17.25" customHeight="1">
      <c r="A25" s="31">
        <v>17</v>
      </c>
      <c r="B25" s="63" t="s">
        <v>51</v>
      </c>
      <c r="C25" s="131">
        <v>807</v>
      </c>
      <c r="D25" s="137" t="s">
        <v>115</v>
      </c>
      <c r="E25" s="137" t="s">
        <v>140</v>
      </c>
      <c r="F25" s="137" t="s">
        <v>52</v>
      </c>
      <c r="G25" s="138">
        <f>G26</f>
        <v>1.7749999999999999</v>
      </c>
      <c r="H25" s="138">
        <f>H26</f>
        <v>1.7749999999999999</v>
      </c>
      <c r="I25" s="138">
        <f>I26</f>
        <v>1.7749999999999999</v>
      </c>
    </row>
    <row r="26" spans="1:9" ht="27" customHeight="1">
      <c r="A26" s="31">
        <v>18</v>
      </c>
      <c r="B26" s="63" t="s">
        <v>53</v>
      </c>
      <c r="C26" s="131">
        <v>807</v>
      </c>
      <c r="D26" s="137" t="s">
        <v>115</v>
      </c>
      <c r="E26" s="137" t="s">
        <v>140</v>
      </c>
      <c r="F26" s="137" t="s">
        <v>42</v>
      </c>
      <c r="G26" s="138">
        <v>1.7749999999999999</v>
      </c>
      <c r="H26" s="138">
        <v>1.7749999999999999</v>
      </c>
      <c r="I26" s="138">
        <v>1.7749999999999999</v>
      </c>
    </row>
    <row r="27" spans="1:9" s="83" customFormat="1" ht="65.25" customHeight="1">
      <c r="A27" s="31">
        <v>19</v>
      </c>
      <c r="B27" s="139" t="s">
        <v>237</v>
      </c>
      <c r="C27" s="129">
        <v>807</v>
      </c>
      <c r="D27" s="140" t="s">
        <v>117</v>
      </c>
      <c r="E27" s="140"/>
      <c r="F27" s="140"/>
      <c r="G27" s="141">
        <f>G28+G32</f>
        <v>380.49400000000003</v>
      </c>
      <c r="H27" s="141">
        <f t="shared" ref="H27:I27" si="4">H28+H32</f>
        <v>370.49400000000003</v>
      </c>
      <c r="I27" s="141">
        <f t="shared" si="4"/>
        <v>370.49400000000003</v>
      </c>
    </row>
    <row r="28" spans="1:9" ht="18" customHeight="1">
      <c r="A28" s="31">
        <v>20</v>
      </c>
      <c r="B28" s="63" t="s">
        <v>160</v>
      </c>
      <c r="C28" s="131">
        <v>807</v>
      </c>
      <c r="D28" s="142" t="s">
        <v>117</v>
      </c>
      <c r="E28" s="137" t="s">
        <v>141</v>
      </c>
      <c r="F28" s="142"/>
      <c r="G28" s="138">
        <f t="shared" ref="G28:I30" si="5">G29</f>
        <v>10</v>
      </c>
      <c r="H28" s="138">
        <f t="shared" si="5"/>
        <v>0</v>
      </c>
      <c r="I28" s="138">
        <f t="shared" si="5"/>
        <v>0</v>
      </c>
    </row>
    <row r="29" spans="1:9" ht="98.25" customHeight="1">
      <c r="A29" s="31">
        <v>21</v>
      </c>
      <c r="B29" s="62" t="s">
        <v>161</v>
      </c>
      <c r="C29" s="131">
        <v>807</v>
      </c>
      <c r="D29" s="142" t="s">
        <v>117</v>
      </c>
      <c r="E29" s="142" t="s">
        <v>158</v>
      </c>
      <c r="F29" s="142"/>
      <c r="G29" s="138">
        <f t="shared" si="5"/>
        <v>10</v>
      </c>
      <c r="H29" s="138">
        <f t="shared" si="5"/>
        <v>0</v>
      </c>
      <c r="I29" s="138">
        <f t="shared" si="5"/>
        <v>0</v>
      </c>
    </row>
    <row r="30" spans="1:9" ht="15" customHeight="1">
      <c r="A30" s="31">
        <v>22</v>
      </c>
      <c r="B30" s="62" t="s">
        <v>33</v>
      </c>
      <c r="C30" s="131">
        <v>807</v>
      </c>
      <c r="D30" s="142" t="s">
        <v>117</v>
      </c>
      <c r="E30" s="142" t="s">
        <v>158</v>
      </c>
      <c r="F30" s="142" t="s">
        <v>55</v>
      </c>
      <c r="G30" s="138">
        <f t="shared" si="5"/>
        <v>10</v>
      </c>
      <c r="H30" s="138">
        <f t="shared" si="5"/>
        <v>0</v>
      </c>
      <c r="I30" s="138">
        <f t="shared" si="5"/>
        <v>0</v>
      </c>
    </row>
    <row r="31" spans="1:9" ht="33.75" customHeight="1">
      <c r="A31" s="31">
        <v>23</v>
      </c>
      <c r="B31" s="62" t="s">
        <v>38</v>
      </c>
      <c r="C31" s="131">
        <v>807</v>
      </c>
      <c r="D31" s="142" t="s">
        <v>117</v>
      </c>
      <c r="E31" s="142" t="s">
        <v>158</v>
      </c>
      <c r="F31" s="142" t="s">
        <v>40</v>
      </c>
      <c r="G31" s="143">
        <v>10</v>
      </c>
      <c r="H31" s="143">
        <v>0</v>
      </c>
      <c r="I31" s="143">
        <v>0</v>
      </c>
    </row>
    <row r="32" spans="1:9" ht="16.5" customHeight="1">
      <c r="A32" s="31">
        <v>24</v>
      </c>
      <c r="B32" s="63" t="s">
        <v>160</v>
      </c>
      <c r="C32" s="131">
        <v>807</v>
      </c>
      <c r="D32" s="142" t="s">
        <v>117</v>
      </c>
      <c r="E32" s="137" t="s">
        <v>141</v>
      </c>
      <c r="F32" s="142"/>
      <c r="G32" s="138">
        <f t="shared" ref="G32:I34" si="6">G33</f>
        <v>370.49400000000003</v>
      </c>
      <c r="H32" s="138">
        <f t="shared" si="6"/>
        <v>370.49400000000003</v>
      </c>
      <c r="I32" s="138">
        <f t="shared" si="6"/>
        <v>370.49400000000003</v>
      </c>
    </row>
    <row r="33" spans="1:9" ht="78" customHeight="1">
      <c r="A33" s="31">
        <v>25</v>
      </c>
      <c r="B33" s="62" t="s">
        <v>238</v>
      </c>
      <c r="C33" s="131">
        <v>807</v>
      </c>
      <c r="D33" s="142" t="s">
        <v>117</v>
      </c>
      <c r="E33" s="142" t="s">
        <v>244</v>
      </c>
      <c r="F33" s="142"/>
      <c r="G33" s="138">
        <f t="shared" si="6"/>
        <v>370.49400000000003</v>
      </c>
      <c r="H33" s="138">
        <f t="shared" si="6"/>
        <v>370.49400000000003</v>
      </c>
      <c r="I33" s="138">
        <f t="shared" si="6"/>
        <v>370.49400000000003</v>
      </c>
    </row>
    <row r="34" spans="1:9" ht="23.25" customHeight="1">
      <c r="A34" s="31">
        <v>26</v>
      </c>
      <c r="B34" s="62" t="s">
        <v>33</v>
      </c>
      <c r="C34" s="131">
        <v>807</v>
      </c>
      <c r="D34" s="142" t="s">
        <v>117</v>
      </c>
      <c r="E34" s="142" t="s">
        <v>244</v>
      </c>
      <c r="F34" s="142" t="s">
        <v>55</v>
      </c>
      <c r="G34" s="138">
        <f t="shared" si="6"/>
        <v>370.49400000000003</v>
      </c>
      <c r="H34" s="138">
        <f t="shared" si="6"/>
        <v>370.49400000000003</v>
      </c>
      <c r="I34" s="138">
        <f t="shared" si="6"/>
        <v>370.49400000000003</v>
      </c>
    </row>
    <row r="35" spans="1:9" ht="25.5" customHeight="1">
      <c r="A35" s="31">
        <v>27</v>
      </c>
      <c r="B35" s="62" t="s">
        <v>38</v>
      </c>
      <c r="C35" s="131">
        <v>807</v>
      </c>
      <c r="D35" s="142" t="s">
        <v>117</v>
      </c>
      <c r="E35" s="142" t="s">
        <v>244</v>
      </c>
      <c r="F35" s="142" t="s">
        <v>40</v>
      </c>
      <c r="G35" s="143">
        <v>370.49400000000003</v>
      </c>
      <c r="H35" s="143">
        <v>370.49400000000003</v>
      </c>
      <c r="I35" s="143">
        <v>370.49400000000003</v>
      </c>
    </row>
    <row r="36" spans="1:9" s="83" customFormat="1" ht="27" customHeight="1">
      <c r="A36" s="31">
        <v>28</v>
      </c>
      <c r="B36" s="91" t="s">
        <v>19</v>
      </c>
      <c r="C36" s="129">
        <v>807</v>
      </c>
      <c r="D36" s="144" t="s">
        <v>118</v>
      </c>
      <c r="E36" s="144"/>
      <c r="F36" s="145"/>
      <c r="G36" s="141">
        <f>G37</f>
        <v>10</v>
      </c>
      <c r="H36" s="141">
        <f t="shared" ref="H36:I40" si="7">H37</f>
        <v>10</v>
      </c>
      <c r="I36" s="141">
        <f t="shared" si="7"/>
        <v>10</v>
      </c>
    </row>
    <row r="37" spans="1:9" ht="24" customHeight="1">
      <c r="A37" s="31">
        <v>29</v>
      </c>
      <c r="B37" s="62" t="s">
        <v>43</v>
      </c>
      <c r="C37" s="131">
        <v>807</v>
      </c>
      <c r="D37" s="137" t="s">
        <v>118</v>
      </c>
      <c r="E37" s="137" t="s">
        <v>134</v>
      </c>
      <c r="F37" s="146"/>
      <c r="G37" s="138">
        <f>G38</f>
        <v>10</v>
      </c>
      <c r="H37" s="138">
        <f t="shared" si="7"/>
        <v>10</v>
      </c>
      <c r="I37" s="138">
        <f t="shared" si="7"/>
        <v>10</v>
      </c>
    </row>
    <row r="38" spans="1:9" ht="31.5" customHeight="1">
      <c r="A38" s="31">
        <v>30</v>
      </c>
      <c r="B38" s="87" t="s">
        <v>0</v>
      </c>
      <c r="C38" s="131">
        <v>807</v>
      </c>
      <c r="D38" s="137" t="s">
        <v>118</v>
      </c>
      <c r="E38" s="137" t="s">
        <v>143</v>
      </c>
      <c r="F38" s="146"/>
      <c r="G38" s="138">
        <f>G40</f>
        <v>10</v>
      </c>
      <c r="H38" s="138">
        <f>H40</f>
        <v>10</v>
      </c>
      <c r="I38" s="138">
        <f>I40</f>
        <v>10</v>
      </c>
    </row>
    <row r="39" spans="1:9" ht="36" customHeight="1">
      <c r="A39" s="31">
        <v>31</v>
      </c>
      <c r="B39" s="88" t="s">
        <v>6</v>
      </c>
      <c r="C39" s="131">
        <v>807</v>
      </c>
      <c r="D39" s="137" t="s">
        <v>118</v>
      </c>
      <c r="E39" s="137" t="s">
        <v>144</v>
      </c>
      <c r="F39" s="146"/>
      <c r="G39" s="138">
        <f>G40</f>
        <v>10</v>
      </c>
      <c r="H39" s="138">
        <f>H40</f>
        <v>10</v>
      </c>
      <c r="I39" s="138">
        <f>I40</f>
        <v>10</v>
      </c>
    </row>
    <row r="40" spans="1:9" ht="34.5" customHeight="1">
      <c r="A40" s="31">
        <v>32</v>
      </c>
      <c r="B40" s="63" t="s">
        <v>51</v>
      </c>
      <c r="C40" s="131">
        <v>807</v>
      </c>
      <c r="D40" s="137" t="s">
        <v>118</v>
      </c>
      <c r="E40" s="137" t="s">
        <v>144</v>
      </c>
      <c r="F40" s="147">
        <v>800</v>
      </c>
      <c r="G40" s="138">
        <f>G41</f>
        <v>10</v>
      </c>
      <c r="H40" s="138">
        <f t="shared" si="7"/>
        <v>10</v>
      </c>
      <c r="I40" s="138">
        <f t="shared" si="7"/>
        <v>10</v>
      </c>
    </row>
    <row r="41" spans="1:9" ht="29.25" customHeight="1">
      <c r="A41" s="31">
        <v>33</v>
      </c>
      <c r="B41" s="87" t="s">
        <v>65</v>
      </c>
      <c r="C41" s="131">
        <v>807</v>
      </c>
      <c r="D41" s="137" t="s">
        <v>118</v>
      </c>
      <c r="E41" s="137" t="s">
        <v>144</v>
      </c>
      <c r="F41" s="146">
        <v>870</v>
      </c>
      <c r="G41" s="231">
        <v>10</v>
      </c>
      <c r="H41" s="231">
        <v>10</v>
      </c>
      <c r="I41" s="231">
        <v>10</v>
      </c>
    </row>
    <row r="42" spans="1:9" ht="33" customHeight="1">
      <c r="A42" s="31">
        <v>34</v>
      </c>
      <c r="B42" s="89" t="s">
        <v>54</v>
      </c>
      <c r="C42" s="131">
        <v>807</v>
      </c>
      <c r="D42" s="144" t="s">
        <v>119</v>
      </c>
      <c r="E42" s="144"/>
      <c r="F42" s="144"/>
      <c r="G42" s="141">
        <f>G43+G47+G51</f>
        <v>161.52304000000001</v>
      </c>
      <c r="H42" s="141">
        <f t="shared" ref="H42:I42" si="8">H43+H47+H51</f>
        <v>27.4</v>
      </c>
      <c r="I42" s="141">
        <f t="shared" si="8"/>
        <v>27.4</v>
      </c>
    </row>
    <row r="43" spans="1:9" ht="37.5" customHeight="1">
      <c r="A43" s="31">
        <v>35</v>
      </c>
      <c r="B43" s="238" t="s">
        <v>165</v>
      </c>
      <c r="C43" s="131">
        <v>807</v>
      </c>
      <c r="D43" s="148" t="s">
        <v>119</v>
      </c>
      <c r="E43" s="137" t="s">
        <v>142</v>
      </c>
      <c r="F43" s="137"/>
      <c r="G43" s="138">
        <f>G44</f>
        <v>134.12304</v>
      </c>
      <c r="H43" s="138">
        <f>H44</f>
        <v>0</v>
      </c>
      <c r="I43" s="138">
        <f>I44</f>
        <v>0</v>
      </c>
    </row>
    <row r="44" spans="1:9" ht="54.75" customHeight="1">
      <c r="A44" s="31">
        <v>36</v>
      </c>
      <c r="B44" s="260" t="s">
        <v>359</v>
      </c>
      <c r="C44" s="131">
        <v>807</v>
      </c>
      <c r="D44" s="148" t="s">
        <v>119</v>
      </c>
      <c r="E44" s="137" t="s">
        <v>360</v>
      </c>
      <c r="F44" s="148"/>
      <c r="G44" s="138">
        <f>G45</f>
        <v>134.12304</v>
      </c>
      <c r="H44" s="138">
        <f>H46</f>
        <v>0</v>
      </c>
      <c r="I44" s="138">
        <f>I46</f>
        <v>0</v>
      </c>
    </row>
    <row r="45" spans="1:9" ht="63" customHeight="1">
      <c r="A45" s="31">
        <v>37</v>
      </c>
      <c r="B45" s="237" t="s">
        <v>178</v>
      </c>
      <c r="C45" s="131">
        <v>807</v>
      </c>
      <c r="D45" s="137" t="s">
        <v>119</v>
      </c>
      <c r="E45" s="137" t="s">
        <v>360</v>
      </c>
      <c r="F45" s="137" t="s">
        <v>45</v>
      </c>
      <c r="G45" s="138">
        <f>G46</f>
        <v>134.12304</v>
      </c>
      <c r="H45" s="138">
        <f>H46</f>
        <v>0</v>
      </c>
      <c r="I45" s="138">
        <f>I46</f>
        <v>0</v>
      </c>
    </row>
    <row r="46" spans="1:9" ht="50.25" customHeight="1">
      <c r="A46" s="31">
        <v>38</v>
      </c>
      <c r="B46" s="237" t="s">
        <v>128</v>
      </c>
      <c r="C46" s="131">
        <v>807</v>
      </c>
      <c r="D46" s="137" t="s">
        <v>119</v>
      </c>
      <c r="E46" s="137" t="s">
        <v>360</v>
      </c>
      <c r="F46" s="137" t="s">
        <v>39</v>
      </c>
      <c r="G46" s="138">
        <f>134.00616+0.11688</f>
        <v>134.12304</v>
      </c>
      <c r="H46" s="138">
        <v>0</v>
      </c>
      <c r="I46" s="138">
        <v>0</v>
      </c>
    </row>
    <row r="47" spans="1:9" ht="58.5" customHeight="1">
      <c r="A47" s="31">
        <v>39</v>
      </c>
      <c r="B47" s="90" t="s">
        <v>164</v>
      </c>
      <c r="C47" s="131">
        <v>807</v>
      </c>
      <c r="D47" s="148" t="s">
        <v>119</v>
      </c>
      <c r="E47" s="148" t="s">
        <v>145</v>
      </c>
      <c r="F47" s="148"/>
      <c r="G47" s="138">
        <f>G48</f>
        <v>1.9</v>
      </c>
      <c r="H47" s="138">
        <f t="shared" ref="H47:I49" si="9">H48</f>
        <v>1.9</v>
      </c>
      <c r="I47" s="138">
        <f t="shared" si="9"/>
        <v>1.9</v>
      </c>
    </row>
    <row r="48" spans="1:9" ht="58.5" customHeight="1">
      <c r="A48" s="31">
        <v>40</v>
      </c>
      <c r="B48" s="90" t="s">
        <v>159</v>
      </c>
      <c r="C48" s="131">
        <v>807</v>
      </c>
      <c r="D48" s="148" t="s">
        <v>119</v>
      </c>
      <c r="E48" s="148" t="s">
        <v>146</v>
      </c>
      <c r="F48" s="148"/>
      <c r="G48" s="138">
        <f>G49</f>
        <v>1.9</v>
      </c>
      <c r="H48" s="138">
        <f t="shared" si="9"/>
        <v>1.9</v>
      </c>
      <c r="I48" s="138">
        <f t="shared" si="9"/>
        <v>1.9</v>
      </c>
    </row>
    <row r="49" spans="1:9" ht="40.5" customHeight="1">
      <c r="A49" s="31">
        <v>41</v>
      </c>
      <c r="B49" s="63" t="s">
        <v>129</v>
      </c>
      <c r="C49" s="131">
        <v>807</v>
      </c>
      <c r="D49" s="148" t="s">
        <v>119</v>
      </c>
      <c r="E49" s="148" t="s">
        <v>146</v>
      </c>
      <c r="F49" s="149" t="s">
        <v>45</v>
      </c>
      <c r="G49" s="138">
        <f>G50</f>
        <v>1.9</v>
      </c>
      <c r="H49" s="138">
        <f t="shared" si="9"/>
        <v>1.9</v>
      </c>
      <c r="I49" s="138">
        <f t="shared" si="9"/>
        <v>1.9</v>
      </c>
    </row>
    <row r="50" spans="1:9" ht="52.5" customHeight="1">
      <c r="A50" s="31">
        <v>42</v>
      </c>
      <c r="B50" s="63" t="s">
        <v>128</v>
      </c>
      <c r="C50" s="131">
        <v>807</v>
      </c>
      <c r="D50" s="148" t="s">
        <v>119</v>
      </c>
      <c r="E50" s="148" t="s">
        <v>146</v>
      </c>
      <c r="F50" s="150" t="s">
        <v>39</v>
      </c>
      <c r="G50" s="138">
        <v>1.9</v>
      </c>
      <c r="H50" s="138">
        <v>1.9</v>
      </c>
      <c r="I50" s="138">
        <v>1.9</v>
      </c>
    </row>
    <row r="51" spans="1:9" ht="30.75" customHeight="1">
      <c r="A51" s="31">
        <v>43</v>
      </c>
      <c r="B51" s="63" t="s">
        <v>160</v>
      </c>
      <c r="C51" s="131">
        <v>807</v>
      </c>
      <c r="D51" s="142" t="s">
        <v>119</v>
      </c>
      <c r="E51" s="137" t="s">
        <v>141</v>
      </c>
      <c r="F51" s="142"/>
      <c r="G51" s="138">
        <f t="shared" ref="G51:I53" si="10">G52</f>
        <v>25.5</v>
      </c>
      <c r="H51" s="138">
        <f t="shared" si="10"/>
        <v>25.5</v>
      </c>
      <c r="I51" s="138">
        <f t="shared" si="10"/>
        <v>25.5</v>
      </c>
    </row>
    <row r="52" spans="1:9" ht="99.75" customHeight="1">
      <c r="A52" s="31">
        <v>44</v>
      </c>
      <c r="B52" s="62" t="s">
        <v>224</v>
      </c>
      <c r="C52" s="131">
        <v>807</v>
      </c>
      <c r="D52" s="142" t="s">
        <v>119</v>
      </c>
      <c r="E52" s="142" t="s">
        <v>245</v>
      </c>
      <c r="F52" s="142"/>
      <c r="G52" s="138">
        <f t="shared" si="10"/>
        <v>25.5</v>
      </c>
      <c r="H52" s="138">
        <f t="shared" si="10"/>
        <v>25.5</v>
      </c>
      <c r="I52" s="138">
        <f t="shared" si="10"/>
        <v>25.5</v>
      </c>
    </row>
    <row r="53" spans="1:9" ht="38.25" customHeight="1">
      <c r="A53" s="31">
        <v>45</v>
      </c>
      <c r="B53" s="62" t="s">
        <v>33</v>
      </c>
      <c r="C53" s="131">
        <v>807</v>
      </c>
      <c r="D53" s="142" t="s">
        <v>119</v>
      </c>
      <c r="E53" s="142" t="s">
        <v>245</v>
      </c>
      <c r="F53" s="142" t="s">
        <v>55</v>
      </c>
      <c r="G53" s="138">
        <f t="shared" si="10"/>
        <v>25.5</v>
      </c>
      <c r="H53" s="138">
        <f t="shared" si="10"/>
        <v>25.5</v>
      </c>
      <c r="I53" s="138">
        <f t="shared" si="10"/>
        <v>25.5</v>
      </c>
    </row>
    <row r="54" spans="1:9" ht="39" customHeight="1">
      <c r="A54" s="31">
        <v>46</v>
      </c>
      <c r="B54" s="62" t="s">
        <v>38</v>
      </c>
      <c r="C54" s="131">
        <v>807</v>
      </c>
      <c r="D54" s="142" t="s">
        <v>119</v>
      </c>
      <c r="E54" s="142" t="s">
        <v>245</v>
      </c>
      <c r="F54" s="142" t="s">
        <v>40</v>
      </c>
      <c r="G54" s="143">
        <v>25.5</v>
      </c>
      <c r="H54" s="143">
        <v>25.5</v>
      </c>
      <c r="I54" s="143">
        <v>25.5</v>
      </c>
    </row>
    <row r="55" spans="1:9" ht="35.25" customHeight="1">
      <c r="A55" s="31">
        <v>47</v>
      </c>
      <c r="B55" s="91" t="s">
        <v>57</v>
      </c>
      <c r="C55" s="129">
        <v>807</v>
      </c>
      <c r="D55" s="144" t="s">
        <v>120</v>
      </c>
      <c r="E55" s="144"/>
      <c r="F55" s="144"/>
      <c r="G55" s="141">
        <f>G56</f>
        <v>151.39999999999998</v>
      </c>
      <c r="H55" s="141">
        <f t="shared" ref="H55:I55" si="11">H56</f>
        <v>156.39999999999998</v>
      </c>
      <c r="I55" s="141">
        <f t="shared" si="11"/>
        <v>0</v>
      </c>
    </row>
    <row r="56" spans="1:9" ht="33" customHeight="1">
      <c r="A56" s="31">
        <v>48</v>
      </c>
      <c r="B56" s="63" t="s">
        <v>58</v>
      </c>
      <c r="C56" s="131">
        <v>807</v>
      </c>
      <c r="D56" s="137" t="s">
        <v>121</v>
      </c>
      <c r="E56" s="144"/>
      <c r="F56" s="144"/>
      <c r="G56" s="138">
        <f>G58</f>
        <v>151.39999999999998</v>
      </c>
      <c r="H56" s="138">
        <f t="shared" ref="H56:I56" si="12">H58</f>
        <v>156.39999999999998</v>
      </c>
      <c r="I56" s="138">
        <f t="shared" si="12"/>
        <v>0</v>
      </c>
    </row>
    <row r="57" spans="1:9" ht="33" customHeight="1">
      <c r="A57" s="31">
        <v>49</v>
      </c>
      <c r="B57" s="63" t="s">
        <v>43</v>
      </c>
      <c r="C57" s="131">
        <v>807</v>
      </c>
      <c r="D57" s="137" t="s">
        <v>121</v>
      </c>
      <c r="E57" s="137" t="s">
        <v>137</v>
      </c>
      <c r="F57" s="144"/>
      <c r="G57" s="151">
        <f>G58</f>
        <v>151.39999999999998</v>
      </c>
      <c r="H57" s="151">
        <f t="shared" ref="H57:I58" si="13">H58</f>
        <v>156.39999999999998</v>
      </c>
      <c r="I57" s="151">
        <f t="shared" si="13"/>
        <v>0</v>
      </c>
    </row>
    <row r="58" spans="1:9" ht="68.25" customHeight="1">
      <c r="A58" s="31">
        <v>50</v>
      </c>
      <c r="B58" s="90" t="s">
        <v>1</v>
      </c>
      <c r="C58" s="131">
        <v>807</v>
      </c>
      <c r="D58" s="137" t="s">
        <v>121</v>
      </c>
      <c r="E58" s="137" t="s">
        <v>145</v>
      </c>
      <c r="F58" s="144"/>
      <c r="G58" s="138">
        <f>G59</f>
        <v>151.39999999999998</v>
      </c>
      <c r="H58" s="138">
        <f t="shared" si="13"/>
        <v>156.39999999999998</v>
      </c>
      <c r="I58" s="138">
        <f t="shared" si="13"/>
        <v>0</v>
      </c>
    </row>
    <row r="59" spans="1:9" ht="65.25" customHeight="1">
      <c r="A59" s="31">
        <v>51</v>
      </c>
      <c r="B59" s="63" t="s">
        <v>59</v>
      </c>
      <c r="C59" s="131">
        <v>807</v>
      </c>
      <c r="D59" s="137" t="s">
        <v>121</v>
      </c>
      <c r="E59" s="137" t="s">
        <v>147</v>
      </c>
      <c r="F59" s="144"/>
      <c r="G59" s="138">
        <f>G60+G62</f>
        <v>151.39999999999998</v>
      </c>
      <c r="H59" s="138">
        <f t="shared" ref="H59:I59" si="14">H60+H62</f>
        <v>156.39999999999998</v>
      </c>
      <c r="I59" s="138">
        <f t="shared" si="14"/>
        <v>0</v>
      </c>
    </row>
    <row r="60" spans="1:9" ht="72.75" customHeight="1">
      <c r="A60" s="31">
        <v>52</v>
      </c>
      <c r="B60" s="63" t="s">
        <v>50</v>
      </c>
      <c r="C60" s="131">
        <v>807</v>
      </c>
      <c r="D60" s="137" t="s">
        <v>121</v>
      </c>
      <c r="E60" s="137" t="s">
        <v>147</v>
      </c>
      <c r="F60" s="137" t="s">
        <v>44</v>
      </c>
      <c r="G60" s="138">
        <f>G61</f>
        <v>135.88399999999999</v>
      </c>
      <c r="H60" s="138">
        <f t="shared" ref="H60:I60" si="15">H61</f>
        <v>135.88399999999999</v>
      </c>
      <c r="I60" s="138">
        <f t="shared" si="15"/>
        <v>0</v>
      </c>
    </row>
    <row r="61" spans="1:9" ht="42" customHeight="1">
      <c r="A61" s="31">
        <v>53</v>
      </c>
      <c r="B61" s="63" t="s">
        <v>49</v>
      </c>
      <c r="C61" s="131">
        <v>807</v>
      </c>
      <c r="D61" s="137" t="s">
        <v>121</v>
      </c>
      <c r="E61" s="137" t="s">
        <v>147</v>
      </c>
      <c r="F61" s="137" t="s">
        <v>41</v>
      </c>
      <c r="G61" s="138">
        <v>135.88399999999999</v>
      </c>
      <c r="H61" s="138">
        <v>135.88399999999999</v>
      </c>
      <c r="I61" s="138">
        <v>0</v>
      </c>
    </row>
    <row r="62" spans="1:9" ht="50.25" customHeight="1">
      <c r="A62" s="31">
        <v>54</v>
      </c>
      <c r="B62" s="86" t="s">
        <v>127</v>
      </c>
      <c r="C62" s="131">
        <v>807</v>
      </c>
      <c r="D62" s="137" t="s">
        <v>121</v>
      </c>
      <c r="E62" s="137" t="s">
        <v>147</v>
      </c>
      <c r="F62" s="137" t="s">
        <v>45</v>
      </c>
      <c r="G62" s="138">
        <f>G63</f>
        <v>15.516</v>
      </c>
      <c r="H62" s="138">
        <f t="shared" ref="H62:I62" si="16">H63</f>
        <v>20.515999999999998</v>
      </c>
      <c r="I62" s="138">
        <f t="shared" si="16"/>
        <v>0</v>
      </c>
    </row>
    <row r="63" spans="1:9" ht="48.75" customHeight="1">
      <c r="A63" s="31">
        <v>55</v>
      </c>
      <c r="B63" s="86" t="s">
        <v>128</v>
      </c>
      <c r="C63" s="131">
        <v>807</v>
      </c>
      <c r="D63" s="137" t="s">
        <v>121</v>
      </c>
      <c r="E63" s="137" t="s">
        <v>147</v>
      </c>
      <c r="F63" s="137" t="s">
        <v>39</v>
      </c>
      <c r="G63" s="138">
        <v>15.516</v>
      </c>
      <c r="H63" s="138">
        <v>20.515999999999998</v>
      </c>
      <c r="I63" s="138">
        <v>0</v>
      </c>
    </row>
    <row r="64" spans="1:9" ht="33" customHeight="1">
      <c r="A64" s="31">
        <v>56</v>
      </c>
      <c r="B64" s="91" t="s">
        <v>36</v>
      </c>
      <c r="C64" s="129">
        <v>807</v>
      </c>
      <c r="D64" s="144" t="s">
        <v>108</v>
      </c>
      <c r="E64" s="137"/>
      <c r="F64" s="137"/>
      <c r="G64" s="141">
        <f>G65</f>
        <v>22.923999999999999</v>
      </c>
      <c r="H64" s="141">
        <f t="shared" ref="H64:I65" si="17">H65</f>
        <v>22.923999999999999</v>
      </c>
      <c r="I64" s="141">
        <f t="shared" si="17"/>
        <v>22.923999999999999</v>
      </c>
    </row>
    <row r="65" spans="1:9" ht="52.5" customHeight="1">
      <c r="A65" s="31">
        <v>57</v>
      </c>
      <c r="B65" s="63" t="s">
        <v>309</v>
      </c>
      <c r="C65" s="131">
        <v>807</v>
      </c>
      <c r="D65" s="137" t="s">
        <v>109</v>
      </c>
      <c r="E65" s="137"/>
      <c r="F65" s="137"/>
      <c r="G65" s="138">
        <f>G66</f>
        <v>22.923999999999999</v>
      </c>
      <c r="H65" s="138">
        <f t="shared" si="17"/>
        <v>22.923999999999999</v>
      </c>
      <c r="I65" s="138">
        <f t="shared" si="17"/>
        <v>22.923999999999999</v>
      </c>
    </row>
    <row r="66" spans="1:9" ht="49.5" customHeight="1">
      <c r="A66" s="31">
        <v>58</v>
      </c>
      <c r="B66" s="63" t="s">
        <v>130</v>
      </c>
      <c r="C66" s="131">
        <v>807</v>
      </c>
      <c r="D66" s="137" t="s">
        <v>109</v>
      </c>
      <c r="E66" s="137" t="s">
        <v>301</v>
      </c>
      <c r="F66" s="137"/>
      <c r="G66" s="138">
        <f t="shared" ref="G66:I67" si="18">G67</f>
        <v>22.923999999999999</v>
      </c>
      <c r="H66" s="138">
        <f t="shared" si="18"/>
        <v>22.923999999999999</v>
      </c>
      <c r="I66" s="138">
        <f t="shared" si="18"/>
        <v>22.923999999999999</v>
      </c>
    </row>
    <row r="67" spans="1:9" ht="50.25" customHeight="1">
      <c r="A67" s="31">
        <v>59</v>
      </c>
      <c r="B67" s="63" t="s">
        <v>302</v>
      </c>
      <c r="C67" s="131">
        <v>807</v>
      </c>
      <c r="D67" s="137" t="s">
        <v>109</v>
      </c>
      <c r="E67" s="137" t="s">
        <v>303</v>
      </c>
      <c r="F67" s="137"/>
      <c r="G67" s="138">
        <f>G68</f>
        <v>22.923999999999999</v>
      </c>
      <c r="H67" s="138">
        <f t="shared" si="18"/>
        <v>22.923999999999999</v>
      </c>
      <c r="I67" s="138">
        <f t="shared" si="18"/>
        <v>22.923999999999999</v>
      </c>
    </row>
    <row r="68" spans="1:9" s="61" customFormat="1" ht="138.75" customHeight="1">
      <c r="A68" s="31">
        <v>60</v>
      </c>
      <c r="B68" s="65" t="s">
        <v>304</v>
      </c>
      <c r="C68" s="152">
        <v>807</v>
      </c>
      <c r="D68" s="137" t="s">
        <v>109</v>
      </c>
      <c r="E68" s="142" t="s">
        <v>305</v>
      </c>
      <c r="F68" s="142"/>
      <c r="G68" s="138">
        <f t="shared" ref="G68:I69" si="19">G69</f>
        <v>22.923999999999999</v>
      </c>
      <c r="H68" s="138">
        <f t="shared" si="19"/>
        <v>22.923999999999999</v>
      </c>
      <c r="I68" s="138">
        <f t="shared" si="19"/>
        <v>22.923999999999999</v>
      </c>
    </row>
    <row r="69" spans="1:9" s="61" customFormat="1" ht="33" customHeight="1">
      <c r="A69" s="31">
        <v>61</v>
      </c>
      <c r="B69" s="62" t="s">
        <v>129</v>
      </c>
      <c r="C69" s="152">
        <v>807</v>
      </c>
      <c r="D69" s="137" t="s">
        <v>109</v>
      </c>
      <c r="E69" s="142" t="s">
        <v>305</v>
      </c>
      <c r="F69" s="142" t="s">
        <v>45</v>
      </c>
      <c r="G69" s="138">
        <f t="shared" si="19"/>
        <v>22.923999999999999</v>
      </c>
      <c r="H69" s="138">
        <f t="shared" si="19"/>
        <v>22.923999999999999</v>
      </c>
      <c r="I69" s="138">
        <f t="shared" si="19"/>
        <v>22.923999999999999</v>
      </c>
    </row>
    <row r="70" spans="1:9" s="61" customFormat="1" ht="33" customHeight="1">
      <c r="A70" s="31">
        <v>62</v>
      </c>
      <c r="B70" s="62" t="s">
        <v>2</v>
      </c>
      <c r="C70" s="152">
        <v>807</v>
      </c>
      <c r="D70" s="137" t="s">
        <v>109</v>
      </c>
      <c r="E70" s="142" t="s">
        <v>305</v>
      </c>
      <c r="F70" s="142" t="s">
        <v>39</v>
      </c>
      <c r="G70" s="138">
        <v>22.923999999999999</v>
      </c>
      <c r="H70" s="138">
        <v>22.923999999999999</v>
      </c>
      <c r="I70" s="138">
        <v>22.923999999999999</v>
      </c>
    </row>
    <row r="71" spans="1:9" ht="26.25" customHeight="1">
      <c r="A71" s="31">
        <v>63</v>
      </c>
      <c r="B71" s="91" t="s">
        <v>3</v>
      </c>
      <c r="C71" s="129">
        <v>807</v>
      </c>
      <c r="D71" s="144" t="s">
        <v>110</v>
      </c>
      <c r="E71" s="137"/>
      <c r="F71" s="137"/>
      <c r="G71" s="141">
        <f t="shared" ref="G71:I73" si="20">G72</f>
        <v>806.91849000000002</v>
      </c>
      <c r="H71" s="141">
        <f t="shared" si="20"/>
        <v>611.45699999999999</v>
      </c>
      <c r="I71" s="141">
        <f t="shared" si="20"/>
        <v>617.45699999999999</v>
      </c>
    </row>
    <row r="72" spans="1:9" ht="26.25" customHeight="1">
      <c r="A72" s="31">
        <v>64</v>
      </c>
      <c r="B72" s="92" t="s">
        <v>56</v>
      </c>
      <c r="C72" s="131">
        <v>807</v>
      </c>
      <c r="D72" s="137" t="s">
        <v>111</v>
      </c>
      <c r="E72" s="144"/>
      <c r="F72" s="144"/>
      <c r="G72" s="141">
        <f>G73</f>
        <v>806.91849000000002</v>
      </c>
      <c r="H72" s="141">
        <f t="shared" si="20"/>
        <v>611.45699999999999</v>
      </c>
      <c r="I72" s="141">
        <f t="shared" si="20"/>
        <v>617.45699999999999</v>
      </c>
    </row>
    <row r="73" spans="1:9" ht="52.5" customHeight="1">
      <c r="A73" s="31">
        <v>65</v>
      </c>
      <c r="B73" s="63" t="s">
        <v>130</v>
      </c>
      <c r="C73" s="131">
        <v>807</v>
      </c>
      <c r="D73" s="137" t="s">
        <v>111</v>
      </c>
      <c r="E73" s="137" t="s">
        <v>149</v>
      </c>
      <c r="F73" s="137"/>
      <c r="G73" s="138">
        <f>G74</f>
        <v>806.91849000000002</v>
      </c>
      <c r="H73" s="138">
        <f t="shared" si="20"/>
        <v>611.45699999999999</v>
      </c>
      <c r="I73" s="138">
        <f t="shared" si="20"/>
        <v>617.45699999999999</v>
      </c>
    </row>
    <row r="74" spans="1:9" ht="48" customHeight="1">
      <c r="A74" s="31">
        <v>66</v>
      </c>
      <c r="B74" s="86" t="s">
        <v>246</v>
      </c>
      <c r="C74" s="131">
        <v>807</v>
      </c>
      <c r="D74" s="137" t="s">
        <v>111</v>
      </c>
      <c r="E74" s="137" t="s">
        <v>148</v>
      </c>
      <c r="F74" s="137"/>
      <c r="G74" s="138">
        <f>G75+G78</f>
        <v>806.91849000000002</v>
      </c>
      <c r="H74" s="138">
        <f t="shared" ref="H74:I74" si="21">H75+H78</f>
        <v>611.45699999999999</v>
      </c>
      <c r="I74" s="138">
        <f t="shared" si="21"/>
        <v>617.45699999999999</v>
      </c>
    </row>
    <row r="75" spans="1:9" ht="139.5" customHeight="1">
      <c r="A75" s="31">
        <v>67</v>
      </c>
      <c r="B75" s="86" t="s">
        <v>299</v>
      </c>
      <c r="C75" s="84">
        <v>807</v>
      </c>
      <c r="D75" s="137" t="s">
        <v>111</v>
      </c>
      <c r="E75" s="137" t="s">
        <v>331</v>
      </c>
      <c r="F75" s="137"/>
      <c r="G75" s="138">
        <f t="shared" ref="G75:I76" si="22">G76</f>
        <v>394.15699999999998</v>
      </c>
      <c r="H75" s="138">
        <f t="shared" si="22"/>
        <v>394.15699999999998</v>
      </c>
      <c r="I75" s="138">
        <f t="shared" si="22"/>
        <v>394.15699999999998</v>
      </c>
    </row>
    <row r="76" spans="1:9" ht="38.25" customHeight="1">
      <c r="A76" s="31">
        <v>68</v>
      </c>
      <c r="B76" s="62" t="s">
        <v>129</v>
      </c>
      <c r="C76" s="64">
        <v>807</v>
      </c>
      <c r="D76" s="137" t="s">
        <v>111</v>
      </c>
      <c r="E76" s="137" t="s">
        <v>331</v>
      </c>
      <c r="F76" s="142" t="s">
        <v>45</v>
      </c>
      <c r="G76" s="138">
        <f t="shared" si="22"/>
        <v>394.15699999999998</v>
      </c>
      <c r="H76" s="138">
        <f t="shared" si="22"/>
        <v>394.15699999999998</v>
      </c>
      <c r="I76" s="138">
        <f t="shared" si="22"/>
        <v>394.15699999999998</v>
      </c>
    </row>
    <row r="77" spans="1:9" ht="48.75" customHeight="1">
      <c r="A77" s="31">
        <v>69</v>
      </c>
      <c r="B77" s="63" t="s">
        <v>128</v>
      </c>
      <c r="C77" s="84">
        <v>807</v>
      </c>
      <c r="D77" s="137" t="s">
        <v>111</v>
      </c>
      <c r="E77" s="137" t="s">
        <v>331</v>
      </c>
      <c r="F77" s="137" t="s">
        <v>39</v>
      </c>
      <c r="G77" s="138">
        <v>394.15699999999998</v>
      </c>
      <c r="H77" s="138">
        <v>394.15699999999998</v>
      </c>
      <c r="I77" s="138">
        <v>394.15699999999998</v>
      </c>
    </row>
    <row r="78" spans="1:9" ht="148.5" customHeight="1">
      <c r="A78" s="31">
        <v>70</v>
      </c>
      <c r="B78" s="86" t="s">
        <v>247</v>
      </c>
      <c r="C78" s="131">
        <v>807</v>
      </c>
      <c r="D78" s="137" t="s">
        <v>111</v>
      </c>
      <c r="E78" s="137" t="s">
        <v>150</v>
      </c>
      <c r="F78" s="137"/>
      <c r="G78" s="138">
        <f t="shared" ref="G78:I79" si="23">G79</f>
        <v>412.76148999999998</v>
      </c>
      <c r="H78" s="138">
        <f t="shared" si="23"/>
        <v>217.3</v>
      </c>
      <c r="I78" s="138">
        <f t="shared" si="23"/>
        <v>223.3</v>
      </c>
    </row>
    <row r="79" spans="1:9" ht="38.25" customHeight="1">
      <c r="A79" s="31">
        <v>71</v>
      </c>
      <c r="B79" s="62" t="s">
        <v>129</v>
      </c>
      <c r="C79" s="152">
        <v>807</v>
      </c>
      <c r="D79" s="137" t="s">
        <v>111</v>
      </c>
      <c r="E79" s="137" t="s">
        <v>150</v>
      </c>
      <c r="F79" s="142" t="s">
        <v>45</v>
      </c>
      <c r="G79" s="138">
        <f t="shared" si="23"/>
        <v>412.76148999999998</v>
      </c>
      <c r="H79" s="138">
        <f t="shared" si="23"/>
        <v>217.3</v>
      </c>
      <c r="I79" s="138">
        <f t="shared" si="23"/>
        <v>223.3</v>
      </c>
    </row>
    <row r="80" spans="1:9" ht="48.75" customHeight="1">
      <c r="A80" s="31">
        <v>72</v>
      </c>
      <c r="B80" s="63" t="s">
        <v>128</v>
      </c>
      <c r="C80" s="131">
        <v>807</v>
      </c>
      <c r="D80" s="137" t="s">
        <v>111</v>
      </c>
      <c r="E80" s="137" t="s">
        <v>150</v>
      </c>
      <c r="F80" s="137" t="s">
        <v>39</v>
      </c>
      <c r="G80" s="138">
        <f>212.3+200.46149</f>
        <v>412.76148999999998</v>
      </c>
      <c r="H80" s="138">
        <v>217.3</v>
      </c>
      <c r="I80" s="138">
        <v>223.3</v>
      </c>
    </row>
    <row r="81" spans="1:9" ht="18.75" customHeight="1">
      <c r="A81" s="31">
        <v>73</v>
      </c>
      <c r="B81" s="91" t="s">
        <v>35</v>
      </c>
      <c r="C81" s="131">
        <v>807</v>
      </c>
      <c r="D81" s="144" t="s">
        <v>112</v>
      </c>
      <c r="E81" s="144"/>
      <c r="F81" s="144"/>
      <c r="G81" s="141">
        <f>G82+G112+G129</f>
        <v>74178.572169999999</v>
      </c>
      <c r="H81" s="141">
        <f>H82+H112+H129</f>
        <v>18592.288029999996</v>
      </c>
      <c r="I81" s="141">
        <f>I82+I112+I129</f>
        <v>1198.6200000000001</v>
      </c>
    </row>
    <row r="82" spans="1:9" ht="18.75" customHeight="1">
      <c r="A82" s="31">
        <v>74</v>
      </c>
      <c r="B82" s="308" t="s">
        <v>260</v>
      </c>
      <c r="C82" s="131"/>
      <c r="D82" s="144" t="s">
        <v>261</v>
      </c>
      <c r="E82" s="144"/>
      <c r="F82" s="144"/>
      <c r="G82" s="141">
        <f>G83+G92</f>
        <v>73667.514170000009</v>
      </c>
      <c r="H82" s="141">
        <f t="shared" ref="H82:I82" si="24">H83+H92</f>
        <v>17820.430029999996</v>
      </c>
      <c r="I82" s="141">
        <f t="shared" si="24"/>
        <v>426.762</v>
      </c>
    </row>
    <row r="83" spans="1:9" ht="31.5" customHeight="1">
      <c r="A83" s="31">
        <v>75</v>
      </c>
      <c r="B83" s="63" t="s">
        <v>43</v>
      </c>
      <c r="C83" s="131"/>
      <c r="D83" s="137" t="s">
        <v>261</v>
      </c>
      <c r="E83" s="137" t="s">
        <v>134</v>
      </c>
      <c r="F83" s="309"/>
      <c r="G83" s="138">
        <f>G84</f>
        <v>684.34500000000003</v>
      </c>
      <c r="H83" s="138">
        <f t="shared" ref="H83:I83" si="25">H84</f>
        <v>426.762</v>
      </c>
      <c r="I83" s="138">
        <f t="shared" si="25"/>
        <v>426.762</v>
      </c>
    </row>
    <row r="84" spans="1:9" ht="18.75" customHeight="1">
      <c r="A84" s="31">
        <v>76</v>
      </c>
      <c r="B84" s="63" t="s">
        <v>165</v>
      </c>
      <c r="C84" s="131"/>
      <c r="D84" s="137" t="s">
        <v>261</v>
      </c>
      <c r="E84" s="137" t="s">
        <v>142</v>
      </c>
      <c r="F84" s="309"/>
      <c r="G84" s="138">
        <f>G86+G88</f>
        <v>684.34500000000003</v>
      </c>
      <c r="H84" s="138">
        <f t="shared" ref="H84:I84" si="26">H86+H88</f>
        <v>426.762</v>
      </c>
      <c r="I84" s="138">
        <f t="shared" si="26"/>
        <v>426.762</v>
      </c>
    </row>
    <row r="85" spans="1:9" ht="48.75" customHeight="1">
      <c r="A85" s="31">
        <v>77</v>
      </c>
      <c r="B85" s="308" t="s">
        <v>262</v>
      </c>
      <c r="C85" s="131"/>
      <c r="D85" s="137" t="s">
        <v>261</v>
      </c>
      <c r="E85" s="137" t="s">
        <v>263</v>
      </c>
      <c r="F85" s="309"/>
      <c r="G85" s="138">
        <f>G86</f>
        <v>61.436</v>
      </c>
      <c r="H85" s="138">
        <f t="shared" ref="H85:I85" si="27">H86</f>
        <v>21.436</v>
      </c>
      <c r="I85" s="138">
        <f t="shared" si="27"/>
        <v>21.436</v>
      </c>
    </row>
    <row r="86" spans="1:9" ht="51.75" customHeight="1">
      <c r="A86" s="31">
        <v>78</v>
      </c>
      <c r="B86" s="310" t="s">
        <v>264</v>
      </c>
      <c r="C86" s="131"/>
      <c r="D86" s="137" t="s">
        <v>261</v>
      </c>
      <c r="E86" s="137" t="s">
        <v>263</v>
      </c>
      <c r="F86" s="309" t="s">
        <v>45</v>
      </c>
      <c r="G86" s="138">
        <f>G87</f>
        <v>61.436</v>
      </c>
      <c r="H86" s="138">
        <f>H87</f>
        <v>21.436</v>
      </c>
      <c r="I86" s="138">
        <f>I87</f>
        <v>21.436</v>
      </c>
    </row>
    <row r="87" spans="1:9" ht="53.25" customHeight="1">
      <c r="A87" s="31">
        <v>79</v>
      </c>
      <c r="B87" s="308" t="s">
        <v>128</v>
      </c>
      <c r="C87" s="131"/>
      <c r="D87" s="137" t="s">
        <v>261</v>
      </c>
      <c r="E87" s="137" t="s">
        <v>263</v>
      </c>
      <c r="F87" s="309" t="s">
        <v>39</v>
      </c>
      <c r="G87" s="138">
        <f>21.436+40</f>
        <v>61.436</v>
      </c>
      <c r="H87" s="138">
        <v>21.436</v>
      </c>
      <c r="I87" s="138">
        <v>21.436</v>
      </c>
    </row>
    <row r="88" spans="1:9" ht="22.5" customHeight="1">
      <c r="A88" s="31">
        <v>80</v>
      </c>
      <c r="B88" s="63" t="s">
        <v>165</v>
      </c>
      <c r="C88" s="131"/>
      <c r="D88" s="137" t="s">
        <v>261</v>
      </c>
      <c r="E88" s="137" t="s">
        <v>142</v>
      </c>
      <c r="F88" s="311"/>
      <c r="G88" s="138">
        <f t="shared" ref="G88:I88" si="28">G90</f>
        <v>622.90899999999999</v>
      </c>
      <c r="H88" s="138">
        <f t="shared" si="28"/>
        <v>405.32600000000002</v>
      </c>
      <c r="I88" s="138">
        <f t="shared" si="28"/>
        <v>405.32600000000002</v>
      </c>
    </row>
    <row r="89" spans="1:9" ht="48.75" customHeight="1">
      <c r="A89" s="31">
        <v>81</v>
      </c>
      <c r="B89" s="308" t="s">
        <v>265</v>
      </c>
      <c r="C89" s="131"/>
      <c r="D89" s="137" t="s">
        <v>261</v>
      </c>
      <c r="E89" s="137" t="s">
        <v>266</v>
      </c>
      <c r="F89" s="311"/>
      <c r="G89" s="138">
        <f>G90</f>
        <v>622.90899999999999</v>
      </c>
      <c r="H89" s="138">
        <f t="shared" ref="H89:I90" si="29">H90</f>
        <v>405.32600000000002</v>
      </c>
      <c r="I89" s="138">
        <f t="shared" si="29"/>
        <v>405.32600000000002</v>
      </c>
    </row>
    <row r="90" spans="1:9" ht="51.75" customHeight="1">
      <c r="A90" s="31">
        <v>82</v>
      </c>
      <c r="B90" s="310" t="s">
        <v>264</v>
      </c>
      <c r="C90" s="131"/>
      <c r="D90" s="137" t="s">
        <v>261</v>
      </c>
      <c r="E90" s="137" t="s">
        <v>266</v>
      </c>
      <c r="F90" s="311" t="s">
        <v>45</v>
      </c>
      <c r="G90" s="138">
        <f>G91</f>
        <v>622.90899999999999</v>
      </c>
      <c r="H90" s="138">
        <f t="shared" si="29"/>
        <v>405.32600000000002</v>
      </c>
      <c r="I90" s="138">
        <f t="shared" si="29"/>
        <v>405.32600000000002</v>
      </c>
    </row>
    <row r="91" spans="1:9" ht="49.5" customHeight="1">
      <c r="A91" s="31">
        <v>83</v>
      </c>
      <c r="B91" s="308" t="s">
        <v>128</v>
      </c>
      <c r="C91" s="131"/>
      <c r="D91" s="137" t="s">
        <v>261</v>
      </c>
      <c r="E91" s="137" t="s">
        <v>266</v>
      </c>
      <c r="F91" s="311" t="s">
        <v>39</v>
      </c>
      <c r="G91" s="138">
        <f>405.326+67.264+150.319</f>
        <v>622.90899999999999</v>
      </c>
      <c r="H91" s="138">
        <v>405.32600000000002</v>
      </c>
      <c r="I91" s="138">
        <v>405.32600000000002</v>
      </c>
    </row>
    <row r="92" spans="1:9" s="179" customFormat="1" ht="50.25" customHeight="1">
      <c r="A92" s="31">
        <v>84</v>
      </c>
      <c r="B92" s="238" t="s">
        <v>332</v>
      </c>
      <c r="C92" s="131">
        <v>807</v>
      </c>
      <c r="D92" s="137" t="s">
        <v>261</v>
      </c>
      <c r="E92" s="137" t="s">
        <v>333</v>
      </c>
      <c r="F92" s="137"/>
      <c r="G92" s="196">
        <f>G93+G96+G104</f>
        <v>72983.169170000008</v>
      </c>
      <c r="H92" s="196">
        <f>H93+H96+H104</f>
        <v>17393.668029999997</v>
      </c>
      <c r="I92" s="196">
        <f>I93+I96+I104</f>
        <v>0</v>
      </c>
    </row>
    <row r="93" spans="1:9" ht="96" customHeight="1">
      <c r="A93" s="31">
        <v>85</v>
      </c>
      <c r="B93" s="237" t="s">
        <v>376</v>
      </c>
      <c r="C93" s="131">
        <v>807</v>
      </c>
      <c r="D93" s="137" t="s">
        <v>261</v>
      </c>
      <c r="E93" s="137" t="s">
        <v>361</v>
      </c>
      <c r="F93" s="137"/>
      <c r="G93" s="138">
        <f t="shared" ref="G93:I94" si="30">G94</f>
        <v>729.83168999999998</v>
      </c>
      <c r="H93" s="138">
        <f t="shared" si="30"/>
        <v>173.93668</v>
      </c>
      <c r="I93" s="138">
        <f t="shared" si="30"/>
        <v>0</v>
      </c>
    </row>
    <row r="94" spans="1:9" ht="45">
      <c r="A94" s="31">
        <v>86</v>
      </c>
      <c r="B94" s="62" t="s">
        <v>321</v>
      </c>
      <c r="C94" s="131">
        <v>807</v>
      </c>
      <c r="D94" s="137" t="s">
        <v>261</v>
      </c>
      <c r="E94" s="137" t="s">
        <v>361</v>
      </c>
      <c r="F94" s="137" t="s">
        <v>322</v>
      </c>
      <c r="G94" s="138">
        <f t="shared" si="30"/>
        <v>729.83168999999998</v>
      </c>
      <c r="H94" s="138">
        <f t="shared" si="30"/>
        <v>173.93668</v>
      </c>
      <c r="I94" s="138">
        <f t="shared" si="30"/>
        <v>0</v>
      </c>
    </row>
    <row r="95" spans="1:9" ht="15">
      <c r="A95" s="31">
        <v>87</v>
      </c>
      <c r="B95" s="238" t="s">
        <v>323</v>
      </c>
      <c r="C95" s="131">
        <v>807</v>
      </c>
      <c r="D95" s="137" t="s">
        <v>261</v>
      </c>
      <c r="E95" s="137" t="s">
        <v>361</v>
      </c>
      <c r="F95" s="137" t="s">
        <v>324</v>
      </c>
      <c r="G95" s="138">
        <v>729.83168999999998</v>
      </c>
      <c r="H95" s="138">
        <v>173.93668</v>
      </c>
      <c r="I95" s="138">
        <v>0</v>
      </c>
    </row>
    <row r="96" spans="1:9" ht="140.25" customHeight="1">
      <c r="A96" s="31">
        <v>88</v>
      </c>
      <c r="B96" s="237" t="s">
        <v>374</v>
      </c>
      <c r="C96" s="131">
        <v>807</v>
      </c>
      <c r="D96" s="137" t="s">
        <v>261</v>
      </c>
      <c r="E96" s="137" t="s">
        <v>362</v>
      </c>
      <c r="F96" s="137"/>
      <c r="G96" s="138">
        <f>G99+G101+G97</f>
        <v>66044.600000000006</v>
      </c>
      <c r="H96" s="138">
        <f t="shared" ref="H96:I96" si="31">H99+H101+H97</f>
        <v>0</v>
      </c>
      <c r="I96" s="138">
        <f t="shared" si="31"/>
        <v>0</v>
      </c>
    </row>
    <row r="97" spans="1:9" ht="35.25" customHeight="1">
      <c r="A97" s="31">
        <v>89</v>
      </c>
      <c r="B97" s="63" t="s">
        <v>228</v>
      </c>
      <c r="C97" s="131">
        <v>807</v>
      </c>
      <c r="D97" s="137" t="s">
        <v>261</v>
      </c>
      <c r="E97" s="137" t="s">
        <v>362</v>
      </c>
      <c r="F97" s="137" t="s">
        <v>232</v>
      </c>
      <c r="G97" s="138">
        <f>G98</f>
        <v>4921.6724000000004</v>
      </c>
      <c r="H97" s="138">
        <f t="shared" ref="H97:I97" si="32">H98</f>
        <v>0</v>
      </c>
      <c r="I97" s="138">
        <f t="shared" si="32"/>
        <v>0</v>
      </c>
    </row>
    <row r="98" spans="1:9" ht="39.75" customHeight="1">
      <c r="A98" s="31">
        <v>90</v>
      </c>
      <c r="B98" s="62" t="s">
        <v>373</v>
      </c>
      <c r="C98" s="131">
        <v>807</v>
      </c>
      <c r="D98" s="137" t="s">
        <v>261</v>
      </c>
      <c r="E98" s="137" t="s">
        <v>362</v>
      </c>
      <c r="F98" s="137" t="s">
        <v>372</v>
      </c>
      <c r="G98" s="138">
        <v>4921.6724000000004</v>
      </c>
      <c r="H98" s="138">
        <v>0</v>
      </c>
      <c r="I98" s="138">
        <v>0</v>
      </c>
    </row>
    <row r="99" spans="1:9" ht="45">
      <c r="A99" s="31">
        <v>91</v>
      </c>
      <c r="B99" s="62" t="s">
        <v>321</v>
      </c>
      <c r="C99" s="131">
        <v>807</v>
      </c>
      <c r="D99" s="137" t="s">
        <v>261</v>
      </c>
      <c r="E99" s="137" t="s">
        <v>362</v>
      </c>
      <c r="F99" s="137" t="s">
        <v>322</v>
      </c>
      <c r="G99" s="138">
        <f>G100</f>
        <v>60347.183800000006</v>
      </c>
      <c r="H99" s="138">
        <f t="shared" ref="H99:I102" si="33">H100</f>
        <v>0</v>
      </c>
      <c r="I99" s="138">
        <f t="shared" si="33"/>
        <v>0</v>
      </c>
    </row>
    <row r="100" spans="1:9" ht="15">
      <c r="A100" s="31">
        <v>92</v>
      </c>
      <c r="B100" s="238" t="s">
        <v>323</v>
      </c>
      <c r="C100" s="131">
        <v>807</v>
      </c>
      <c r="D100" s="137" t="s">
        <v>261</v>
      </c>
      <c r="E100" s="137" t="s">
        <v>362</v>
      </c>
      <c r="F100" s="137" t="s">
        <v>324</v>
      </c>
      <c r="G100" s="138">
        <f>66044.6-G102-G98</f>
        <v>60347.183800000006</v>
      </c>
      <c r="H100" s="138">
        <v>0</v>
      </c>
      <c r="I100" s="138">
        <v>0</v>
      </c>
    </row>
    <row r="101" spans="1:9" ht="17.25" customHeight="1">
      <c r="A101" s="31">
        <v>93</v>
      </c>
      <c r="B101" s="63" t="s">
        <v>51</v>
      </c>
      <c r="C101" s="131">
        <v>807</v>
      </c>
      <c r="D101" s="137" t="s">
        <v>261</v>
      </c>
      <c r="E101" s="137" t="s">
        <v>362</v>
      </c>
      <c r="F101" s="137" t="s">
        <v>52</v>
      </c>
      <c r="G101" s="138">
        <f>G102</f>
        <v>775.74379999999996</v>
      </c>
      <c r="H101" s="138">
        <f>H102</f>
        <v>0</v>
      </c>
      <c r="I101" s="138">
        <f>I102</f>
        <v>0</v>
      </c>
    </row>
    <row r="102" spans="1:9" ht="27.75" customHeight="1">
      <c r="A102" s="31">
        <v>94</v>
      </c>
      <c r="B102" s="62" t="s">
        <v>53</v>
      </c>
      <c r="C102" s="131">
        <v>807</v>
      </c>
      <c r="D102" s="137" t="s">
        <v>261</v>
      </c>
      <c r="E102" s="137" t="s">
        <v>362</v>
      </c>
      <c r="F102" s="137" t="s">
        <v>42</v>
      </c>
      <c r="G102" s="138">
        <f>G103</f>
        <v>775.74379999999996</v>
      </c>
      <c r="H102" s="138">
        <f t="shared" si="33"/>
        <v>0</v>
      </c>
      <c r="I102" s="138">
        <f t="shared" si="33"/>
        <v>0</v>
      </c>
    </row>
    <row r="103" spans="1:9" ht="15">
      <c r="A103" s="31">
        <v>95</v>
      </c>
      <c r="B103" s="238" t="s">
        <v>371</v>
      </c>
      <c r="C103" s="131">
        <v>807</v>
      </c>
      <c r="D103" s="137" t="s">
        <v>261</v>
      </c>
      <c r="E103" s="137" t="s">
        <v>362</v>
      </c>
      <c r="F103" s="137" t="s">
        <v>370</v>
      </c>
      <c r="G103" s="138">
        <v>775.74379999999996</v>
      </c>
      <c r="H103" s="138">
        <v>0</v>
      </c>
      <c r="I103" s="138">
        <v>0</v>
      </c>
    </row>
    <row r="104" spans="1:9" ht="97.5" customHeight="1">
      <c r="A104" s="31">
        <v>96</v>
      </c>
      <c r="B104" s="237" t="s">
        <v>375</v>
      </c>
      <c r="C104" s="131">
        <v>807</v>
      </c>
      <c r="D104" s="137" t="s">
        <v>261</v>
      </c>
      <c r="E104" s="137" t="s">
        <v>325</v>
      </c>
      <c r="F104" s="137"/>
      <c r="G104" s="138">
        <f>G105+G107+G109</f>
        <v>6208.7374799999998</v>
      </c>
      <c r="H104" s="138">
        <f>H107</f>
        <v>17219.731349999998</v>
      </c>
      <c r="I104" s="138">
        <f>I107</f>
        <v>0</v>
      </c>
    </row>
    <row r="105" spans="1:9" ht="35.25" customHeight="1">
      <c r="A105" s="31">
        <v>97</v>
      </c>
      <c r="B105" s="63" t="s">
        <v>228</v>
      </c>
      <c r="C105" s="131">
        <v>807</v>
      </c>
      <c r="D105" s="137" t="s">
        <v>261</v>
      </c>
      <c r="E105" s="137" t="s">
        <v>325</v>
      </c>
      <c r="F105" s="137" t="s">
        <v>232</v>
      </c>
      <c r="G105" s="138">
        <f>G106</f>
        <v>512.774</v>
      </c>
      <c r="H105" s="138">
        <f>H106</f>
        <v>0</v>
      </c>
      <c r="I105" s="138">
        <f>I106</f>
        <v>0</v>
      </c>
    </row>
    <row r="106" spans="1:9" ht="39.75" customHeight="1">
      <c r="A106" s="31">
        <v>98</v>
      </c>
      <c r="B106" s="62" t="s">
        <v>373</v>
      </c>
      <c r="C106" s="131">
        <v>807</v>
      </c>
      <c r="D106" s="137" t="s">
        <v>261</v>
      </c>
      <c r="E106" s="137" t="s">
        <v>325</v>
      </c>
      <c r="F106" s="137" t="s">
        <v>372</v>
      </c>
      <c r="G106" s="138">
        <v>512.774</v>
      </c>
      <c r="H106" s="138">
        <v>0</v>
      </c>
      <c r="I106" s="138">
        <v>0</v>
      </c>
    </row>
    <row r="107" spans="1:9" ht="45">
      <c r="A107" s="31">
        <v>99</v>
      </c>
      <c r="B107" s="62" t="s">
        <v>321</v>
      </c>
      <c r="C107" s="131">
        <v>807</v>
      </c>
      <c r="D107" s="137" t="s">
        <v>261</v>
      </c>
      <c r="E107" s="137" t="s">
        <v>325</v>
      </c>
      <c r="F107" s="137" t="s">
        <v>322</v>
      </c>
      <c r="G107" s="138">
        <f t="shared" ref="G107:I107" si="34">G108</f>
        <v>5615.3904799999991</v>
      </c>
      <c r="H107" s="138">
        <f t="shared" si="34"/>
        <v>17219.731349999998</v>
      </c>
      <c r="I107" s="138">
        <f t="shared" si="34"/>
        <v>0</v>
      </c>
    </row>
    <row r="108" spans="1:9" ht="15">
      <c r="A108" s="31">
        <v>100</v>
      </c>
      <c r="B108" s="238" t="s">
        <v>323</v>
      </c>
      <c r="C108" s="131">
        <v>807</v>
      </c>
      <c r="D108" s="137" t="s">
        <v>261</v>
      </c>
      <c r="E108" s="137" t="s">
        <v>325</v>
      </c>
      <c r="F108" s="137" t="s">
        <v>324</v>
      </c>
      <c r="G108" s="138">
        <f>6208.73748-G111-G106</f>
        <v>5615.3904799999991</v>
      </c>
      <c r="H108" s="138">
        <v>17219.731349999998</v>
      </c>
      <c r="I108" s="138">
        <v>0</v>
      </c>
    </row>
    <row r="109" spans="1:9" ht="17.25" customHeight="1">
      <c r="A109" s="31">
        <v>101</v>
      </c>
      <c r="B109" s="63" t="s">
        <v>51</v>
      </c>
      <c r="C109" s="131">
        <v>807</v>
      </c>
      <c r="D109" s="137" t="s">
        <v>261</v>
      </c>
      <c r="E109" s="137" t="s">
        <v>325</v>
      </c>
      <c r="F109" s="137" t="s">
        <v>52</v>
      </c>
      <c r="G109" s="138">
        <f>G110</f>
        <v>80.572999999999993</v>
      </c>
      <c r="H109" s="138">
        <f>H110</f>
        <v>0</v>
      </c>
      <c r="I109" s="138">
        <f>I110</f>
        <v>0</v>
      </c>
    </row>
    <row r="110" spans="1:9" ht="29.25" customHeight="1">
      <c r="A110" s="31">
        <v>102</v>
      </c>
      <c r="B110" s="62" t="s">
        <v>53</v>
      </c>
      <c r="C110" s="131">
        <v>807</v>
      </c>
      <c r="D110" s="137" t="s">
        <v>261</v>
      </c>
      <c r="E110" s="137" t="s">
        <v>325</v>
      </c>
      <c r="F110" s="137" t="s">
        <v>42</v>
      </c>
      <c r="G110" s="138">
        <f>G111</f>
        <v>80.572999999999993</v>
      </c>
      <c r="H110" s="138">
        <f t="shared" ref="H110:I110" si="35">H111</f>
        <v>0</v>
      </c>
      <c r="I110" s="138">
        <f t="shared" si="35"/>
        <v>0</v>
      </c>
    </row>
    <row r="111" spans="1:9" ht="15">
      <c r="A111" s="31">
        <v>103</v>
      </c>
      <c r="B111" s="238" t="s">
        <v>371</v>
      </c>
      <c r="C111" s="131">
        <v>807</v>
      </c>
      <c r="D111" s="137" t="s">
        <v>261</v>
      </c>
      <c r="E111" s="137" t="s">
        <v>325</v>
      </c>
      <c r="F111" s="137" t="s">
        <v>370</v>
      </c>
      <c r="G111" s="138">
        <v>80.572999999999993</v>
      </c>
      <c r="H111" s="138">
        <v>0</v>
      </c>
      <c r="I111" s="138">
        <v>0</v>
      </c>
    </row>
    <row r="112" spans="1:9" s="83" customFormat="1" ht="32.25" customHeight="1">
      <c r="A112" s="31">
        <v>104</v>
      </c>
      <c r="B112" s="165" t="s">
        <v>37</v>
      </c>
      <c r="C112" s="129">
        <v>807</v>
      </c>
      <c r="D112" s="144" t="s">
        <v>113</v>
      </c>
      <c r="E112" s="144"/>
      <c r="F112" s="144"/>
      <c r="G112" s="141">
        <f>G113</f>
        <v>454.12699999999995</v>
      </c>
      <c r="H112" s="141">
        <f t="shared" ref="H112:I112" si="36">H113</f>
        <v>714.92700000000002</v>
      </c>
      <c r="I112" s="141">
        <f t="shared" si="36"/>
        <v>714.92700000000002</v>
      </c>
    </row>
    <row r="113" spans="1:9" ht="47.25" customHeight="1">
      <c r="A113" s="31">
        <v>105</v>
      </c>
      <c r="B113" s="63" t="s">
        <v>130</v>
      </c>
      <c r="C113" s="131">
        <v>807</v>
      </c>
      <c r="D113" s="137" t="s">
        <v>113</v>
      </c>
      <c r="E113" s="137" t="s">
        <v>149</v>
      </c>
      <c r="F113" s="137"/>
      <c r="G113" s="138">
        <f>G114+G124</f>
        <v>454.12699999999995</v>
      </c>
      <c r="H113" s="138">
        <f t="shared" ref="H113:I113" si="37">H114+H124</f>
        <v>714.92700000000002</v>
      </c>
      <c r="I113" s="138">
        <f t="shared" si="37"/>
        <v>714.92700000000002</v>
      </c>
    </row>
    <row r="114" spans="1:9" ht="45">
      <c r="A114" s="31">
        <v>106</v>
      </c>
      <c r="B114" s="86" t="s">
        <v>248</v>
      </c>
      <c r="C114" s="131">
        <v>807</v>
      </c>
      <c r="D114" s="137" t="s">
        <v>113</v>
      </c>
      <c r="E114" s="137" t="s">
        <v>151</v>
      </c>
      <c r="F114" s="137"/>
      <c r="G114" s="138">
        <f>G115++G118+G121</f>
        <v>408.12699999999995</v>
      </c>
      <c r="H114" s="138">
        <f t="shared" ref="H114:I114" si="38">H115++H118+H121</f>
        <v>694.92700000000002</v>
      </c>
      <c r="I114" s="138">
        <f t="shared" si="38"/>
        <v>694.92700000000002</v>
      </c>
    </row>
    <row r="115" spans="1:9" ht="94.5" customHeight="1">
      <c r="A115" s="31">
        <v>107</v>
      </c>
      <c r="B115" s="93" t="s">
        <v>297</v>
      </c>
      <c r="C115" s="131">
        <v>807</v>
      </c>
      <c r="D115" s="137" t="s">
        <v>113</v>
      </c>
      <c r="E115" s="137" t="s">
        <v>152</v>
      </c>
      <c r="F115" s="137"/>
      <c r="G115" s="138">
        <f t="shared" ref="G115:I116" si="39">G116</f>
        <v>351.62999999999994</v>
      </c>
      <c r="H115" s="138">
        <f t="shared" si="39"/>
        <v>638.42999999999995</v>
      </c>
      <c r="I115" s="138">
        <f t="shared" si="39"/>
        <v>638.42999999999995</v>
      </c>
    </row>
    <row r="116" spans="1:9" ht="30">
      <c r="A116" s="31">
        <v>108</v>
      </c>
      <c r="B116" s="62" t="s">
        <v>129</v>
      </c>
      <c r="C116" s="131">
        <v>807</v>
      </c>
      <c r="D116" s="137" t="s">
        <v>113</v>
      </c>
      <c r="E116" s="137" t="s">
        <v>152</v>
      </c>
      <c r="F116" s="137" t="s">
        <v>45</v>
      </c>
      <c r="G116" s="138">
        <f t="shared" si="39"/>
        <v>351.62999999999994</v>
      </c>
      <c r="H116" s="138">
        <f t="shared" si="39"/>
        <v>638.42999999999995</v>
      </c>
      <c r="I116" s="138">
        <f t="shared" si="39"/>
        <v>638.42999999999995</v>
      </c>
    </row>
    <row r="117" spans="1:9" ht="45">
      <c r="A117" s="31">
        <v>109</v>
      </c>
      <c r="B117" s="63" t="s">
        <v>128</v>
      </c>
      <c r="C117" s="131">
        <v>807</v>
      </c>
      <c r="D117" s="137" t="s">
        <v>113</v>
      </c>
      <c r="E117" s="137" t="s">
        <v>152</v>
      </c>
      <c r="F117" s="137" t="s">
        <v>39</v>
      </c>
      <c r="G117" s="138">
        <f>638.43-286.8</f>
        <v>351.62999999999994</v>
      </c>
      <c r="H117" s="138">
        <v>638.42999999999995</v>
      </c>
      <c r="I117" s="138">
        <v>638.42999999999995</v>
      </c>
    </row>
    <row r="118" spans="1:9" ht="105">
      <c r="A118" s="31">
        <v>110</v>
      </c>
      <c r="B118" s="86" t="s">
        <v>250</v>
      </c>
      <c r="C118" s="131">
        <v>807</v>
      </c>
      <c r="D118" s="137" t="s">
        <v>113</v>
      </c>
      <c r="E118" s="137" t="s">
        <v>153</v>
      </c>
      <c r="F118" s="137"/>
      <c r="G118" s="138">
        <f>G120</f>
        <v>35.200000000000003</v>
      </c>
      <c r="H118" s="138">
        <f>H120</f>
        <v>35.200000000000003</v>
      </c>
      <c r="I118" s="138">
        <f>I120</f>
        <v>35.200000000000003</v>
      </c>
    </row>
    <row r="119" spans="1:9" ht="30">
      <c r="A119" s="31">
        <v>111</v>
      </c>
      <c r="B119" s="62" t="s">
        <v>129</v>
      </c>
      <c r="C119" s="131">
        <v>807</v>
      </c>
      <c r="D119" s="137" t="s">
        <v>113</v>
      </c>
      <c r="E119" s="137" t="s">
        <v>154</v>
      </c>
      <c r="F119" s="137" t="s">
        <v>45</v>
      </c>
      <c r="G119" s="138">
        <f>G120</f>
        <v>35.200000000000003</v>
      </c>
      <c r="H119" s="138">
        <f>H120</f>
        <v>35.200000000000003</v>
      </c>
      <c r="I119" s="138">
        <f>I120</f>
        <v>35.200000000000003</v>
      </c>
    </row>
    <row r="120" spans="1:9" ht="48" customHeight="1">
      <c r="A120" s="31">
        <v>112</v>
      </c>
      <c r="B120" s="63" t="s">
        <v>128</v>
      </c>
      <c r="C120" s="131">
        <v>807</v>
      </c>
      <c r="D120" s="137" t="s">
        <v>113</v>
      </c>
      <c r="E120" s="137" t="s">
        <v>154</v>
      </c>
      <c r="F120" s="137" t="s">
        <v>39</v>
      </c>
      <c r="G120" s="138">
        <v>35.200000000000003</v>
      </c>
      <c r="H120" s="138">
        <v>35.200000000000003</v>
      </c>
      <c r="I120" s="138">
        <v>35.200000000000003</v>
      </c>
    </row>
    <row r="121" spans="1:9" s="61" customFormat="1" ht="106.5" customHeight="1">
      <c r="A121" s="31">
        <v>113</v>
      </c>
      <c r="B121" s="65" t="s">
        <v>251</v>
      </c>
      <c r="C121" s="152">
        <v>807</v>
      </c>
      <c r="D121" s="137" t="s">
        <v>113</v>
      </c>
      <c r="E121" s="137" t="s">
        <v>155</v>
      </c>
      <c r="F121" s="142"/>
      <c r="G121" s="138">
        <f t="shared" ref="G121:I122" si="40">G122</f>
        <v>21.297000000000001</v>
      </c>
      <c r="H121" s="138">
        <f t="shared" si="40"/>
        <v>21.297000000000001</v>
      </c>
      <c r="I121" s="138">
        <f t="shared" si="40"/>
        <v>21.297000000000001</v>
      </c>
    </row>
    <row r="122" spans="1:9" s="61" customFormat="1" ht="36" customHeight="1">
      <c r="A122" s="31">
        <v>114</v>
      </c>
      <c r="B122" s="62" t="s">
        <v>129</v>
      </c>
      <c r="C122" s="152">
        <v>807</v>
      </c>
      <c r="D122" s="137" t="s">
        <v>113</v>
      </c>
      <c r="E122" s="137" t="s">
        <v>155</v>
      </c>
      <c r="F122" s="137" t="s">
        <v>45</v>
      </c>
      <c r="G122" s="138">
        <f t="shared" si="40"/>
        <v>21.297000000000001</v>
      </c>
      <c r="H122" s="138">
        <f t="shared" si="40"/>
        <v>21.297000000000001</v>
      </c>
      <c r="I122" s="138">
        <f t="shared" si="40"/>
        <v>21.297000000000001</v>
      </c>
    </row>
    <row r="123" spans="1:9" s="61" customFormat="1" ht="50.25" customHeight="1">
      <c r="A123" s="31">
        <v>115</v>
      </c>
      <c r="B123" s="63" t="s">
        <v>128</v>
      </c>
      <c r="C123" s="152">
        <v>807</v>
      </c>
      <c r="D123" s="137" t="s">
        <v>113</v>
      </c>
      <c r="E123" s="137" t="s">
        <v>155</v>
      </c>
      <c r="F123" s="137" t="s">
        <v>39</v>
      </c>
      <c r="G123" s="138">
        <v>21.297000000000001</v>
      </c>
      <c r="H123" s="138">
        <v>21.297000000000001</v>
      </c>
      <c r="I123" s="138">
        <v>21.297000000000001</v>
      </c>
    </row>
    <row r="124" spans="1:9" s="61" customFormat="1" ht="51.75" customHeight="1">
      <c r="A124" s="31">
        <v>116</v>
      </c>
      <c r="B124" s="63" t="s">
        <v>130</v>
      </c>
      <c r="C124" s="152">
        <v>807</v>
      </c>
      <c r="D124" s="137" t="s">
        <v>113</v>
      </c>
      <c r="E124" s="137" t="s">
        <v>149</v>
      </c>
      <c r="F124" s="137"/>
      <c r="G124" s="138">
        <f>G125</f>
        <v>46</v>
      </c>
      <c r="H124" s="138">
        <f t="shared" ref="H124:I127" si="41">H125</f>
        <v>20</v>
      </c>
      <c r="I124" s="138">
        <f t="shared" si="41"/>
        <v>20</v>
      </c>
    </row>
    <row r="125" spans="1:9" s="61" customFormat="1" ht="72.75" customHeight="1">
      <c r="A125" s="31">
        <v>117</v>
      </c>
      <c r="B125" s="63" t="s">
        <v>267</v>
      </c>
      <c r="C125" s="152">
        <v>807</v>
      </c>
      <c r="D125" s="137" t="s">
        <v>113</v>
      </c>
      <c r="E125" s="137" t="s">
        <v>268</v>
      </c>
      <c r="F125" s="142"/>
      <c r="G125" s="138">
        <f>G126</f>
        <v>46</v>
      </c>
      <c r="H125" s="138">
        <f t="shared" si="41"/>
        <v>20</v>
      </c>
      <c r="I125" s="138">
        <f t="shared" si="41"/>
        <v>20</v>
      </c>
    </row>
    <row r="126" spans="1:9" s="61" customFormat="1" ht="140.25" customHeight="1">
      <c r="A126" s="31">
        <v>118</v>
      </c>
      <c r="B126" s="65" t="s">
        <v>269</v>
      </c>
      <c r="C126" s="152">
        <v>807</v>
      </c>
      <c r="D126" s="137" t="s">
        <v>113</v>
      </c>
      <c r="E126" s="137" t="s">
        <v>270</v>
      </c>
      <c r="F126" s="137"/>
      <c r="G126" s="138">
        <f>G127</f>
        <v>46</v>
      </c>
      <c r="H126" s="138">
        <f t="shared" si="41"/>
        <v>20</v>
      </c>
      <c r="I126" s="138">
        <f t="shared" si="41"/>
        <v>20</v>
      </c>
    </row>
    <row r="127" spans="1:9" s="61" customFormat="1" ht="37.5" customHeight="1">
      <c r="A127" s="31">
        <v>119</v>
      </c>
      <c r="B127" s="62" t="s">
        <v>129</v>
      </c>
      <c r="C127" s="152">
        <v>807</v>
      </c>
      <c r="D127" s="137" t="s">
        <v>113</v>
      </c>
      <c r="E127" s="137" t="s">
        <v>270</v>
      </c>
      <c r="F127" s="137" t="s">
        <v>45</v>
      </c>
      <c r="G127" s="138">
        <f>G128</f>
        <v>46</v>
      </c>
      <c r="H127" s="138">
        <f t="shared" si="41"/>
        <v>20</v>
      </c>
      <c r="I127" s="138">
        <f t="shared" si="41"/>
        <v>20</v>
      </c>
    </row>
    <row r="128" spans="1:9" s="61" customFormat="1" ht="41.25" customHeight="1">
      <c r="A128" s="31">
        <v>120</v>
      </c>
      <c r="B128" s="62" t="s">
        <v>2</v>
      </c>
      <c r="C128" s="152">
        <v>807</v>
      </c>
      <c r="D128" s="137" t="s">
        <v>113</v>
      </c>
      <c r="E128" s="137" t="s">
        <v>270</v>
      </c>
      <c r="F128" s="137" t="s">
        <v>39</v>
      </c>
      <c r="G128" s="138">
        <v>46</v>
      </c>
      <c r="H128" s="138">
        <v>20</v>
      </c>
      <c r="I128" s="138">
        <v>20</v>
      </c>
    </row>
    <row r="129" spans="1:9" s="61" customFormat="1" ht="33" customHeight="1">
      <c r="A129" s="31">
        <v>121</v>
      </c>
      <c r="B129" s="63" t="s">
        <v>212</v>
      </c>
      <c r="C129" s="152">
        <v>807</v>
      </c>
      <c r="D129" s="137" t="s">
        <v>213</v>
      </c>
      <c r="E129" s="137"/>
      <c r="F129" s="137"/>
      <c r="G129" s="138">
        <f>G130</f>
        <v>56.930999999999997</v>
      </c>
      <c r="H129" s="138">
        <f t="shared" ref="H129:I131" si="42">H130</f>
        <v>56.930999999999997</v>
      </c>
      <c r="I129" s="138">
        <f t="shared" si="42"/>
        <v>56.930999999999997</v>
      </c>
    </row>
    <row r="130" spans="1:9" s="61" customFormat="1" ht="33" customHeight="1">
      <c r="A130" s="31">
        <v>122</v>
      </c>
      <c r="B130" s="63" t="s">
        <v>43</v>
      </c>
      <c r="C130" s="152">
        <v>807</v>
      </c>
      <c r="D130" s="137" t="s">
        <v>213</v>
      </c>
      <c r="E130" s="137" t="s">
        <v>134</v>
      </c>
      <c r="F130" s="137"/>
      <c r="G130" s="138">
        <f>G131</f>
        <v>56.930999999999997</v>
      </c>
      <c r="H130" s="138">
        <f t="shared" si="42"/>
        <v>56.930999999999997</v>
      </c>
      <c r="I130" s="138">
        <f t="shared" si="42"/>
        <v>56.930999999999997</v>
      </c>
    </row>
    <row r="131" spans="1:9" s="61" customFormat="1" ht="33" customHeight="1">
      <c r="A131" s="31">
        <v>123</v>
      </c>
      <c r="B131" s="63" t="s">
        <v>165</v>
      </c>
      <c r="C131" s="152">
        <v>807</v>
      </c>
      <c r="D131" s="137" t="s">
        <v>213</v>
      </c>
      <c r="E131" s="137" t="s">
        <v>142</v>
      </c>
      <c r="F131" s="137"/>
      <c r="G131" s="138">
        <f>G132</f>
        <v>56.930999999999997</v>
      </c>
      <c r="H131" s="138">
        <f t="shared" si="42"/>
        <v>56.930999999999997</v>
      </c>
      <c r="I131" s="138">
        <f t="shared" si="42"/>
        <v>56.930999999999997</v>
      </c>
    </row>
    <row r="132" spans="1:9" s="61" customFormat="1" ht="75.75" customHeight="1">
      <c r="A132" s="31">
        <v>124</v>
      </c>
      <c r="B132" s="93" t="s">
        <v>218</v>
      </c>
      <c r="C132" s="152">
        <v>807</v>
      </c>
      <c r="D132" s="137" t="s">
        <v>213</v>
      </c>
      <c r="E132" s="137" t="s">
        <v>219</v>
      </c>
      <c r="F132" s="142"/>
      <c r="G132" s="138">
        <f t="shared" ref="G132:I133" si="43">G133</f>
        <v>56.930999999999997</v>
      </c>
      <c r="H132" s="138">
        <f t="shared" si="43"/>
        <v>56.930999999999997</v>
      </c>
      <c r="I132" s="138">
        <f t="shared" si="43"/>
        <v>56.930999999999997</v>
      </c>
    </row>
    <row r="133" spans="1:9" s="61" customFormat="1" ht="33" customHeight="1">
      <c r="A133" s="31">
        <v>125</v>
      </c>
      <c r="B133" s="62" t="s">
        <v>33</v>
      </c>
      <c r="C133" s="152">
        <v>807</v>
      </c>
      <c r="D133" s="137" t="s">
        <v>213</v>
      </c>
      <c r="E133" s="137" t="s">
        <v>219</v>
      </c>
      <c r="F133" s="137" t="s">
        <v>55</v>
      </c>
      <c r="G133" s="138">
        <f t="shared" si="43"/>
        <v>56.930999999999997</v>
      </c>
      <c r="H133" s="138">
        <f t="shared" si="43"/>
        <v>56.930999999999997</v>
      </c>
      <c r="I133" s="138">
        <f t="shared" si="43"/>
        <v>56.930999999999997</v>
      </c>
    </row>
    <row r="134" spans="1:9" s="61" customFormat="1" ht="33" customHeight="1">
      <c r="A134" s="31">
        <v>126</v>
      </c>
      <c r="B134" s="62" t="s">
        <v>38</v>
      </c>
      <c r="C134" s="152">
        <v>807</v>
      </c>
      <c r="D134" s="137" t="s">
        <v>213</v>
      </c>
      <c r="E134" s="137" t="s">
        <v>219</v>
      </c>
      <c r="F134" s="137" t="s">
        <v>40</v>
      </c>
      <c r="G134" s="143">
        <v>56.930999999999997</v>
      </c>
      <c r="H134" s="143">
        <v>56.930999999999997</v>
      </c>
      <c r="I134" s="143">
        <v>56.930999999999997</v>
      </c>
    </row>
    <row r="135" spans="1:9" ht="33" customHeight="1">
      <c r="A135" s="31">
        <v>127</v>
      </c>
      <c r="B135" s="92" t="s">
        <v>175</v>
      </c>
      <c r="C135" s="131">
        <v>807</v>
      </c>
      <c r="D135" s="144" t="s">
        <v>106</v>
      </c>
      <c r="E135" s="144"/>
      <c r="F135" s="144"/>
      <c r="G135" s="141">
        <f t="shared" ref="G135:I140" si="44">G136</f>
        <v>2971.123</v>
      </c>
      <c r="H135" s="141">
        <f t="shared" si="44"/>
        <v>2971.123</v>
      </c>
      <c r="I135" s="141">
        <f t="shared" si="44"/>
        <v>2971.123</v>
      </c>
    </row>
    <row r="136" spans="1:9" ht="33" customHeight="1">
      <c r="A136" s="31">
        <v>128</v>
      </c>
      <c r="B136" s="63" t="s">
        <v>34</v>
      </c>
      <c r="C136" s="131">
        <v>807</v>
      </c>
      <c r="D136" s="137" t="s">
        <v>107</v>
      </c>
      <c r="E136" s="137"/>
      <c r="F136" s="137"/>
      <c r="G136" s="138">
        <f>G137</f>
        <v>2971.123</v>
      </c>
      <c r="H136" s="138">
        <f t="shared" si="44"/>
        <v>2971.123</v>
      </c>
      <c r="I136" s="138">
        <f t="shared" si="44"/>
        <v>2971.123</v>
      </c>
    </row>
    <row r="137" spans="1:9" ht="33" customHeight="1">
      <c r="A137" s="31">
        <v>129</v>
      </c>
      <c r="B137" s="63" t="s">
        <v>43</v>
      </c>
      <c r="C137" s="131">
        <v>807</v>
      </c>
      <c r="D137" s="137" t="s">
        <v>107</v>
      </c>
      <c r="E137" s="142" t="s">
        <v>134</v>
      </c>
      <c r="F137" s="142"/>
      <c r="G137" s="138">
        <f>G138</f>
        <v>2971.123</v>
      </c>
      <c r="H137" s="138">
        <f t="shared" si="44"/>
        <v>2971.123</v>
      </c>
      <c r="I137" s="138">
        <f t="shared" si="44"/>
        <v>2971.123</v>
      </c>
    </row>
    <row r="138" spans="1:9" ht="33" customHeight="1">
      <c r="A138" s="31">
        <v>130</v>
      </c>
      <c r="B138" s="63" t="s">
        <v>160</v>
      </c>
      <c r="C138" s="131">
        <v>807</v>
      </c>
      <c r="D138" s="137" t="s">
        <v>107</v>
      </c>
      <c r="E138" s="142" t="s">
        <v>193</v>
      </c>
      <c r="F138" s="142"/>
      <c r="G138" s="138">
        <f>G139</f>
        <v>2971.123</v>
      </c>
      <c r="H138" s="138">
        <f t="shared" si="44"/>
        <v>2971.123</v>
      </c>
      <c r="I138" s="138">
        <f t="shared" si="44"/>
        <v>2971.123</v>
      </c>
    </row>
    <row r="139" spans="1:9" ht="105" customHeight="1">
      <c r="A139" s="31">
        <v>131</v>
      </c>
      <c r="B139" s="65" t="s">
        <v>259</v>
      </c>
      <c r="C139" s="131">
        <v>807</v>
      </c>
      <c r="D139" s="137" t="s">
        <v>107</v>
      </c>
      <c r="E139" s="142" t="s">
        <v>194</v>
      </c>
      <c r="F139" s="142"/>
      <c r="G139" s="138">
        <f t="shared" si="44"/>
        <v>2971.123</v>
      </c>
      <c r="H139" s="138">
        <f t="shared" si="44"/>
        <v>2971.123</v>
      </c>
      <c r="I139" s="138">
        <f t="shared" si="44"/>
        <v>2971.123</v>
      </c>
    </row>
    <row r="140" spans="1:9" ht="33" customHeight="1">
      <c r="A140" s="31">
        <v>132</v>
      </c>
      <c r="B140" s="62" t="s">
        <v>33</v>
      </c>
      <c r="C140" s="131">
        <v>807</v>
      </c>
      <c r="D140" s="137" t="s">
        <v>107</v>
      </c>
      <c r="E140" s="142" t="s">
        <v>194</v>
      </c>
      <c r="F140" s="142" t="s">
        <v>55</v>
      </c>
      <c r="G140" s="138">
        <f t="shared" si="44"/>
        <v>2971.123</v>
      </c>
      <c r="H140" s="138">
        <f t="shared" si="44"/>
        <v>2971.123</v>
      </c>
      <c r="I140" s="138">
        <f t="shared" si="44"/>
        <v>2971.123</v>
      </c>
    </row>
    <row r="141" spans="1:9" ht="33" customHeight="1">
      <c r="A141" s="31">
        <v>133</v>
      </c>
      <c r="B141" s="62" t="s">
        <v>38</v>
      </c>
      <c r="C141" s="131">
        <v>807</v>
      </c>
      <c r="D141" s="137" t="s">
        <v>107</v>
      </c>
      <c r="E141" s="142" t="s">
        <v>194</v>
      </c>
      <c r="F141" s="142" t="s">
        <v>40</v>
      </c>
      <c r="G141" s="143">
        <f>721.016+2250.107</f>
        <v>2971.123</v>
      </c>
      <c r="H141" s="143">
        <f t="shared" ref="H141:I141" si="45">721.016+2250.107</f>
        <v>2971.123</v>
      </c>
      <c r="I141" s="143">
        <f t="shared" si="45"/>
        <v>2971.123</v>
      </c>
    </row>
    <row r="142" spans="1:9" s="83" customFormat="1" ht="33" customHeight="1">
      <c r="A142" s="31">
        <v>134</v>
      </c>
      <c r="B142" s="164" t="s">
        <v>214</v>
      </c>
      <c r="C142" s="129">
        <v>807</v>
      </c>
      <c r="D142" s="144" t="s">
        <v>215</v>
      </c>
      <c r="E142" s="144"/>
      <c r="F142" s="153"/>
      <c r="G142" s="141">
        <f>G143</f>
        <v>9.6</v>
      </c>
      <c r="H142" s="141">
        <f t="shared" ref="H142:I146" si="46">H143</f>
        <v>9.6</v>
      </c>
      <c r="I142" s="141">
        <f t="shared" si="46"/>
        <v>9.6</v>
      </c>
    </row>
    <row r="143" spans="1:9" ht="33" customHeight="1">
      <c r="A143" s="31">
        <v>135</v>
      </c>
      <c r="B143" s="62" t="s">
        <v>43</v>
      </c>
      <c r="C143" s="131">
        <v>807</v>
      </c>
      <c r="D143" s="137" t="s">
        <v>217</v>
      </c>
      <c r="E143" s="137" t="s">
        <v>134</v>
      </c>
      <c r="F143" s="154"/>
      <c r="G143" s="138">
        <f t="shared" ref="G143:I144" si="47">G145</f>
        <v>9.6</v>
      </c>
      <c r="H143" s="138">
        <f t="shared" si="47"/>
        <v>9.6</v>
      </c>
      <c r="I143" s="138">
        <f t="shared" si="47"/>
        <v>9.6</v>
      </c>
    </row>
    <row r="144" spans="1:9" ht="33" customHeight="1">
      <c r="A144" s="31">
        <v>136</v>
      </c>
      <c r="B144" s="63" t="s">
        <v>165</v>
      </c>
      <c r="C144" s="131">
        <v>807</v>
      </c>
      <c r="D144" s="137" t="s">
        <v>217</v>
      </c>
      <c r="E144" s="137" t="s">
        <v>142</v>
      </c>
      <c r="F144" s="154"/>
      <c r="G144" s="138">
        <f t="shared" si="47"/>
        <v>9.6</v>
      </c>
      <c r="H144" s="138">
        <f t="shared" si="47"/>
        <v>9.6</v>
      </c>
      <c r="I144" s="138">
        <f t="shared" si="47"/>
        <v>9.6</v>
      </c>
    </row>
    <row r="145" spans="1:9" ht="33" customHeight="1">
      <c r="A145" s="31">
        <v>137</v>
      </c>
      <c r="B145" s="110" t="s">
        <v>216</v>
      </c>
      <c r="C145" s="131">
        <v>807</v>
      </c>
      <c r="D145" s="137" t="s">
        <v>217</v>
      </c>
      <c r="E145" s="137" t="s">
        <v>220</v>
      </c>
      <c r="F145" s="154"/>
      <c r="G145" s="138">
        <f>G146</f>
        <v>9.6</v>
      </c>
      <c r="H145" s="138">
        <f t="shared" si="46"/>
        <v>9.6</v>
      </c>
      <c r="I145" s="138">
        <f t="shared" si="46"/>
        <v>9.6</v>
      </c>
    </row>
    <row r="146" spans="1:9" ht="33" customHeight="1">
      <c r="A146" s="31">
        <v>138</v>
      </c>
      <c r="B146" s="62" t="s">
        <v>129</v>
      </c>
      <c r="C146" s="131">
        <v>807</v>
      </c>
      <c r="D146" s="137" t="s">
        <v>217</v>
      </c>
      <c r="E146" s="137" t="s">
        <v>220</v>
      </c>
      <c r="F146" s="154" t="s">
        <v>45</v>
      </c>
      <c r="G146" s="138">
        <f>G147</f>
        <v>9.6</v>
      </c>
      <c r="H146" s="138">
        <f t="shared" si="46"/>
        <v>9.6</v>
      </c>
      <c r="I146" s="138">
        <f t="shared" si="46"/>
        <v>9.6</v>
      </c>
    </row>
    <row r="147" spans="1:9" ht="42.75" customHeight="1">
      <c r="A147" s="31">
        <v>139</v>
      </c>
      <c r="B147" s="62" t="s">
        <v>128</v>
      </c>
      <c r="C147" s="131">
        <v>807</v>
      </c>
      <c r="D147" s="137" t="s">
        <v>217</v>
      </c>
      <c r="E147" s="137" t="s">
        <v>220</v>
      </c>
      <c r="F147" s="154" t="s">
        <v>39</v>
      </c>
      <c r="G147" s="104">
        <v>9.6</v>
      </c>
      <c r="H147" s="104">
        <v>9.6</v>
      </c>
      <c r="I147" s="104">
        <v>9.6</v>
      </c>
    </row>
    <row r="148" spans="1:9" s="163" customFormat="1" ht="33" customHeight="1">
      <c r="A148" s="31">
        <v>140</v>
      </c>
      <c r="B148" s="232" t="s">
        <v>225</v>
      </c>
      <c r="C148" s="129">
        <v>807</v>
      </c>
      <c r="D148" s="144" t="s">
        <v>230</v>
      </c>
      <c r="E148" s="153"/>
      <c r="F148" s="144"/>
      <c r="G148" s="141">
        <f>G154</f>
        <v>148.32444000000001</v>
      </c>
      <c r="H148" s="141">
        <f>H154</f>
        <v>122.807</v>
      </c>
      <c r="I148" s="141">
        <f>I154</f>
        <v>122.807</v>
      </c>
    </row>
    <row r="149" spans="1:9" s="117" customFormat="1" ht="28.5" customHeight="1">
      <c r="A149" s="31">
        <v>141</v>
      </c>
      <c r="B149" s="62" t="s">
        <v>226</v>
      </c>
      <c r="C149" s="131">
        <v>807</v>
      </c>
      <c r="D149" s="137" t="s">
        <v>231</v>
      </c>
      <c r="E149" s="154"/>
      <c r="F149" s="137"/>
      <c r="G149" s="138">
        <f>G150</f>
        <v>148.32444000000001</v>
      </c>
      <c r="H149" s="138">
        <f t="shared" ref="H149:I150" si="48">H150</f>
        <v>122.807</v>
      </c>
      <c r="I149" s="138">
        <f t="shared" si="48"/>
        <v>122.807</v>
      </c>
    </row>
    <row r="150" spans="1:9" s="117" customFormat="1" ht="28.5" customHeight="1">
      <c r="A150" s="31">
        <v>142</v>
      </c>
      <c r="B150" s="62" t="s">
        <v>43</v>
      </c>
      <c r="C150" s="131">
        <v>807</v>
      </c>
      <c r="D150" s="137" t="s">
        <v>231</v>
      </c>
      <c r="E150" s="154" t="s">
        <v>134</v>
      </c>
      <c r="F150" s="137"/>
      <c r="G150" s="138">
        <f>G151</f>
        <v>148.32444000000001</v>
      </c>
      <c r="H150" s="138">
        <f t="shared" si="48"/>
        <v>122.807</v>
      </c>
      <c r="I150" s="138">
        <f t="shared" si="48"/>
        <v>122.807</v>
      </c>
    </row>
    <row r="151" spans="1:9" s="116" customFormat="1" ht="28.5" customHeight="1">
      <c r="A151" s="31">
        <v>143</v>
      </c>
      <c r="B151" s="63" t="s">
        <v>160</v>
      </c>
      <c r="C151" s="131">
        <v>807</v>
      </c>
      <c r="D151" s="137" t="s">
        <v>231</v>
      </c>
      <c r="E151" s="137" t="s">
        <v>235</v>
      </c>
      <c r="F151" s="146"/>
      <c r="G151" s="138">
        <f>G154</f>
        <v>148.32444000000001</v>
      </c>
      <c r="H151" s="138">
        <f>H154</f>
        <v>122.807</v>
      </c>
      <c r="I151" s="138">
        <f>I154</f>
        <v>122.807</v>
      </c>
    </row>
    <row r="152" spans="1:9" s="116" customFormat="1" ht="39" customHeight="1">
      <c r="A152" s="31">
        <v>144</v>
      </c>
      <c r="B152" s="86" t="s">
        <v>227</v>
      </c>
      <c r="C152" s="131">
        <v>807</v>
      </c>
      <c r="D152" s="137" t="s">
        <v>231</v>
      </c>
      <c r="E152" s="137" t="s">
        <v>236</v>
      </c>
      <c r="F152" s="144"/>
      <c r="G152" s="138">
        <f>G154</f>
        <v>148.32444000000001</v>
      </c>
      <c r="H152" s="138">
        <f>H154</f>
        <v>122.807</v>
      </c>
      <c r="I152" s="138">
        <f>I154</f>
        <v>122.807</v>
      </c>
    </row>
    <row r="153" spans="1:9" s="116" customFormat="1" ht="33" customHeight="1">
      <c r="A153" s="31">
        <v>145</v>
      </c>
      <c r="B153" s="86" t="s">
        <v>228</v>
      </c>
      <c r="C153" s="131">
        <v>807</v>
      </c>
      <c r="D153" s="137" t="s">
        <v>231</v>
      </c>
      <c r="E153" s="137" t="s">
        <v>236</v>
      </c>
      <c r="F153" s="137" t="s">
        <v>232</v>
      </c>
      <c r="G153" s="138">
        <f>G154</f>
        <v>148.32444000000001</v>
      </c>
      <c r="H153" s="138">
        <f>H154</f>
        <v>122.807</v>
      </c>
      <c r="I153" s="138">
        <f>I154</f>
        <v>122.807</v>
      </c>
    </row>
    <row r="154" spans="1:9" s="116" customFormat="1" ht="33" customHeight="1">
      <c r="A154" s="31">
        <v>146</v>
      </c>
      <c r="B154" s="86" t="s">
        <v>229</v>
      </c>
      <c r="C154" s="131">
        <v>807</v>
      </c>
      <c r="D154" s="137" t="s">
        <v>231</v>
      </c>
      <c r="E154" s="137" t="s">
        <v>236</v>
      </c>
      <c r="F154" s="137" t="s">
        <v>233</v>
      </c>
      <c r="G154" s="104">
        <f>122.807+25.51744</f>
        <v>148.32444000000001</v>
      </c>
      <c r="H154" s="104">
        <v>122.807</v>
      </c>
      <c r="I154" s="104">
        <v>122.807</v>
      </c>
    </row>
    <row r="155" spans="1:9" s="163" customFormat="1" ht="57.75" customHeight="1">
      <c r="A155" s="31">
        <v>147</v>
      </c>
      <c r="B155" s="232" t="s">
        <v>349</v>
      </c>
      <c r="C155" s="129">
        <v>807</v>
      </c>
      <c r="D155" s="144" t="s">
        <v>345</v>
      </c>
      <c r="E155" s="153"/>
      <c r="F155" s="144"/>
      <c r="G155" s="141">
        <f>G161</f>
        <v>286.8</v>
      </c>
      <c r="H155" s="141">
        <f>H161</f>
        <v>0</v>
      </c>
      <c r="I155" s="141">
        <f>I161</f>
        <v>0</v>
      </c>
    </row>
    <row r="156" spans="1:9" s="163" customFormat="1" ht="41.25" customHeight="1">
      <c r="A156" s="31">
        <v>148</v>
      </c>
      <c r="B156" s="86" t="s">
        <v>344</v>
      </c>
      <c r="C156" s="131">
        <v>807</v>
      </c>
      <c r="D156" s="137" t="s">
        <v>346</v>
      </c>
      <c r="E156" s="153"/>
      <c r="F156" s="144"/>
      <c r="G156" s="138">
        <f>G157</f>
        <v>286.8</v>
      </c>
      <c r="H156" s="138">
        <f t="shared" ref="H156:I156" si="49">H157</f>
        <v>0</v>
      </c>
      <c r="I156" s="138">
        <f t="shared" si="49"/>
        <v>0</v>
      </c>
    </row>
    <row r="157" spans="1:9" s="117" customFormat="1" ht="28.5" customHeight="1">
      <c r="A157" s="31">
        <v>149</v>
      </c>
      <c r="B157" s="62" t="s">
        <v>43</v>
      </c>
      <c r="C157" s="131">
        <v>807</v>
      </c>
      <c r="D157" s="137" t="s">
        <v>346</v>
      </c>
      <c r="E157" s="154" t="s">
        <v>134</v>
      </c>
      <c r="F157" s="137"/>
      <c r="G157" s="138">
        <f>G158</f>
        <v>286.8</v>
      </c>
      <c r="H157" s="138">
        <f t="shared" ref="H157:I157" si="50">H158</f>
        <v>0</v>
      </c>
      <c r="I157" s="138">
        <f t="shared" si="50"/>
        <v>0</v>
      </c>
    </row>
    <row r="158" spans="1:9" s="116" customFormat="1" ht="28.5" customHeight="1">
      <c r="A158" s="31">
        <v>150</v>
      </c>
      <c r="B158" s="63" t="s">
        <v>160</v>
      </c>
      <c r="C158" s="131">
        <v>807</v>
      </c>
      <c r="D158" s="137" t="s">
        <v>346</v>
      </c>
      <c r="E158" s="137" t="s">
        <v>193</v>
      </c>
      <c r="F158" s="146"/>
      <c r="G158" s="138">
        <f>G161</f>
        <v>286.8</v>
      </c>
      <c r="H158" s="138">
        <f>H161</f>
        <v>0</v>
      </c>
      <c r="I158" s="138">
        <f>I161</f>
        <v>0</v>
      </c>
    </row>
    <row r="159" spans="1:9" s="116" customFormat="1" ht="123" customHeight="1">
      <c r="A159" s="31">
        <v>151</v>
      </c>
      <c r="B159" s="63" t="s">
        <v>351</v>
      </c>
      <c r="C159" s="131">
        <v>807</v>
      </c>
      <c r="D159" s="137" t="s">
        <v>346</v>
      </c>
      <c r="E159" s="137" t="s">
        <v>347</v>
      </c>
      <c r="F159" s="137"/>
      <c r="G159" s="138">
        <f t="shared" ref="G159:I160" si="51">G160</f>
        <v>286.8</v>
      </c>
      <c r="H159" s="138">
        <f t="shared" si="51"/>
        <v>0</v>
      </c>
      <c r="I159" s="138">
        <f t="shared" si="51"/>
        <v>0</v>
      </c>
    </row>
    <row r="160" spans="1:9" s="116" customFormat="1" ht="33" customHeight="1">
      <c r="A160" s="31">
        <v>152</v>
      </c>
      <c r="B160" s="62" t="s">
        <v>33</v>
      </c>
      <c r="C160" s="131">
        <v>807</v>
      </c>
      <c r="D160" s="137" t="s">
        <v>346</v>
      </c>
      <c r="E160" s="137" t="s">
        <v>347</v>
      </c>
      <c r="F160" s="137" t="s">
        <v>55</v>
      </c>
      <c r="G160" s="138">
        <f t="shared" si="51"/>
        <v>286.8</v>
      </c>
      <c r="H160" s="138">
        <f t="shared" si="51"/>
        <v>0</v>
      </c>
      <c r="I160" s="138">
        <f t="shared" si="51"/>
        <v>0</v>
      </c>
    </row>
    <row r="161" spans="1:9" s="116" customFormat="1" ht="68.25" customHeight="1">
      <c r="A161" s="31">
        <v>153</v>
      </c>
      <c r="B161" s="62" t="s">
        <v>350</v>
      </c>
      <c r="C161" s="131">
        <v>807</v>
      </c>
      <c r="D161" s="137" t="s">
        <v>346</v>
      </c>
      <c r="E161" s="137" t="s">
        <v>347</v>
      </c>
      <c r="F161" s="137" t="s">
        <v>348</v>
      </c>
      <c r="G161" s="104">
        <v>286.8</v>
      </c>
      <c r="H161" s="104">
        <v>0</v>
      </c>
      <c r="I161" s="104">
        <v>0</v>
      </c>
    </row>
    <row r="162" spans="1:9" ht="33" customHeight="1">
      <c r="A162" s="31">
        <v>154</v>
      </c>
      <c r="B162" s="94" t="s">
        <v>4</v>
      </c>
      <c r="C162" s="97"/>
      <c r="D162" s="137"/>
      <c r="E162" s="137"/>
      <c r="F162" s="137"/>
      <c r="G162" s="104">
        <v>0</v>
      </c>
      <c r="H162" s="125">
        <v>322.58699999999999</v>
      </c>
      <c r="I162" s="125">
        <v>644.23400000000004</v>
      </c>
    </row>
    <row r="163" spans="1:9" ht="33" customHeight="1">
      <c r="A163" s="31">
        <v>155</v>
      </c>
      <c r="B163" s="89" t="s">
        <v>5</v>
      </c>
      <c r="C163" s="89"/>
      <c r="D163" s="89"/>
      <c r="E163" s="89"/>
      <c r="F163" s="89"/>
      <c r="G163" s="155">
        <f>G10+G55+G64+G71+G81+G135+G142+G148+G155+G162</f>
        <v>87424.777600000016</v>
      </c>
      <c r="H163" s="155">
        <f>H10+H55+H64+H71+H81+H135+H142+H148+H155+H162</f>
        <v>30679.441029999994</v>
      </c>
      <c r="I163" s="155">
        <f>I10+I55+I64+I71+I81+I135+I142+I148+I155+I162</f>
        <v>13135.373000000001</v>
      </c>
    </row>
    <row r="164" spans="1:9" ht="33" customHeight="1">
      <c r="H164" s="157"/>
      <c r="I164" s="157"/>
    </row>
  </sheetData>
  <autoFilter ref="A8:J163"/>
  <mergeCells count="4">
    <mergeCell ref="E1:I1"/>
    <mergeCell ref="B2:D2"/>
    <mergeCell ref="F2:I2"/>
    <mergeCell ref="A5:I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0" orientation="portrait" verticalDpi="4294967293" r:id="rId1"/>
  <rowBreaks count="1" manualBreakCount="1">
    <brk id="13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I196"/>
  <sheetViews>
    <sheetView tabSelected="1" view="pageBreakPreview" topLeftCell="A189" zoomScaleSheetLayoutView="100" workbookViewId="0">
      <selection activeCell="A5" sqref="A5:I5"/>
    </sheetView>
  </sheetViews>
  <sheetFormatPr defaultRowHeight="12.75"/>
  <cols>
    <col min="1" max="1" width="6" style="5" customWidth="1"/>
    <col min="2" max="2" width="55.7109375" style="190" customWidth="1"/>
    <col min="3" max="3" width="9.140625" style="58" customWidth="1"/>
    <col min="4" max="4" width="13.7109375" style="58" customWidth="1"/>
    <col min="5" max="6" width="9.140625" style="58" customWidth="1"/>
    <col min="7" max="7" width="12.42578125" style="58" customWidth="1"/>
    <col min="8" max="8" width="11.5703125" style="58" customWidth="1"/>
    <col min="9" max="9" width="11.28515625" style="58" customWidth="1"/>
    <col min="10" max="16384" width="9.140625" style="5"/>
  </cols>
  <sheetData>
    <row r="2" spans="1:9" ht="17.25" customHeight="1">
      <c r="A2" s="292" t="s">
        <v>339</v>
      </c>
      <c r="B2" s="292"/>
      <c r="C2" s="292"/>
      <c r="D2" s="292"/>
      <c r="E2" s="292"/>
      <c r="F2" s="292"/>
      <c r="G2" s="292"/>
    </row>
    <row r="3" spans="1:9" s="300" customFormat="1" ht="57.75" customHeight="1">
      <c r="A3" s="297"/>
      <c r="B3" s="297"/>
      <c r="C3" s="297"/>
      <c r="D3" s="297"/>
      <c r="E3" s="298"/>
      <c r="F3" s="299" t="s">
        <v>354</v>
      </c>
      <c r="G3" s="299"/>
      <c r="H3" s="299"/>
      <c r="I3" s="299"/>
    </row>
    <row r="4" spans="1:9" s="300" customFormat="1" ht="21.75" customHeight="1">
      <c r="A4" s="301"/>
      <c r="B4" s="301"/>
      <c r="C4" s="301"/>
      <c r="D4" s="301"/>
      <c r="E4" s="298"/>
      <c r="F4" s="299"/>
      <c r="G4" s="299"/>
      <c r="H4" s="299"/>
      <c r="I4" s="299"/>
    </row>
    <row r="5" spans="1:9" ht="60" customHeight="1">
      <c r="A5" s="293" t="s">
        <v>316</v>
      </c>
      <c r="B5" s="293"/>
      <c r="C5" s="293"/>
      <c r="D5" s="293"/>
      <c r="E5" s="293"/>
      <c r="F5" s="293"/>
      <c r="G5" s="293"/>
      <c r="H5" s="293"/>
      <c r="I5" s="293"/>
    </row>
    <row r="7" spans="1:9" ht="13.5" thickBot="1">
      <c r="G7" s="158" t="s">
        <v>60</v>
      </c>
    </row>
    <row r="8" spans="1:9" s="179" customFormat="1" ht="87.75" customHeight="1" thickBot="1">
      <c r="A8" s="171" t="s">
        <v>25</v>
      </c>
      <c r="B8" s="181" t="s">
        <v>209</v>
      </c>
      <c r="C8" s="171" t="s">
        <v>208</v>
      </c>
      <c r="D8" s="172" t="s">
        <v>46</v>
      </c>
      <c r="E8" s="172" t="s">
        <v>47</v>
      </c>
      <c r="F8" s="172" t="s">
        <v>105</v>
      </c>
      <c r="G8" s="173" t="s">
        <v>239</v>
      </c>
      <c r="H8" s="173" t="s">
        <v>307</v>
      </c>
      <c r="I8" s="173" t="s">
        <v>310</v>
      </c>
    </row>
    <row r="9" spans="1:9" s="179" customFormat="1" ht="13.5" thickBot="1">
      <c r="A9" s="174">
        <v>1</v>
      </c>
      <c r="B9" s="224">
        <v>2</v>
      </c>
      <c r="C9" s="175" t="s">
        <v>61</v>
      </c>
      <c r="D9" s="175" t="s">
        <v>62</v>
      </c>
      <c r="E9" s="175" t="s">
        <v>63</v>
      </c>
      <c r="F9" s="175" t="s">
        <v>64</v>
      </c>
      <c r="G9" s="175" t="s">
        <v>122</v>
      </c>
      <c r="H9" s="175" t="s">
        <v>123</v>
      </c>
      <c r="I9" s="175" t="s">
        <v>124</v>
      </c>
    </row>
    <row r="10" spans="1:9" s="179" customFormat="1">
      <c r="A10" s="176">
        <v>1</v>
      </c>
      <c r="B10" s="182" t="s">
        <v>163</v>
      </c>
      <c r="C10" s="192"/>
      <c r="D10" s="192"/>
      <c r="E10" s="192"/>
      <c r="F10" s="192"/>
      <c r="G10" s="193">
        <f>G11+G51</f>
        <v>74267.138660000011</v>
      </c>
      <c r="H10" s="193">
        <f t="shared" ref="H10:I10" si="0">H11+H51</f>
        <v>18742.976029999998</v>
      </c>
      <c r="I10" s="193">
        <f t="shared" si="0"/>
        <v>1355.308</v>
      </c>
    </row>
    <row r="11" spans="1:9" s="179" customFormat="1" ht="29.25" customHeight="1">
      <c r="A11" s="177">
        <v>2</v>
      </c>
      <c r="B11" s="183" t="s">
        <v>14</v>
      </c>
      <c r="C11" s="194">
        <v>807</v>
      </c>
      <c r="D11" s="195" t="s">
        <v>149</v>
      </c>
      <c r="E11" s="195"/>
      <c r="F11" s="195"/>
      <c r="G11" s="196">
        <f>G12+G18+G29+G45</f>
        <v>1283.96949</v>
      </c>
      <c r="H11" s="196">
        <f t="shared" ref="H11:I11" si="1">H12+H18+H29+H45</f>
        <v>1349.308</v>
      </c>
      <c r="I11" s="196">
        <f t="shared" si="1"/>
        <v>1355.308</v>
      </c>
    </row>
    <row r="12" spans="1:9" ht="25.5">
      <c r="A12" s="176">
        <v>3</v>
      </c>
      <c r="B12" s="225" t="s">
        <v>302</v>
      </c>
      <c r="C12" s="197">
        <v>807</v>
      </c>
      <c r="D12" s="200" t="s">
        <v>303</v>
      </c>
      <c r="E12" s="198"/>
      <c r="F12" s="198"/>
      <c r="G12" s="196">
        <f>G13</f>
        <v>22.923999999999999</v>
      </c>
      <c r="H12" s="196">
        <f t="shared" ref="H12:I12" si="2">H13</f>
        <v>22.923999999999999</v>
      </c>
      <c r="I12" s="196">
        <f t="shared" si="2"/>
        <v>22.923999999999999</v>
      </c>
    </row>
    <row r="13" spans="1:9" ht="78" customHeight="1">
      <c r="A13" s="177">
        <v>4</v>
      </c>
      <c r="B13" s="226" t="s">
        <v>306</v>
      </c>
      <c r="C13" s="197">
        <v>807</v>
      </c>
      <c r="D13" s="200" t="s">
        <v>303</v>
      </c>
      <c r="E13" s="198"/>
      <c r="F13" s="198"/>
      <c r="G13" s="199">
        <v>22.923999999999999</v>
      </c>
      <c r="H13" s="199">
        <v>22.923999999999999</v>
      </c>
      <c r="I13" s="199">
        <v>22.923999999999999</v>
      </c>
    </row>
    <row r="14" spans="1:9" ht="25.5">
      <c r="A14" s="176">
        <v>5</v>
      </c>
      <c r="B14" s="227" t="s">
        <v>129</v>
      </c>
      <c r="C14" s="197">
        <v>807</v>
      </c>
      <c r="D14" s="198" t="s">
        <v>305</v>
      </c>
      <c r="E14" s="198" t="s">
        <v>45</v>
      </c>
      <c r="F14" s="198"/>
      <c r="G14" s="199">
        <f>G13</f>
        <v>22.923999999999999</v>
      </c>
      <c r="H14" s="199">
        <f t="shared" ref="H14:I15" si="3">H13</f>
        <v>22.923999999999999</v>
      </c>
      <c r="I14" s="199">
        <f t="shared" si="3"/>
        <v>22.923999999999999</v>
      </c>
    </row>
    <row r="15" spans="1:9" ht="25.5">
      <c r="A15" s="177">
        <v>6</v>
      </c>
      <c r="B15" s="227" t="s">
        <v>128</v>
      </c>
      <c r="C15" s="197">
        <v>807</v>
      </c>
      <c r="D15" s="198" t="s">
        <v>305</v>
      </c>
      <c r="E15" s="198" t="s">
        <v>39</v>
      </c>
      <c r="F15" s="198"/>
      <c r="G15" s="199">
        <f>G14</f>
        <v>22.923999999999999</v>
      </c>
      <c r="H15" s="199">
        <f t="shared" si="3"/>
        <v>22.923999999999999</v>
      </c>
      <c r="I15" s="199">
        <f t="shared" si="3"/>
        <v>22.923999999999999</v>
      </c>
    </row>
    <row r="16" spans="1:9" ht="25.5">
      <c r="A16" s="176">
        <v>7</v>
      </c>
      <c r="B16" s="228" t="s">
        <v>309</v>
      </c>
      <c r="C16" s="197">
        <v>807</v>
      </c>
      <c r="D16" s="198" t="s">
        <v>305</v>
      </c>
      <c r="E16" s="198" t="s">
        <v>39</v>
      </c>
      <c r="F16" s="198" t="s">
        <v>109</v>
      </c>
      <c r="G16" s="199">
        <f t="shared" ref="G16:I17" si="4">G15</f>
        <v>22.923999999999999</v>
      </c>
      <c r="H16" s="199">
        <f t="shared" si="4"/>
        <v>22.923999999999999</v>
      </c>
      <c r="I16" s="199">
        <f t="shared" si="4"/>
        <v>22.923999999999999</v>
      </c>
    </row>
    <row r="17" spans="1:9">
      <c r="A17" s="177">
        <v>8</v>
      </c>
      <c r="B17" s="228" t="s">
        <v>36</v>
      </c>
      <c r="C17" s="197">
        <v>807</v>
      </c>
      <c r="D17" s="198" t="s">
        <v>305</v>
      </c>
      <c r="E17" s="198" t="s">
        <v>39</v>
      </c>
      <c r="F17" s="198" t="s">
        <v>108</v>
      </c>
      <c r="G17" s="199">
        <f>G16</f>
        <v>22.923999999999999</v>
      </c>
      <c r="H17" s="199">
        <f t="shared" si="4"/>
        <v>22.923999999999999</v>
      </c>
      <c r="I17" s="199">
        <f t="shared" si="4"/>
        <v>22.923999999999999</v>
      </c>
    </row>
    <row r="18" spans="1:9" s="179" customFormat="1" ht="25.5">
      <c r="A18" s="176">
        <v>9</v>
      </c>
      <c r="B18" s="183" t="s">
        <v>252</v>
      </c>
      <c r="C18" s="197">
        <v>807</v>
      </c>
      <c r="D18" s="200" t="s">
        <v>148</v>
      </c>
      <c r="E18" s="198"/>
      <c r="F18" s="198"/>
      <c r="G18" s="196">
        <f>G19+G24</f>
        <v>806.91849000000002</v>
      </c>
      <c r="H18" s="196">
        <f t="shared" ref="H18:I18" si="5">H19+H24</f>
        <v>611.45699999999999</v>
      </c>
      <c r="I18" s="196">
        <f t="shared" si="5"/>
        <v>617.45699999999999</v>
      </c>
    </row>
    <row r="19" spans="1:9" s="179" customFormat="1" ht="90" customHeight="1">
      <c r="A19" s="177">
        <v>10</v>
      </c>
      <c r="B19" s="191" t="s">
        <v>253</v>
      </c>
      <c r="C19" s="197">
        <v>807</v>
      </c>
      <c r="D19" s="198" t="s">
        <v>148</v>
      </c>
      <c r="E19" s="198"/>
      <c r="F19" s="198"/>
      <c r="G19" s="199">
        <f>212.3+200.46149</f>
        <v>412.76148999999998</v>
      </c>
      <c r="H19" s="199">
        <v>217.3</v>
      </c>
      <c r="I19" s="199">
        <v>223.3</v>
      </c>
    </row>
    <row r="20" spans="1:9" s="179" customFormat="1" ht="25.5">
      <c r="A20" s="176">
        <v>11</v>
      </c>
      <c r="B20" s="178" t="s">
        <v>129</v>
      </c>
      <c r="C20" s="197">
        <v>807</v>
      </c>
      <c r="D20" s="198" t="s">
        <v>150</v>
      </c>
      <c r="E20" s="198" t="s">
        <v>45</v>
      </c>
      <c r="F20" s="198"/>
      <c r="G20" s="199">
        <f>G19</f>
        <v>412.76148999999998</v>
      </c>
      <c r="H20" s="199">
        <f t="shared" ref="H20:I23" si="6">H19</f>
        <v>217.3</v>
      </c>
      <c r="I20" s="199">
        <f t="shared" si="6"/>
        <v>223.3</v>
      </c>
    </row>
    <row r="21" spans="1:9" s="179" customFormat="1" ht="25.5">
      <c r="A21" s="177">
        <v>12</v>
      </c>
      <c r="B21" s="178" t="s">
        <v>128</v>
      </c>
      <c r="C21" s="197">
        <v>807</v>
      </c>
      <c r="D21" s="198" t="s">
        <v>150</v>
      </c>
      <c r="E21" s="198" t="s">
        <v>39</v>
      </c>
      <c r="F21" s="198"/>
      <c r="G21" s="199">
        <f>G20</f>
        <v>412.76148999999998</v>
      </c>
      <c r="H21" s="199">
        <f t="shared" si="6"/>
        <v>217.3</v>
      </c>
      <c r="I21" s="199">
        <f t="shared" si="6"/>
        <v>223.3</v>
      </c>
    </row>
    <row r="22" spans="1:9" s="179" customFormat="1">
      <c r="A22" s="176">
        <v>13</v>
      </c>
      <c r="B22" s="178" t="s">
        <v>56</v>
      </c>
      <c r="C22" s="197">
        <v>807</v>
      </c>
      <c r="D22" s="198" t="s">
        <v>150</v>
      </c>
      <c r="E22" s="198" t="s">
        <v>39</v>
      </c>
      <c r="F22" s="198" t="s">
        <v>111</v>
      </c>
      <c r="G22" s="199">
        <f t="shared" ref="G22" si="7">G21</f>
        <v>412.76148999999998</v>
      </c>
      <c r="H22" s="199">
        <f t="shared" si="6"/>
        <v>217.3</v>
      </c>
      <c r="I22" s="199">
        <f t="shared" si="6"/>
        <v>223.3</v>
      </c>
    </row>
    <row r="23" spans="1:9" s="179" customFormat="1">
      <c r="A23" s="177">
        <v>14</v>
      </c>
      <c r="B23" s="178" t="s">
        <v>3</v>
      </c>
      <c r="C23" s="197">
        <v>807</v>
      </c>
      <c r="D23" s="198" t="s">
        <v>150</v>
      </c>
      <c r="E23" s="198" t="s">
        <v>39</v>
      </c>
      <c r="F23" s="198" t="s">
        <v>110</v>
      </c>
      <c r="G23" s="199">
        <f>G22</f>
        <v>412.76148999999998</v>
      </c>
      <c r="H23" s="199">
        <f t="shared" si="6"/>
        <v>217.3</v>
      </c>
      <c r="I23" s="199">
        <f t="shared" si="6"/>
        <v>223.3</v>
      </c>
    </row>
    <row r="24" spans="1:9" s="179" customFormat="1" ht="96.75" customHeight="1">
      <c r="A24" s="176">
        <v>15</v>
      </c>
      <c r="B24" s="178" t="s">
        <v>299</v>
      </c>
      <c r="C24" s="197">
        <v>807</v>
      </c>
      <c r="D24" s="200" t="s">
        <v>148</v>
      </c>
      <c r="E24" s="198"/>
      <c r="F24" s="198"/>
      <c r="G24" s="199">
        <v>394.15699999999998</v>
      </c>
      <c r="H24" s="199">
        <v>394.15699999999998</v>
      </c>
      <c r="I24" s="199">
        <v>394.15699999999998</v>
      </c>
    </row>
    <row r="25" spans="1:9" s="179" customFormat="1" ht="25.5">
      <c r="A25" s="177">
        <v>16</v>
      </c>
      <c r="B25" s="178" t="s">
        <v>129</v>
      </c>
      <c r="C25" s="197">
        <v>807</v>
      </c>
      <c r="D25" s="198" t="s">
        <v>296</v>
      </c>
      <c r="E25" s="198" t="s">
        <v>45</v>
      </c>
      <c r="F25" s="198"/>
      <c r="G25" s="199">
        <f>G24</f>
        <v>394.15699999999998</v>
      </c>
      <c r="H25" s="199">
        <f t="shared" ref="H25:I26" si="8">H24</f>
        <v>394.15699999999998</v>
      </c>
      <c r="I25" s="199">
        <f t="shared" si="8"/>
        <v>394.15699999999998</v>
      </c>
    </row>
    <row r="26" spans="1:9" s="179" customFormat="1" ht="25.5">
      <c r="A26" s="176">
        <v>17</v>
      </c>
      <c r="B26" s="178" t="s">
        <v>128</v>
      </c>
      <c r="C26" s="197">
        <v>807</v>
      </c>
      <c r="D26" s="198" t="s">
        <v>296</v>
      </c>
      <c r="E26" s="198" t="s">
        <v>39</v>
      </c>
      <c r="F26" s="198"/>
      <c r="G26" s="199">
        <f>G25</f>
        <v>394.15699999999998</v>
      </c>
      <c r="H26" s="199">
        <f t="shared" si="8"/>
        <v>394.15699999999998</v>
      </c>
      <c r="I26" s="199">
        <f t="shared" si="8"/>
        <v>394.15699999999998</v>
      </c>
    </row>
    <row r="27" spans="1:9" s="179" customFormat="1">
      <c r="A27" s="177">
        <v>18</v>
      </c>
      <c r="B27" s="178" t="s">
        <v>56</v>
      </c>
      <c r="C27" s="197">
        <v>807</v>
      </c>
      <c r="D27" s="198" t="s">
        <v>296</v>
      </c>
      <c r="E27" s="198" t="s">
        <v>39</v>
      </c>
      <c r="F27" s="198" t="s">
        <v>111</v>
      </c>
      <c r="G27" s="199">
        <f t="shared" ref="G27" si="9">G26</f>
        <v>394.15699999999998</v>
      </c>
      <c r="H27" s="199">
        <f t="shared" ref="H27:I27" si="10">H26</f>
        <v>394.15699999999998</v>
      </c>
      <c r="I27" s="199">
        <f t="shared" si="10"/>
        <v>394.15699999999998</v>
      </c>
    </row>
    <row r="28" spans="1:9" s="179" customFormat="1">
      <c r="A28" s="176">
        <v>19</v>
      </c>
      <c r="B28" s="178" t="s">
        <v>3</v>
      </c>
      <c r="C28" s="197">
        <v>807</v>
      </c>
      <c r="D28" s="198" t="s">
        <v>296</v>
      </c>
      <c r="E28" s="198" t="s">
        <v>39</v>
      </c>
      <c r="F28" s="198" t="s">
        <v>110</v>
      </c>
      <c r="G28" s="199">
        <f>G27</f>
        <v>394.15699999999998</v>
      </c>
      <c r="H28" s="199">
        <f t="shared" ref="H28:I28" si="11">H27</f>
        <v>394.15699999999998</v>
      </c>
      <c r="I28" s="199">
        <f t="shared" si="11"/>
        <v>394.15699999999998</v>
      </c>
    </row>
    <row r="29" spans="1:9" s="179" customFormat="1" ht="25.5">
      <c r="A29" s="177">
        <v>20</v>
      </c>
      <c r="B29" s="183" t="s">
        <v>248</v>
      </c>
      <c r="C29" s="194">
        <v>807</v>
      </c>
      <c r="D29" s="195" t="s">
        <v>151</v>
      </c>
      <c r="E29" s="195"/>
      <c r="F29" s="195"/>
      <c r="G29" s="196">
        <f>G30+G35+G40</f>
        <v>408.12699999999995</v>
      </c>
      <c r="H29" s="196">
        <f t="shared" ref="H29:I29" si="12">H30+H35+H40</f>
        <v>694.92700000000002</v>
      </c>
      <c r="I29" s="196">
        <f t="shared" si="12"/>
        <v>694.92700000000002</v>
      </c>
    </row>
    <row r="30" spans="1:9" s="179" customFormat="1" ht="56.25" customHeight="1">
      <c r="A30" s="176">
        <v>21</v>
      </c>
      <c r="B30" s="189" t="s">
        <v>249</v>
      </c>
      <c r="C30" s="197">
        <v>807</v>
      </c>
      <c r="D30" s="198" t="s">
        <v>152</v>
      </c>
      <c r="E30" s="198"/>
      <c r="F30" s="198"/>
      <c r="G30" s="199">
        <f>G31</f>
        <v>351.62999999999994</v>
      </c>
      <c r="H30" s="199">
        <f t="shared" ref="H30:I31" si="13">H31</f>
        <v>638.42999999999995</v>
      </c>
      <c r="I30" s="199">
        <f t="shared" si="13"/>
        <v>638.42999999999995</v>
      </c>
    </row>
    <row r="31" spans="1:9" s="179" customFormat="1" ht="25.5">
      <c r="A31" s="177">
        <v>22</v>
      </c>
      <c r="B31" s="178" t="s">
        <v>129</v>
      </c>
      <c r="C31" s="197">
        <v>807</v>
      </c>
      <c r="D31" s="198" t="s">
        <v>152</v>
      </c>
      <c r="E31" s="198" t="s">
        <v>45</v>
      </c>
      <c r="F31" s="198"/>
      <c r="G31" s="199">
        <f>G32</f>
        <v>351.62999999999994</v>
      </c>
      <c r="H31" s="199">
        <f t="shared" si="13"/>
        <v>638.42999999999995</v>
      </c>
      <c r="I31" s="199">
        <f t="shared" si="13"/>
        <v>638.42999999999995</v>
      </c>
    </row>
    <row r="32" spans="1:9" s="179" customFormat="1" ht="28.5" customHeight="1">
      <c r="A32" s="176">
        <v>23</v>
      </c>
      <c r="B32" s="178" t="s">
        <v>128</v>
      </c>
      <c r="C32" s="197">
        <v>807</v>
      </c>
      <c r="D32" s="198" t="s">
        <v>152</v>
      </c>
      <c r="E32" s="198" t="s">
        <v>39</v>
      </c>
      <c r="F32" s="198"/>
      <c r="G32" s="199">
        <f>638.43-286.8</f>
        <v>351.62999999999994</v>
      </c>
      <c r="H32" s="199">
        <v>638.42999999999995</v>
      </c>
      <c r="I32" s="199">
        <v>638.42999999999995</v>
      </c>
    </row>
    <row r="33" spans="1:9" s="179" customFormat="1" ht="18" customHeight="1">
      <c r="A33" s="177">
        <v>24</v>
      </c>
      <c r="B33" s="178" t="s">
        <v>35</v>
      </c>
      <c r="C33" s="197">
        <v>807</v>
      </c>
      <c r="D33" s="198" t="s">
        <v>152</v>
      </c>
      <c r="E33" s="198" t="s">
        <v>39</v>
      </c>
      <c r="F33" s="198" t="s">
        <v>112</v>
      </c>
      <c r="G33" s="199">
        <f>G32</f>
        <v>351.62999999999994</v>
      </c>
      <c r="H33" s="199">
        <f t="shared" ref="H33:I34" si="14">H32</f>
        <v>638.42999999999995</v>
      </c>
      <c r="I33" s="199">
        <f t="shared" si="14"/>
        <v>638.42999999999995</v>
      </c>
    </row>
    <row r="34" spans="1:9" s="179" customFormat="1" ht="17.25" customHeight="1">
      <c r="A34" s="176">
        <v>25</v>
      </c>
      <c r="B34" s="178" t="s">
        <v>37</v>
      </c>
      <c r="C34" s="197">
        <v>807</v>
      </c>
      <c r="D34" s="198" t="s">
        <v>152</v>
      </c>
      <c r="E34" s="198" t="s">
        <v>39</v>
      </c>
      <c r="F34" s="198" t="s">
        <v>113</v>
      </c>
      <c r="G34" s="199">
        <f>G33</f>
        <v>351.62999999999994</v>
      </c>
      <c r="H34" s="199">
        <f t="shared" si="14"/>
        <v>638.42999999999995</v>
      </c>
      <c r="I34" s="199">
        <f t="shared" si="14"/>
        <v>638.42999999999995</v>
      </c>
    </row>
    <row r="35" spans="1:9" s="179" customFormat="1" ht="66.75" customHeight="1">
      <c r="A35" s="177">
        <v>26</v>
      </c>
      <c r="B35" s="178" t="s">
        <v>254</v>
      </c>
      <c r="C35" s="197">
        <v>807</v>
      </c>
      <c r="D35" s="198" t="s">
        <v>154</v>
      </c>
      <c r="E35" s="198"/>
      <c r="F35" s="198"/>
      <c r="G35" s="199">
        <f>G36</f>
        <v>35.200000000000003</v>
      </c>
      <c r="H35" s="199">
        <f t="shared" ref="H35:I36" si="15">H36</f>
        <v>35.200000000000003</v>
      </c>
      <c r="I35" s="199">
        <f t="shared" si="15"/>
        <v>35.200000000000003</v>
      </c>
    </row>
    <row r="36" spans="1:9" s="179" customFormat="1" ht="25.5">
      <c r="A36" s="176">
        <v>27</v>
      </c>
      <c r="B36" s="178" t="s">
        <v>129</v>
      </c>
      <c r="C36" s="197">
        <v>807</v>
      </c>
      <c r="D36" s="198" t="s">
        <v>154</v>
      </c>
      <c r="E36" s="198" t="s">
        <v>45</v>
      </c>
      <c r="F36" s="198"/>
      <c r="G36" s="199">
        <f>G37</f>
        <v>35.200000000000003</v>
      </c>
      <c r="H36" s="199">
        <f t="shared" si="15"/>
        <v>35.200000000000003</v>
      </c>
      <c r="I36" s="199">
        <f t="shared" si="15"/>
        <v>35.200000000000003</v>
      </c>
    </row>
    <row r="37" spans="1:9" s="179" customFormat="1" ht="30.75" customHeight="1">
      <c r="A37" s="177">
        <v>28</v>
      </c>
      <c r="B37" s="178" t="s">
        <v>128</v>
      </c>
      <c r="C37" s="197">
        <v>807</v>
      </c>
      <c r="D37" s="198" t="s">
        <v>154</v>
      </c>
      <c r="E37" s="198" t="s">
        <v>39</v>
      </c>
      <c r="F37" s="198"/>
      <c r="G37" s="199">
        <v>35.200000000000003</v>
      </c>
      <c r="H37" s="199">
        <v>35.200000000000003</v>
      </c>
      <c r="I37" s="199">
        <v>35.200000000000003</v>
      </c>
    </row>
    <row r="38" spans="1:9" s="179" customFormat="1" ht="13.5" customHeight="1">
      <c r="A38" s="176">
        <v>29</v>
      </c>
      <c r="B38" s="178" t="s">
        <v>35</v>
      </c>
      <c r="C38" s="197">
        <v>807</v>
      </c>
      <c r="D38" s="198" t="s">
        <v>154</v>
      </c>
      <c r="E38" s="198" t="s">
        <v>39</v>
      </c>
      <c r="F38" s="198" t="s">
        <v>112</v>
      </c>
      <c r="G38" s="199">
        <f t="shared" ref="G38:I39" si="16">G37</f>
        <v>35.200000000000003</v>
      </c>
      <c r="H38" s="199">
        <f t="shared" si="16"/>
        <v>35.200000000000003</v>
      </c>
      <c r="I38" s="199">
        <f t="shared" si="16"/>
        <v>35.200000000000003</v>
      </c>
    </row>
    <row r="39" spans="1:9" s="179" customFormat="1" ht="12.75" customHeight="1">
      <c r="A39" s="177">
        <v>30</v>
      </c>
      <c r="B39" s="178" t="s">
        <v>37</v>
      </c>
      <c r="C39" s="197">
        <v>807</v>
      </c>
      <c r="D39" s="198" t="s">
        <v>154</v>
      </c>
      <c r="E39" s="198" t="s">
        <v>39</v>
      </c>
      <c r="F39" s="198" t="s">
        <v>113</v>
      </c>
      <c r="G39" s="199">
        <f t="shared" si="16"/>
        <v>35.200000000000003</v>
      </c>
      <c r="H39" s="199">
        <f t="shared" si="16"/>
        <v>35.200000000000003</v>
      </c>
      <c r="I39" s="199">
        <f t="shared" si="16"/>
        <v>35.200000000000003</v>
      </c>
    </row>
    <row r="40" spans="1:9" s="179" customFormat="1" ht="63.75">
      <c r="A40" s="176">
        <v>31</v>
      </c>
      <c r="B40" s="178" t="s">
        <v>251</v>
      </c>
      <c r="C40" s="197">
        <v>807</v>
      </c>
      <c r="D40" s="198" t="s">
        <v>155</v>
      </c>
      <c r="E40" s="198"/>
      <c r="F40" s="198"/>
      <c r="G40" s="199">
        <f>G41</f>
        <v>21.297000000000001</v>
      </c>
      <c r="H40" s="199">
        <f t="shared" ref="H40:I41" si="17">H41</f>
        <v>21.297000000000001</v>
      </c>
      <c r="I40" s="199">
        <f t="shared" si="17"/>
        <v>21.297000000000001</v>
      </c>
    </row>
    <row r="41" spans="1:9" s="179" customFormat="1" ht="25.5">
      <c r="A41" s="177">
        <v>32</v>
      </c>
      <c r="B41" s="178" t="s">
        <v>129</v>
      </c>
      <c r="C41" s="197">
        <v>807</v>
      </c>
      <c r="D41" s="198" t="s">
        <v>155</v>
      </c>
      <c r="E41" s="198" t="s">
        <v>45</v>
      </c>
      <c r="F41" s="198"/>
      <c r="G41" s="199">
        <f>G42</f>
        <v>21.297000000000001</v>
      </c>
      <c r="H41" s="199">
        <f t="shared" si="17"/>
        <v>21.297000000000001</v>
      </c>
      <c r="I41" s="199">
        <f t="shared" si="17"/>
        <v>21.297000000000001</v>
      </c>
    </row>
    <row r="42" spans="1:9" s="179" customFormat="1" ht="29.25" customHeight="1">
      <c r="A42" s="176">
        <v>33</v>
      </c>
      <c r="B42" s="178" t="s">
        <v>128</v>
      </c>
      <c r="C42" s="197">
        <v>807</v>
      </c>
      <c r="D42" s="198" t="s">
        <v>155</v>
      </c>
      <c r="E42" s="198" t="s">
        <v>39</v>
      </c>
      <c r="F42" s="198"/>
      <c r="G42" s="199">
        <v>21.297000000000001</v>
      </c>
      <c r="H42" s="199">
        <v>21.297000000000001</v>
      </c>
      <c r="I42" s="199">
        <v>21.297000000000001</v>
      </c>
    </row>
    <row r="43" spans="1:9" s="180" customFormat="1">
      <c r="A43" s="177">
        <v>34</v>
      </c>
      <c r="B43" s="178" t="s">
        <v>35</v>
      </c>
      <c r="C43" s="197">
        <v>807</v>
      </c>
      <c r="D43" s="198" t="s">
        <v>155</v>
      </c>
      <c r="E43" s="198" t="s">
        <v>39</v>
      </c>
      <c r="F43" s="198" t="s">
        <v>112</v>
      </c>
      <c r="G43" s="199">
        <f t="shared" ref="G43:I44" si="18">G42</f>
        <v>21.297000000000001</v>
      </c>
      <c r="H43" s="199">
        <f t="shared" si="18"/>
        <v>21.297000000000001</v>
      </c>
      <c r="I43" s="199">
        <f t="shared" si="18"/>
        <v>21.297000000000001</v>
      </c>
    </row>
    <row r="44" spans="1:9" s="180" customFormat="1">
      <c r="A44" s="176">
        <v>35</v>
      </c>
      <c r="B44" s="178" t="s">
        <v>37</v>
      </c>
      <c r="C44" s="197">
        <v>807</v>
      </c>
      <c r="D44" s="198" t="s">
        <v>155</v>
      </c>
      <c r="E44" s="198" t="s">
        <v>39</v>
      </c>
      <c r="F44" s="198" t="s">
        <v>113</v>
      </c>
      <c r="G44" s="199">
        <f t="shared" si="18"/>
        <v>21.297000000000001</v>
      </c>
      <c r="H44" s="199">
        <f t="shared" si="18"/>
        <v>21.297000000000001</v>
      </c>
      <c r="I44" s="199">
        <f t="shared" si="18"/>
        <v>21.297000000000001</v>
      </c>
    </row>
    <row r="45" spans="1:9" s="179" customFormat="1" ht="38.25">
      <c r="A45" s="177">
        <v>36</v>
      </c>
      <c r="B45" s="183" t="s">
        <v>271</v>
      </c>
      <c r="C45" s="194">
        <v>807</v>
      </c>
      <c r="D45" s="201" t="s">
        <v>268</v>
      </c>
      <c r="E45" s="198"/>
      <c r="F45" s="198"/>
      <c r="G45" s="196">
        <f>G46</f>
        <v>46</v>
      </c>
      <c r="H45" s="196">
        <f t="shared" ref="H45:I45" si="19">H46</f>
        <v>20</v>
      </c>
      <c r="I45" s="196">
        <f t="shared" si="19"/>
        <v>20</v>
      </c>
    </row>
    <row r="46" spans="1:9" s="179" customFormat="1" ht="78" customHeight="1">
      <c r="A46" s="176">
        <v>37</v>
      </c>
      <c r="B46" s="191" t="s">
        <v>269</v>
      </c>
      <c r="C46" s="197">
        <v>807</v>
      </c>
      <c r="D46" s="200" t="s">
        <v>272</v>
      </c>
      <c r="E46" s="198"/>
      <c r="F46" s="198"/>
      <c r="G46" s="199">
        <v>46</v>
      </c>
      <c r="H46" s="199">
        <v>20</v>
      </c>
      <c r="I46" s="199">
        <v>20</v>
      </c>
    </row>
    <row r="47" spans="1:9" s="179" customFormat="1" ht="25.5">
      <c r="A47" s="177">
        <v>38</v>
      </c>
      <c r="B47" s="178" t="s">
        <v>129</v>
      </c>
      <c r="C47" s="197">
        <v>807</v>
      </c>
      <c r="D47" s="198" t="s">
        <v>270</v>
      </c>
      <c r="E47" s="198" t="s">
        <v>45</v>
      </c>
      <c r="F47" s="198"/>
      <c r="G47" s="199">
        <f>G46</f>
        <v>46</v>
      </c>
      <c r="H47" s="199">
        <f t="shared" ref="H47:I48" si="20">H46</f>
        <v>20</v>
      </c>
      <c r="I47" s="199">
        <f t="shared" si="20"/>
        <v>20</v>
      </c>
    </row>
    <row r="48" spans="1:9" s="179" customFormat="1" ht="25.5">
      <c r="A48" s="176">
        <v>39</v>
      </c>
      <c r="B48" s="178" t="s">
        <v>128</v>
      </c>
      <c r="C48" s="197">
        <v>807</v>
      </c>
      <c r="D48" s="198" t="s">
        <v>270</v>
      </c>
      <c r="E48" s="198" t="s">
        <v>39</v>
      </c>
      <c r="F48" s="198"/>
      <c r="G48" s="199">
        <f>G47</f>
        <v>46</v>
      </c>
      <c r="H48" s="199">
        <f t="shared" si="20"/>
        <v>20</v>
      </c>
      <c r="I48" s="199">
        <f t="shared" si="20"/>
        <v>20</v>
      </c>
    </row>
    <row r="49" spans="1:9" s="179" customFormat="1">
      <c r="A49" s="177">
        <v>40</v>
      </c>
      <c r="B49" s="178" t="s">
        <v>234</v>
      </c>
      <c r="C49" s="197">
        <v>807</v>
      </c>
      <c r="D49" s="198" t="s">
        <v>270</v>
      </c>
      <c r="E49" s="198" t="s">
        <v>39</v>
      </c>
      <c r="F49" s="198" t="s">
        <v>113</v>
      </c>
      <c r="G49" s="199">
        <f t="shared" ref="G49:I50" si="21">G48</f>
        <v>46</v>
      </c>
      <c r="H49" s="199">
        <f t="shared" si="21"/>
        <v>20</v>
      </c>
      <c r="I49" s="199">
        <f t="shared" si="21"/>
        <v>20</v>
      </c>
    </row>
    <row r="50" spans="1:9" s="179" customFormat="1">
      <c r="A50" s="176">
        <v>41</v>
      </c>
      <c r="B50" s="178" t="s">
        <v>36</v>
      </c>
      <c r="C50" s="197">
        <v>807</v>
      </c>
      <c r="D50" s="198" t="s">
        <v>270</v>
      </c>
      <c r="E50" s="198" t="s">
        <v>39</v>
      </c>
      <c r="F50" s="198" t="s">
        <v>112</v>
      </c>
      <c r="G50" s="199">
        <f>G49</f>
        <v>46</v>
      </c>
      <c r="H50" s="199">
        <f t="shared" si="21"/>
        <v>20</v>
      </c>
      <c r="I50" s="199">
        <f t="shared" si="21"/>
        <v>20</v>
      </c>
    </row>
    <row r="51" spans="1:9" s="179" customFormat="1" ht="29.25" customHeight="1">
      <c r="A51" s="177">
        <v>42</v>
      </c>
      <c r="B51" s="183" t="s">
        <v>332</v>
      </c>
      <c r="C51" s="194">
        <v>807</v>
      </c>
      <c r="D51" s="195" t="s">
        <v>333</v>
      </c>
      <c r="E51" s="195"/>
      <c r="F51" s="195"/>
      <c r="G51" s="196">
        <f>G52+G57+G70</f>
        <v>72983.169170000008</v>
      </c>
      <c r="H51" s="196">
        <f>H52+H57+H70</f>
        <v>17393.668029999997</v>
      </c>
      <c r="I51" s="196">
        <f>I52+I57+I70</f>
        <v>0</v>
      </c>
    </row>
    <row r="52" spans="1:9" ht="58.5" customHeight="1">
      <c r="A52" s="176">
        <v>43</v>
      </c>
      <c r="B52" s="226" t="s">
        <v>376</v>
      </c>
      <c r="C52" s="197">
        <v>807</v>
      </c>
      <c r="D52" s="200" t="s">
        <v>361</v>
      </c>
      <c r="E52" s="198"/>
      <c r="F52" s="198"/>
      <c r="G52" s="199">
        <v>729.83168999999998</v>
      </c>
      <c r="H52" s="199">
        <v>173.93668</v>
      </c>
      <c r="I52" s="199">
        <v>0</v>
      </c>
    </row>
    <row r="53" spans="1:9" ht="25.5">
      <c r="A53" s="177">
        <v>44</v>
      </c>
      <c r="B53" s="227" t="s">
        <v>321</v>
      </c>
      <c r="C53" s="197">
        <v>807</v>
      </c>
      <c r="D53" s="200" t="s">
        <v>361</v>
      </c>
      <c r="E53" s="198" t="s">
        <v>322</v>
      </c>
      <c r="F53" s="198"/>
      <c r="G53" s="199">
        <f t="shared" ref="G53:I56" si="22">G52</f>
        <v>729.83168999999998</v>
      </c>
      <c r="H53" s="199">
        <f t="shared" si="22"/>
        <v>173.93668</v>
      </c>
      <c r="I53" s="199">
        <f t="shared" si="22"/>
        <v>0</v>
      </c>
    </row>
    <row r="54" spans="1:9">
      <c r="A54" s="176">
        <v>45</v>
      </c>
      <c r="B54" s="227" t="s">
        <v>323</v>
      </c>
      <c r="C54" s="197">
        <v>807</v>
      </c>
      <c r="D54" s="200" t="s">
        <v>361</v>
      </c>
      <c r="E54" s="198" t="s">
        <v>324</v>
      </c>
      <c r="F54" s="198"/>
      <c r="G54" s="199">
        <f t="shared" si="22"/>
        <v>729.83168999999998</v>
      </c>
      <c r="H54" s="199">
        <f t="shared" si="22"/>
        <v>173.93668</v>
      </c>
      <c r="I54" s="199">
        <f t="shared" si="22"/>
        <v>0</v>
      </c>
    </row>
    <row r="55" spans="1:9">
      <c r="A55" s="177">
        <v>46</v>
      </c>
      <c r="B55" s="228" t="s">
        <v>260</v>
      </c>
      <c r="C55" s="197">
        <v>807</v>
      </c>
      <c r="D55" s="200" t="s">
        <v>361</v>
      </c>
      <c r="E55" s="198" t="s">
        <v>324</v>
      </c>
      <c r="F55" s="198" t="s">
        <v>261</v>
      </c>
      <c r="G55" s="199">
        <f t="shared" si="22"/>
        <v>729.83168999999998</v>
      </c>
      <c r="H55" s="199">
        <f t="shared" si="22"/>
        <v>173.93668</v>
      </c>
      <c r="I55" s="199">
        <f t="shared" si="22"/>
        <v>0</v>
      </c>
    </row>
    <row r="56" spans="1:9">
      <c r="A56" s="176">
        <v>47</v>
      </c>
      <c r="B56" s="228" t="s">
        <v>35</v>
      </c>
      <c r="C56" s="197">
        <v>807</v>
      </c>
      <c r="D56" s="200" t="s">
        <v>361</v>
      </c>
      <c r="E56" s="198" t="s">
        <v>324</v>
      </c>
      <c r="F56" s="198" t="s">
        <v>112</v>
      </c>
      <c r="G56" s="199">
        <f t="shared" si="22"/>
        <v>729.83168999999998</v>
      </c>
      <c r="H56" s="199">
        <f t="shared" si="22"/>
        <v>173.93668</v>
      </c>
      <c r="I56" s="199">
        <f t="shared" si="22"/>
        <v>0</v>
      </c>
    </row>
    <row r="57" spans="1:9" ht="83.25" customHeight="1">
      <c r="A57" s="177">
        <v>48</v>
      </c>
      <c r="B57" s="226" t="s">
        <v>374</v>
      </c>
      <c r="C57" s="197">
        <v>807</v>
      </c>
      <c r="D57" s="200" t="s">
        <v>362</v>
      </c>
      <c r="E57" s="198"/>
      <c r="F57" s="198"/>
      <c r="G57" s="199">
        <f>G60+G64+G68</f>
        <v>66044.600000000006</v>
      </c>
      <c r="H57" s="199">
        <v>0</v>
      </c>
      <c r="I57" s="199">
        <v>0</v>
      </c>
    </row>
    <row r="58" spans="1:9" s="179" customFormat="1" ht="15">
      <c r="A58" s="176">
        <v>49</v>
      </c>
      <c r="B58" s="63" t="s">
        <v>228</v>
      </c>
      <c r="C58" s="197">
        <v>807</v>
      </c>
      <c r="D58" s="200" t="s">
        <v>362</v>
      </c>
      <c r="E58" s="198" t="s">
        <v>232</v>
      </c>
      <c r="F58" s="198"/>
      <c r="G58" s="199">
        <f>G59</f>
        <v>4921.6724000000004</v>
      </c>
      <c r="H58" s="199">
        <f t="shared" ref="H58:I58" si="23">H59</f>
        <v>0</v>
      </c>
      <c r="I58" s="199">
        <f t="shared" si="23"/>
        <v>0</v>
      </c>
    </row>
    <row r="59" spans="1:9" s="179" customFormat="1" ht="25.5">
      <c r="A59" s="177">
        <v>50</v>
      </c>
      <c r="B59" s="261" t="s">
        <v>373</v>
      </c>
      <c r="C59" s="197">
        <v>807</v>
      </c>
      <c r="D59" s="200" t="s">
        <v>362</v>
      </c>
      <c r="E59" s="198" t="s">
        <v>372</v>
      </c>
      <c r="F59" s="198"/>
      <c r="G59" s="199">
        <v>4921.6724000000004</v>
      </c>
      <c r="H59" s="199">
        <v>0</v>
      </c>
      <c r="I59" s="199">
        <v>0</v>
      </c>
    </row>
    <row r="60" spans="1:9" s="179" customFormat="1">
      <c r="A60" s="176">
        <v>51</v>
      </c>
      <c r="B60" s="228" t="s">
        <v>260</v>
      </c>
      <c r="C60" s="197">
        <v>807</v>
      </c>
      <c r="D60" s="200" t="s">
        <v>362</v>
      </c>
      <c r="E60" s="198" t="s">
        <v>372</v>
      </c>
      <c r="F60" s="198" t="s">
        <v>261</v>
      </c>
      <c r="G60" s="199">
        <f t="shared" ref="G60:I60" si="24">G59</f>
        <v>4921.6724000000004</v>
      </c>
      <c r="H60" s="199">
        <f t="shared" si="24"/>
        <v>0</v>
      </c>
      <c r="I60" s="199">
        <f t="shared" si="24"/>
        <v>0</v>
      </c>
    </row>
    <row r="61" spans="1:9" s="179" customFormat="1">
      <c r="A61" s="177">
        <v>52</v>
      </c>
      <c r="B61" s="228" t="s">
        <v>35</v>
      </c>
      <c r="C61" s="197">
        <v>807</v>
      </c>
      <c r="D61" s="200" t="s">
        <v>362</v>
      </c>
      <c r="E61" s="198" t="s">
        <v>372</v>
      </c>
      <c r="F61" s="198" t="s">
        <v>112</v>
      </c>
      <c r="G61" s="199">
        <f>G60</f>
        <v>4921.6724000000004</v>
      </c>
      <c r="H61" s="199">
        <f>H60</f>
        <v>0</v>
      </c>
      <c r="I61" s="199">
        <f>I60</f>
        <v>0</v>
      </c>
    </row>
    <row r="62" spans="1:9" ht="25.5">
      <c r="A62" s="176">
        <v>53</v>
      </c>
      <c r="B62" s="227" t="s">
        <v>321</v>
      </c>
      <c r="C62" s="197">
        <v>807</v>
      </c>
      <c r="D62" s="200" t="s">
        <v>362</v>
      </c>
      <c r="E62" s="198" t="s">
        <v>322</v>
      </c>
      <c r="F62" s="198"/>
      <c r="G62" s="199">
        <f>G63</f>
        <v>60347.183799999999</v>
      </c>
      <c r="H62" s="199">
        <f>H57</f>
        <v>0</v>
      </c>
      <c r="I62" s="199">
        <f>I57</f>
        <v>0</v>
      </c>
    </row>
    <row r="63" spans="1:9">
      <c r="A63" s="177">
        <v>54</v>
      </c>
      <c r="B63" s="227" t="s">
        <v>323</v>
      </c>
      <c r="C63" s="197">
        <v>807</v>
      </c>
      <c r="D63" s="200" t="s">
        <v>362</v>
      </c>
      <c r="E63" s="198" t="s">
        <v>324</v>
      </c>
      <c r="F63" s="198"/>
      <c r="G63" s="199">
        <v>60347.183799999999</v>
      </c>
      <c r="H63" s="199">
        <f t="shared" ref="G63:I65" si="25">H62</f>
        <v>0</v>
      </c>
      <c r="I63" s="199">
        <f t="shared" si="25"/>
        <v>0</v>
      </c>
    </row>
    <row r="64" spans="1:9">
      <c r="A64" s="176">
        <v>55</v>
      </c>
      <c r="B64" s="228" t="s">
        <v>260</v>
      </c>
      <c r="C64" s="197">
        <v>807</v>
      </c>
      <c r="D64" s="200" t="s">
        <v>362</v>
      </c>
      <c r="E64" s="198" t="s">
        <v>324</v>
      </c>
      <c r="F64" s="198" t="s">
        <v>261</v>
      </c>
      <c r="G64" s="199">
        <f t="shared" si="25"/>
        <v>60347.183799999999</v>
      </c>
      <c r="H64" s="199">
        <f t="shared" si="25"/>
        <v>0</v>
      </c>
      <c r="I64" s="199">
        <f t="shared" si="25"/>
        <v>0</v>
      </c>
    </row>
    <row r="65" spans="1:9">
      <c r="A65" s="177">
        <v>56</v>
      </c>
      <c r="B65" s="228" t="s">
        <v>35</v>
      </c>
      <c r="C65" s="197">
        <v>807</v>
      </c>
      <c r="D65" s="200" t="s">
        <v>362</v>
      </c>
      <c r="E65" s="198" t="s">
        <v>324</v>
      </c>
      <c r="F65" s="198" t="s">
        <v>112</v>
      </c>
      <c r="G65" s="199">
        <f t="shared" si="25"/>
        <v>60347.183799999999</v>
      </c>
      <c r="H65" s="199">
        <f t="shared" si="25"/>
        <v>0</v>
      </c>
      <c r="I65" s="199">
        <f t="shared" si="25"/>
        <v>0</v>
      </c>
    </row>
    <row r="66" spans="1:9" s="179" customFormat="1">
      <c r="A66" s="176">
        <v>57</v>
      </c>
      <c r="B66" s="227" t="s">
        <v>51</v>
      </c>
      <c r="C66" s="197">
        <v>807</v>
      </c>
      <c r="D66" s="200" t="s">
        <v>362</v>
      </c>
      <c r="E66" s="198" t="s">
        <v>52</v>
      </c>
      <c r="F66" s="198"/>
      <c r="G66" s="199">
        <f>G67</f>
        <v>775.74379999999996</v>
      </c>
      <c r="H66" s="199">
        <f t="shared" ref="H66:I66" si="26">H67</f>
        <v>0</v>
      </c>
      <c r="I66" s="199">
        <f t="shared" si="26"/>
        <v>0</v>
      </c>
    </row>
    <row r="67" spans="1:9" s="179" customFormat="1">
      <c r="A67" s="177">
        <v>58</v>
      </c>
      <c r="B67" s="261" t="s">
        <v>53</v>
      </c>
      <c r="C67" s="197">
        <v>807</v>
      </c>
      <c r="D67" s="200" t="s">
        <v>362</v>
      </c>
      <c r="E67" s="198" t="s">
        <v>42</v>
      </c>
      <c r="F67" s="198"/>
      <c r="G67" s="199">
        <v>775.74379999999996</v>
      </c>
      <c r="H67" s="199">
        <v>0</v>
      </c>
      <c r="I67" s="199">
        <v>0</v>
      </c>
    </row>
    <row r="68" spans="1:9" s="179" customFormat="1">
      <c r="A68" s="176">
        <v>59</v>
      </c>
      <c r="B68" s="228" t="s">
        <v>260</v>
      </c>
      <c r="C68" s="197">
        <v>807</v>
      </c>
      <c r="D68" s="200" t="s">
        <v>362</v>
      </c>
      <c r="E68" s="198" t="s">
        <v>42</v>
      </c>
      <c r="F68" s="198" t="s">
        <v>261</v>
      </c>
      <c r="G68" s="199">
        <f t="shared" ref="G68:I68" si="27">G67</f>
        <v>775.74379999999996</v>
      </c>
      <c r="H68" s="199">
        <f t="shared" si="27"/>
        <v>0</v>
      </c>
      <c r="I68" s="199">
        <f t="shared" si="27"/>
        <v>0</v>
      </c>
    </row>
    <row r="69" spans="1:9" s="179" customFormat="1">
      <c r="A69" s="177">
        <v>60</v>
      </c>
      <c r="B69" s="228" t="s">
        <v>35</v>
      </c>
      <c r="C69" s="197">
        <v>807</v>
      </c>
      <c r="D69" s="200" t="s">
        <v>362</v>
      </c>
      <c r="E69" s="198" t="s">
        <v>42</v>
      </c>
      <c r="F69" s="198" t="s">
        <v>112</v>
      </c>
      <c r="G69" s="199">
        <f>G68</f>
        <v>775.74379999999996</v>
      </c>
      <c r="H69" s="199">
        <f>H68</f>
        <v>0</v>
      </c>
      <c r="I69" s="199">
        <f>I68</f>
        <v>0</v>
      </c>
    </row>
    <row r="70" spans="1:9" ht="52.5" customHeight="1">
      <c r="A70" s="176">
        <v>61</v>
      </c>
      <c r="B70" s="226" t="s">
        <v>375</v>
      </c>
      <c r="C70" s="197">
        <v>807</v>
      </c>
      <c r="D70" s="200" t="s">
        <v>325</v>
      </c>
      <c r="E70" s="198"/>
      <c r="F70" s="198"/>
      <c r="G70" s="199">
        <f>G73+G77+G81</f>
        <v>6208.7374800000007</v>
      </c>
      <c r="H70" s="199">
        <v>17219.731349999998</v>
      </c>
      <c r="I70" s="199">
        <v>0</v>
      </c>
    </row>
    <row r="71" spans="1:9" s="179" customFormat="1" ht="15">
      <c r="A71" s="177">
        <v>62</v>
      </c>
      <c r="B71" s="63" t="s">
        <v>228</v>
      </c>
      <c r="C71" s="197">
        <v>807</v>
      </c>
      <c r="D71" s="200" t="s">
        <v>325</v>
      </c>
      <c r="E71" s="198" t="s">
        <v>232</v>
      </c>
      <c r="F71" s="198"/>
      <c r="G71" s="199">
        <f>G72</f>
        <v>512.774</v>
      </c>
      <c r="H71" s="199">
        <f t="shared" ref="H71:I71" si="28">H72</f>
        <v>0</v>
      </c>
      <c r="I71" s="199">
        <f t="shared" si="28"/>
        <v>0</v>
      </c>
    </row>
    <row r="72" spans="1:9" s="179" customFormat="1" ht="25.5">
      <c r="A72" s="176">
        <v>63</v>
      </c>
      <c r="B72" s="261" t="s">
        <v>373</v>
      </c>
      <c r="C72" s="197">
        <v>807</v>
      </c>
      <c r="D72" s="200" t="s">
        <v>325</v>
      </c>
      <c r="E72" s="198" t="s">
        <v>372</v>
      </c>
      <c r="F72" s="198"/>
      <c r="G72" s="199">
        <v>512.774</v>
      </c>
      <c r="H72" s="199">
        <v>0</v>
      </c>
      <c r="I72" s="199">
        <v>0</v>
      </c>
    </row>
    <row r="73" spans="1:9" s="179" customFormat="1">
      <c r="A73" s="177">
        <v>64</v>
      </c>
      <c r="B73" s="228" t="s">
        <v>260</v>
      </c>
      <c r="C73" s="197">
        <v>807</v>
      </c>
      <c r="D73" s="200" t="s">
        <v>325</v>
      </c>
      <c r="E73" s="198" t="s">
        <v>372</v>
      </c>
      <c r="F73" s="198" t="s">
        <v>261</v>
      </c>
      <c r="G73" s="199">
        <f t="shared" ref="G73:I73" si="29">G72</f>
        <v>512.774</v>
      </c>
      <c r="H73" s="199">
        <f t="shared" si="29"/>
        <v>0</v>
      </c>
      <c r="I73" s="199">
        <f t="shared" si="29"/>
        <v>0</v>
      </c>
    </row>
    <row r="74" spans="1:9" s="179" customFormat="1">
      <c r="A74" s="176">
        <v>65</v>
      </c>
      <c r="B74" s="228" t="s">
        <v>35</v>
      </c>
      <c r="C74" s="197">
        <v>807</v>
      </c>
      <c r="D74" s="200" t="s">
        <v>325</v>
      </c>
      <c r="E74" s="198" t="s">
        <v>372</v>
      </c>
      <c r="F74" s="198" t="s">
        <v>112</v>
      </c>
      <c r="G74" s="199">
        <f>G73</f>
        <v>512.774</v>
      </c>
      <c r="H74" s="199">
        <f>H73</f>
        <v>0</v>
      </c>
      <c r="I74" s="199">
        <f>I73</f>
        <v>0</v>
      </c>
    </row>
    <row r="75" spans="1:9" ht="25.5">
      <c r="A75" s="177">
        <v>66</v>
      </c>
      <c r="B75" s="227" t="s">
        <v>321</v>
      </c>
      <c r="C75" s="197">
        <v>807</v>
      </c>
      <c r="D75" s="200" t="s">
        <v>325</v>
      </c>
      <c r="E75" s="198" t="s">
        <v>322</v>
      </c>
      <c r="F75" s="198"/>
      <c r="G75" s="199">
        <f>G70</f>
        <v>6208.7374800000007</v>
      </c>
      <c r="H75" s="199">
        <f>H70</f>
        <v>17219.731349999998</v>
      </c>
      <c r="I75" s="199">
        <f>I70</f>
        <v>0</v>
      </c>
    </row>
    <row r="76" spans="1:9">
      <c r="A76" s="176">
        <v>67</v>
      </c>
      <c r="B76" s="227" t="s">
        <v>323</v>
      </c>
      <c r="C76" s="197">
        <v>807</v>
      </c>
      <c r="D76" s="200" t="s">
        <v>325</v>
      </c>
      <c r="E76" s="198" t="s">
        <v>324</v>
      </c>
      <c r="F76" s="198"/>
      <c r="G76" s="199">
        <v>5615.39048</v>
      </c>
      <c r="H76" s="199">
        <f t="shared" ref="H76:I76" si="30">H75</f>
        <v>17219.731349999998</v>
      </c>
      <c r="I76" s="199">
        <f t="shared" si="30"/>
        <v>0</v>
      </c>
    </row>
    <row r="77" spans="1:9">
      <c r="A77" s="177">
        <v>68</v>
      </c>
      <c r="B77" s="228" t="s">
        <v>260</v>
      </c>
      <c r="C77" s="197">
        <v>807</v>
      </c>
      <c r="D77" s="200" t="s">
        <v>325</v>
      </c>
      <c r="E77" s="198" t="s">
        <v>324</v>
      </c>
      <c r="F77" s="198" t="s">
        <v>261</v>
      </c>
      <c r="G77" s="199">
        <f t="shared" ref="G77:I78" si="31">G76</f>
        <v>5615.39048</v>
      </c>
      <c r="H77" s="199">
        <f t="shared" si="31"/>
        <v>17219.731349999998</v>
      </c>
      <c r="I77" s="199">
        <f t="shared" si="31"/>
        <v>0</v>
      </c>
    </row>
    <row r="78" spans="1:9">
      <c r="A78" s="176">
        <v>69</v>
      </c>
      <c r="B78" s="228" t="s">
        <v>35</v>
      </c>
      <c r="C78" s="197">
        <v>807</v>
      </c>
      <c r="D78" s="200" t="s">
        <v>325</v>
      </c>
      <c r="E78" s="198" t="s">
        <v>324</v>
      </c>
      <c r="F78" s="198" t="s">
        <v>112</v>
      </c>
      <c r="G78" s="199">
        <f>G77</f>
        <v>5615.39048</v>
      </c>
      <c r="H78" s="199">
        <f t="shared" si="31"/>
        <v>17219.731349999998</v>
      </c>
      <c r="I78" s="199">
        <f t="shared" si="31"/>
        <v>0</v>
      </c>
    </row>
    <row r="79" spans="1:9" s="179" customFormat="1">
      <c r="A79" s="177">
        <v>70</v>
      </c>
      <c r="B79" s="227" t="s">
        <v>51</v>
      </c>
      <c r="C79" s="197">
        <v>807</v>
      </c>
      <c r="D79" s="200" t="s">
        <v>325</v>
      </c>
      <c r="E79" s="198" t="s">
        <v>52</v>
      </c>
      <c r="F79" s="198"/>
      <c r="G79" s="199">
        <f>G80</f>
        <v>80.572999999999993</v>
      </c>
      <c r="H79" s="199">
        <f t="shared" ref="H79:I79" si="32">H80</f>
        <v>0</v>
      </c>
      <c r="I79" s="199">
        <f t="shared" si="32"/>
        <v>0</v>
      </c>
    </row>
    <row r="80" spans="1:9" s="179" customFormat="1">
      <c r="A80" s="176">
        <v>71</v>
      </c>
      <c r="B80" s="261" t="s">
        <v>53</v>
      </c>
      <c r="C80" s="197">
        <v>807</v>
      </c>
      <c r="D80" s="200" t="s">
        <v>325</v>
      </c>
      <c r="E80" s="198" t="s">
        <v>42</v>
      </c>
      <c r="F80" s="198"/>
      <c r="G80" s="199">
        <v>80.572999999999993</v>
      </c>
      <c r="H80" s="199">
        <v>0</v>
      </c>
      <c r="I80" s="199">
        <v>0</v>
      </c>
    </row>
    <row r="81" spans="1:9" s="179" customFormat="1">
      <c r="A81" s="177">
        <v>72</v>
      </c>
      <c r="B81" s="228" t="s">
        <v>260</v>
      </c>
      <c r="C81" s="197">
        <v>807</v>
      </c>
      <c r="D81" s="200" t="s">
        <v>325</v>
      </c>
      <c r="E81" s="198" t="s">
        <v>42</v>
      </c>
      <c r="F81" s="198" t="s">
        <v>261</v>
      </c>
      <c r="G81" s="199">
        <f t="shared" ref="G81:I81" si="33">G80</f>
        <v>80.572999999999993</v>
      </c>
      <c r="H81" s="199">
        <f t="shared" si="33"/>
        <v>0</v>
      </c>
      <c r="I81" s="199">
        <f t="shared" si="33"/>
        <v>0</v>
      </c>
    </row>
    <row r="82" spans="1:9" s="179" customFormat="1">
      <c r="A82" s="176">
        <v>73</v>
      </c>
      <c r="B82" s="228" t="s">
        <v>35</v>
      </c>
      <c r="C82" s="197">
        <v>807</v>
      </c>
      <c r="D82" s="200" t="s">
        <v>325</v>
      </c>
      <c r="E82" s="198" t="s">
        <v>42</v>
      </c>
      <c r="F82" s="198" t="s">
        <v>112</v>
      </c>
      <c r="G82" s="199">
        <f>G81</f>
        <v>80.572999999999993</v>
      </c>
      <c r="H82" s="199">
        <f>H81</f>
        <v>0</v>
      </c>
      <c r="I82" s="199">
        <f>I81</f>
        <v>0</v>
      </c>
    </row>
    <row r="83" spans="1:9" s="179" customFormat="1" ht="14.25">
      <c r="A83" s="177">
        <v>74</v>
      </c>
      <c r="B83" s="184" t="s">
        <v>43</v>
      </c>
      <c r="C83" s="194">
        <v>807</v>
      </c>
      <c r="D83" s="202" t="s">
        <v>134</v>
      </c>
      <c r="E83" s="203"/>
      <c r="F83" s="203"/>
      <c r="G83" s="204">
        <f>G84+G144+G166+G173+G159+G137+G153+G103+G110+G179+G184+G190+G117+G124</f>
        <v>13157.638939999999</v>
      </c>
      <c r="H83" s="204">
        <f t="shared" ref="H83:I83" si="34">H84+H144+H166+H173+H159+H137+H153+H103+H110+H179+H190+H117+H124</f>
        <v>11613.877999999999</v>
      </c>
      <c r="I83" s="204">
        <f t="shared" si="34"/>
        <v>11135.831</v>
      </c>
    </row>
    <row r="84" spans="1:9" s="180" customFormat="1">
      <c r="A84" s="176">
        <v>75</v>
      </c>
      <c r="B84" s="185" t="s">
        <v>48</v>
      </c>
      <c r="C84" s="194">
        <v>807</v>
      </c>
      <c r="D84" s="202" t="s">
        <v>135</v>
      </c>
      <c r="E84" s="202"/>
      <c r="F84" s="202"/>
      <c r="G84" s="204">
        <f>G85+G98</f>
        <v>8297.0984599999992</v>
      </c>
      <c r="H84" s="204">
        <f t="shared" ref="H84:I84" si="35">H85+H98</f>
        <v>7462.3609999999999</v>
      </c>
      <c r="I84" s="204">
        <f t="shared" si="35"/>
        <v>7140.7139999999999</v>
      </c>
    </row>
    <row r="85" spans="1:9" s="179" customFormat="1" ht="38.25">
      <c r="A85" s="177">
        <v>76</v>
      </c>
      <c r="B85" s="183" t="s">
        <v>221</v>
      </c>
      <c r="C85" s="194">
        <v>807</v>
      </c>
      <c r="D85" s="195" t="s">
        <v>140</v>
      </c>
      <c r="E85" s="198"/>
      <c r="F85" s="198"/>
      <c r="G85" s="196">
        <f>G86+G90+G94</f>
        <v>7055.66446</v>
      </c>
      <c r="H85" s="196">
        <f t="shared" ref="H85:I85" si="36">H86+H90+H94</f>
        <v>6220.9269999999997</v>
      </c>
      <c r="I85" s="196">
        <f t="shared" si="36"/>
        <v>5899.28</v>
      </c>
    </row>
    <row r="86" spans="1:9" s="179" customFormat="1" ht="51">
      <c r="A86" s="176">
        <v>77</v>
      </c>
      <c r="B86" s="178" t="s">
        <v>176</v>
      </c>
      <c r="C86" s="197">
        <v>807</v>
      </c>
      <c r="D86" s="198" t="s">
        <v>140</v>
      </c>
      <c r="E86" s="198" t="s">
        <v>44</v>
      </c>
      <c r="F86" s="198"/>
      <c r="G86" s="199">
        <f>G87</f>
        <v>3491.6790000000001</v>
      </c>
      <c r="H86" s="199">
        <f t="shared" ref="H86:I87" si="37">H87</f>
        <v>3441.6790000000001</v>
      </c>
      <c r="I86" s="199">
        <f t="shared" si="37"/>
        <v>3441.6790000000001</v>
      </c>
    </row>
    <row r="87" spans="1:9" s="179" customFormat="1" ht="25.5">
      <c r="A87" s="177">
        <v>78</v>
      </c>
      <c r="B87" s="178" t="s">
        <v>162</v>
      </c>
      <c r="C87" s="197">
        <v>807</v>
      </c>
      <c r="D87" s="198" t="s">
        <v>140</v>
      </c>
      <c r="E87" s="198" t="s">
        <v>41</v>
      </c>
      <c r="F87" s="198"/>
      <c r="G87" s="199">
        <f>G88</f>
        <v>3491.6790000000001</v>
      </c>
      <c r="H87" s="199">
        <f t="shared" si="37"/>
        <v>3441.6790000000001</v>
      </c>
      <c r="I87" s="199">
        <f t="shared" si="37"/>
        <v>3441.6790000000001</v>
      </c>
    </row>
    <row r="88" spans="1:9" s="179" customFormat="1">
      <c r="A88" s="176">
        <v>79</v>
      </c>
      <c r="B88" s="186" t="s">
        <v>32</v>
      </c>
      <c r="C88" s="197">
        <v>807</v>
      </c>
      <c r="D88" s="198" t="s">
        <v>140</v>
      </c>
      <c r="E88" s="203" t="s">
        <v>41</v>
      </c>
      <c r="F88" s="203" t="s">
        <v>114</v>
      </c>
      <c r="G88" s="205">
        <f>G89</f>
        <v>3491.6790000000001</v>
      </c>
      <c r="H88" s="205">
        <f t="shared" ref="H88:I88" si="38">H89</f>
        <v>3441.6790000000001</v>
      </c>
      <c r="I88" s="205">
        <f t="shared" si="38"/>
        <v>3441.6790000000001</v>
      </c>
    </row>
    <row r="89" spans="1:9" s="179" customFormat="1" ht="38.25">
      <c r="A89" s="177">
        <v>80</v>
      </c>
      <c r="B89" s="186" t="s">
        <v>177</v>
      </c>
      <c r="C89" s="197">
        <v>807</v>
      </c>
      <c r="D89" s="198" t="s">
        <v>140</v>
      </c>
      <c r="E89" s="203" t="s">
        <v>41</v>
      </c>
      <c r="F89" s="203" t="s">
        <v>115</v>
      </c>
      <c r="G89" s="199">
        <f>3441.679+50</f>
        <v>3491.6790000000001</v>
      </c>
      <c r="H89" s="199">
        <v>3441.6790000000001</v>
      </c>
      <c r="I89" s="199">
        <v>3441.6790000000001</v>
      </c>
    </row>
    <row r="90" spans="1:9" s="179" customFormat="1" ht="25.5">
      <c r="A90" s="176">
        <v>81</v>
      </c>
      <c r="B90" s="178" t="s">
        <v>129</v>
      </c>
      <c r="C90" s="197">
        <v>807</v>
      </c>
      <c r="D90" s="198" t="s">
        <v>140</v>
      </c>
      <c r="E90" s="198" t="s">
        <v>45</v>
      </c>
      <c r="F90" s="198"/>
      <c r="G90" s="199">
        <f>G91</f>
        <v>3562.2104600000002</v>
      </c>
      <c r="H90" s="199">
        <f>H91</f>
        <v>2777.473</v>
      </c>
      <c r="I90" s="199">
        <f>I91</f>
        <v>2455.826</v>
      </c>
    </row>
    <row r="91" spans="1:9" s="179" customFormat="1" ht="25.5">
      <c r="A91" s="177">
        <v>82</v>
      </c>
      <c r="B91" s="178" t="s">
        <v>2</v>
      </c>
      <c r="C91" s="197">
        <v>807</v>
      </c>
      <c r="D91" s="198" t="s">
        <v>140</v>
      </c>
      <c r="E91" s="198" t="s">
        <v>39</v>
      </c>
      <c r="F91" s="198"/>
      <c r="G91" s="199">
        <f>3378.88+178.33046+5</f>
        <v>3562.2104600000002</v>
      </c>
      <c r="H91" s="199">
        <v>2777.473</v>
      </c>
      <c r="I91" s="199">
        <v>2455.826</v>
      </c>
    </row>
    <row r="92" spans="1:9" s="179" customFormat="1">
      <c r="A92" s="176">
        <v>83</v>
      </c>
      <c r="B92" s="186" t="s">
        <v>32</v>
      </c>
      <c r="C92" s="197">
        <v>807</v>
      </c>
      <c r="D92" s="198" t="s">
        <v>140</v>
      </c>
      <c r="E92" s="198" t="s">
        <v>39</v>
      </c>
      <c r="F92" s="198" t="s">
        <v>114</v>
      </c>
      <c r="G92" s="199">
        <f>G91</f>
        <v>3562.2104600000002</v>
      </c>
      <c r="H92" s="199">
        <f t="shared" ref="H92:I92" si="39">H91</f>
        <v>2777.473</v>
      </c>
      <c r="I92" s="199">
        <f t="shared" si="39"/>
        <v>2455.826</v>
      </c>
    </row>
    <row r="93" spans="1:9" s="179" customFormat="1" ht="38.25">
      <c r="A93" s="177">
        <v>84</v>
      </c>
      <c r="B93" s="186" t="s">
        <v>177</v>
      </c>
      <c r="C93" s="197">
        <v>807</v>
      </c>
      <c r="D93" s="198" t="s">
        <v>140</v>
      </c>
      <c r="E93" s="198" t="s">
        <v>39</v>
      </c>
      <c r="F93" s="198" t="s">
        <v>115</v>
      </c>
      <c r="G93" s="199">
        <f>G92</f>
        <v>3562.2104600000002</v>
      </c>
      <c r="H93" s="199">
        <f>H92</f>
        <v>2777.473</v>
      </c>
      <c r="I93" s="199">
        <f>I92</f>
        <v>2455.826</v>
      </c>
    </row>
    <row r="94" spans="1:9" s="179" customFormat="1">
      <c r="A94" s="176">
        <v>85</v>
      </c>
      <c r="B94" s="178" t="s">
        <v>51</v>
      </c>
      <c r="C94" s="197">
        <v>807</v>
      </c>
      <c r="D94" s="198" t="s">
        <v>140</v>
      </c>
      <c r="E94" s="198" t="s">
        <v>52</v>
      </c>
      <c r="F94" s="198"/>
      <c r="G94" s="199">
        <f>G95</f>
        <v>1.7749999999999999</v>
      </c>
      <c r="H94" s="199">
        <f t="shared" ref="H94:I94" si="40">H95</f>
        <v>1.7749999999999999</v>
      </c>
      <c r="I94" s="199">
        <f t="shared" si="40"/>
        <v>1.7749999999999999</v>
      </c>
    </row>
    <row r="95" spans="1:9" s="179" customFormat="1">
      <c r="A95" s="177">
        <v>86</v>
      </c>
      <c r="B95" s="178" t="s">
        <v>53</v>
      </c>
      <c r="C95" s="197">
        <v>807</v>
      </c>
      <c r="D95" s="198" t="s">
        <v>140</v>
      </c>
      <c r="E95" s="198" t="s">
        <v>42</v>
      </c>
      <c r="F95" s="198"/>
      <c r="G95" s="199">
        <v>1.7749999999999999</v>
      </c>
      <c r="H95" s="199">
        <v>1.7749999999999999</v>
      </c>
      <c r="I95" s="199">
        <v>1.7749999999999999</v>
      </c>
    </row>
    <row r="96" spans="1:9" s="179" customFormat="1">
      <c r="A96" s="176">
        <v>87</v>
      </c>
      <c r="B96" s="186" t="s">
        <v>32</v>
      </c>
      <c r="C96" s="197">
        <v>807</v>
      </c>
      <c r="D96" s="198" t="s">
        <v>140</v>
      </c>
      <c r="E96" s="198" t="s">
        <v>42</v>
      </c>
      <c r="F96" s="198" t="s">
        <v>114</v>
      </c>
      <c r="G96" s="199">
        <f t="shared" ref="G96:I96" si="41">G95</f>
        <v>1.7749999999999999</v>
      </c>
      <c r="H96" s="199">
        <f t="shared" si="41"/>
        <v>1.7749999999999999</v>
      </c>
      <c r="I96" s="199">
        <f t="shared" si="41"/>
        <v>1.7749999999999999</v>
      </c>
    </row>
    <row r="97" spans="1:9" s="179" customFormat="1" ht="38.25">
      <c r="A97" s="177">
        <v>88</v>
      </c>
      <c r="B97" s="186" t="s">
        <v>177</v>
      </c>
      <c r="C97" s="197">
        <v>807</v>
      </c>
      <c r="D97" s="198" t="s">
        <v>140</v>
      </c>
      <c r="E97" s="198" t="s">
        <v>42</v>
      </c>
      <c r="F97" s="198" t="s">
        <v>115</v>
      </c>
      <c r="G97" s="199">
        <f>G96</f>
        <v>1.7749999999999999</v>
      </c>
      <c r="H97" s="199">
        <f>H96</f>
        <v>1.7749999999999999</v>
      </c>
      <c r="I97" s="199">
        <f>I96</f>
        <v>1.7749999999999999</v>
      </c>
    </row>
    <row r="98" spans="1:9" s="179" customFormat="1" ht="33" customHeight="1">
      <c r="A98" s="176">
        <v>89</v>
      </c>
      <c r="B98" s="185" t="s">
        <v>157</v>
      </c>
      <c r="C98" s="194">
        <v>807</v>
      </c>
      <c r="D98" s="202" t="s">
        <v>156</v>
      </c>
      <c r="E98" s="203"/>
      <c r="F98" s="203"/>
      <c r="G98" s="204">
        <f>G99</f>
        <v>1241.434</v>
      </c>
      <c r="H98" s="204">
        <f t="shared" ref="H98:I99" si="42">H99</f>
        <v>1241.434</v>
      </c>
      <c r="I98" s="204">
        <f t="shared" si="42"/>
        <v>1241.434</v>
      </c>
    </row>
    <row r="99" spans="1:9" s="179" customFormat="1" ht="51">
      <c r="A99" s="177">
        <v>90</v>
      </c>
      <c r="B99" s="186" t="s">
        <v>50</v>
      </c>
      <c r="C99" s="197">
        <v>807</v>
      </c>
      <c r="D99" s="203" t="s">
        <v>156</v>
      </c>
      <c r="E99" s="206" t="s">
        <v>44</v>
      </c>
      <c r="F99" s="203"/>
      <c r="G99" s="207">
        <f>G100</f>
        <v>1241.434</v>
      </c>
      <c r="H99" s="207">
        <f t="shared" si="42"/>
        <v>1241.434</v>
      </c>
      <c r="I99" s="207">
        <f t="shared" si="42"/>
        <v>1241.434</v>
      </c>
    </row>
    <row r="100" spans="1:9" s="179" customFormat="1" ht="25.5">
      <c r="A100" s="176">
        <v>91</v>
      </c>
      <c r="B100" s="186" t="s">
        <v>49</v>
      </c>
      <c r="C100" s="197">
        <v>807</v>
      </c>
      <c r="D100" s="203" t="s">
        <v>156</v>
      </c>
      <c r="E100" s="203" t="s">
        <v>41</v>
      </c>
      <c r="F100" s="203"/>
      <c r="G100" s="105">
        <v>1241.434</v>
      </c>
      <c r="H100" s="105">
        <v>1241.434</v>
      </c>
      <c r="I100" s="105">
        <v>1241.434</v>
      </c>
    </row>
    <row r="101" spans="1:9" s="179" customFormat="1">
      <c r="A101" s="177">
        <v>92</v>
      </c>
      <c r="B101" s="186" t="s">
        <v>32</v>
      </c>
      <c r="C101" s="197">
        <v>807</v>
      </c>
      <c r="D101" s="203" t="s">
        <v>156</v>
      </c>
      <c r="E101" s="203" t="s">
        <v>41</v>
      </c>
      <c r="F101" s="203" t="s">
        <v>114</v>
      </c>
      <c r="G101" s="205">
        <f>G100</f>
        <v>1241.434</v>
      </c>
      <c r="H101" s="205">
        <f>H100</f>
        <v>1241.434</v>
      </c>
      <c r="I101" s="205">
        <f>I100</f>
        <v>1241.434</v>
      </c>
    </row>
    <row r="102" spans="1:9" s="179" customFormat="1" ht="25.5">
      <c r="A102" s="176">
        <v>93</v>
      </c>
      <c r="B102" s="186" t="s">
        <v>15</v>
      </c>
      <c r="C102" s="197">
        <v>807</v>
      </c>
      <c r="D102" s="203" t="s">
        <v>156</v>
      </c>
      <c r="E102" s="203" t="s">
        <v>41</v>
      </c>
      <c r="F102" s="203" t="s">
        <v>116</v>
      </c>
      <c r="G102" s="207">
        <f>G100</f>
        <v>1241.434</v>
      </c>
      <c r="H102" s="207">
        <f>H100</f>
        <v>1241.434</v>
      </c>
      <c r="I102" s="207">
        <f>I100</f>
        <v>1241.434</v>
      </c>
    </row>
    <row r="103" spans="1:9" s="180" customFormat="1" ht="24.75" customHeight="1">
      <c r="A103" s="177">
        <v>94</v>
      </c>
      <c r="B103" s="12" t="s">
        <v>43</v>
      </c>
      <c r="C103" s="194">
        <v>807</v>
      </c>
      <c r="D103" s="201" t="s">
        <v>134</v>
      </c>
      <c r="E103" s="195"/>
      <c r="F103" s="195"/>
      <c r="G103" s="196">
        <f>G104</f>
        <v>61.436</v>
      </c>
      <c r="H103" s="196">
        <f t="shared" ref="H103:I107" si="43">H104</f>
        <v>21.436</v>
      </c>
      <c r="I103" s="196">
        <f t="shared" si="43"/>
        <v>21.436</v>
      </c>
    </row>
    <row r="104" spans="1:9" s="179" customFormat="1" ht="18" customHeight="1">
      <c r="A104" s="176">
        <v>95</v>
      </c>
      <c r="B104" s="178" t="s">
        <v>160</v>
      </c>
      <c r="C104" s="197">
        <v>807</v>
      </c>
      <c r="D104" s="200" t="s">
        <v>142</v>
      </c>
      <c r="E104" s="200"/>
      <c r="F104" s="200"/>
      <c r="G104" s="199">
        <f>G105</f>
        <v>61.436</v>
      </c>
      <c r="H104" s="199">
        <f t="shared" si="43"/>
        <v>21.436</v>
      </c>
      <c r="I104" s="199">
        <f t="shared" si="43"/>
        <v>21.436</v>
      </c>
    </row>
    <row r="105" spans="1:9" s="180" customFormat="1" ht="30.75" customHeight="1">
      <c r="A105" s="177">
        <v>96</v>
      </c>
      <c r="B105" s="14" t="s">
        <v>262</v>
      </c>
      <c r="C105" s="197">
        <v>807</v>
      </c>
      <c r="D105" s="200" t="s">
        <v>263</v>
      </c>
      <c r="E105" s="200"/>
      <c r="F105" s="200"/>
      <c r="G105" s="199">
        <f>G106</f>
        <v>61.436</v>
      </c>
      <c r="H105" s="199">
        <f t="shared" si="43"/>
        <v>21.436</v>
      </c>
      <c r="I105" s="199">
        <f t="shared" si="43"/>
        <v>21.436</v>
      </c>
    </row>
    <row r="106" spans="1:9" s="179" customFormat="1" ht="25.5">
      <c r="A106" s="176">
        <v>97</v>
      </c>
      <c r="B106" s="186" t="s">
        <v>129</v>
      </c>
      <c r="C106" s="197">
        <v>807</v>
      </c>
      <c r="D106" s="200" t="s">
        <v>263</v>
      </c>
      <c r="E106" s="200" t="s">
        <v>45</v>
      </c>
      <c r="F106" s="200"/>
      <c r="G106" s="199">
        <f>G107</f>
        <v>61.436</v>
      </c>
      <c r="H106" s="199">
        <f t="shared" si="43"/>
        <v>21.436</v>
      </c>
      <c r="I106" s="199">
        <f t="shared" si="43"/>
        <v>21.436</v>
      </c>
    </row>
    <row r="107" spans="1:9" s="179" customFormat="1" ht="25.5">
      <c r="A107" s="177">
        <v>98</v>
      </c>
      <c r="B107" s="186" t="s">
        <v>128</v>
      </c>
      <c r="C107" s="197">
        <v>807</v>
      </c>
      <c r="D107" s="200" t="s">
        <v>263</v>
      </c>
      <c r="E107" s="200" t="s">
        <v>39</v>
      </c>
      <c r="F107" s="200"/>
      <c r="G107" s="199">
        <f>G108</f>
        <v>61.436</v>
      </c>
      <c r="H107" s="199">
        <f t="shared" si="43"/>
        <v>21.436</v>
      </c>
      <c r="I107" s="199">
        <f t="shared" si="43"/>
        <v>21.436</v>
      </c>
    </row>
    <row r="108" spans="1:9" s="179" customFormat="1">
      <c r="A108" s="176">
        <v>99</v>
      </c>
      <c r="B108" s="14" t="s">
        <v>35</v>
      </c>
      <c r="C108" s="197">
        <v>807</v>
      </c>
      <c r="D108" s="200" t="s">
        <v>263</v>
      </c>
      <c r="E108" s="200" t="s">
        <v>39</v>
      </c>
      <c r="F108" s="200" t="s">
        <v>112</v>
      </c>
      <c r="G108" s="199">
        <f>21.436+40</f>
        <v>61.436</v>
      </c>
      <c r="H108" s="199">
        <v>21.436</v>
      </c>
      <c r="I108" s="199">
        <v>21.436</v>
      </c>
    </row>
    <row r="109" spans="1:9" s="179" customFormat="1">
      <c r="A109" s="177">
        <v>100</v>
      </c>
      <c r="B109" s="186" t="s">
        <v>260</v>
      </c>
      <c r="C109" s="197">
        <v>807</v>
      </c>
      <c r="D109" s="200" t="s">
        <v>263</v>
      </c>
      <c r="E109" s="200" t="s">
        <v>39</v>
      </c>
      <c r="F109" s="200" t="s">
        <v>261</v>
      </c>
      <c r="G109" s="199">
        <f>G108</f>
        <v>61.436</v>
      </c>
      <c r="H109" s="199">
        <f t="shared" ref="H109:I109" si="44">H108</f>
        <v>21.436</v>
      </c>
      <c r="I109" s="199">
        <f t="shared" si="44"/>
        <v>21.436</v>
      </c>
    </row>
    <row r="110" spans="1:9" s="180" customFormat="1" ht="29.25" customHeight="1">
      <c r="A110" s="176">
        <v>101</v>
      </c>
      <c r="B110" s="12" t="s">
        <v>43</v>
      </c>
      <c r="C110" s="194">
        <v>807</v>
      </c>
      <c r="D110" s="201" t="s">
        <v>134</v>
      </c>
      <c r="E110" s="195"/>
      <c r="F110" s="195"/>
      <c r="G110" s="196">
        <f t="shared" ref="G110:G115" si="45">G111</f>
        <v>56.930999999999997</v>
      </c>
      <c r="H110" s="196">
        <f t="shared" ref="H110:I115" si="46">H111</f>
        <v>56.930999999999997</v>
      </c>
      <c r="I110" s="196">
        <f t="shared" si="46"/>
        <v>56.930999999999997</v>
      </c>
    </row>
    <row r="111" spans="1:9" s="179" customFormat="1">
      <c r="A111" s="177">
        <v>102</v>
      </c>
      <c r="B111" s="178" t="s">
        <v>160</v>
      </c>
      <c r="C111" s="197">
        <v>807</v>
      </c>
      <c r="D111" s="200" t="s">
        <v>142</v>
      </c>
      <c r="E111" s="200"/>
      <c r="F111" s="200"/>
      <c r="G111" s="199">
        <f t="shared" si="45"/>
        <v>56.930999999999997</v>
      </c>
      <c r="H111" s="199">
        <f t="shared" si="46"/>
        <v>56.930999999999997</v>
      </c>
      <c r="I111" s="199">
        <f t="shared" si="46"/>
        <v>56.930999999999997</v>
      </c>
    </row>
    <row r="112" spans="1:9" s="180" customFormat="1" ht="56.25" customHeight="1">
      <c r="A112" s="176">
        <v>103</v>
      </c>
      <c r="B112" s="14" t="s">
        <v>218</v>
      </c>
      <c r="C112" s="197">
        <v>807</v>
      </c>
      <c r="D112" s="200" t="s">
        <v>219</v>
      </c>
      <c r="E112" s="200"/>
      <c r="F112" s="200"/>
      <c r="G112" s="199">
        <f t="shared" si="45"/>
        <v>56.930999999999997</v>
      </c>
      <c r="H112" s="199">
        <f t="shared" si="46"/>
        <v>56.930999999999997</v>
      </c>
      <c r="I112" s="199">
        <f t="shared" si="46"/>
        <v>56.930999999999997</v>
      </c>
    </row>
    <row r="113" spans="1:9" s="179" customFormat="1" ht="25.5">
      <c r="A113" s="177">
        <v>104</v>
      </c>
      <c r="B113" s="186" t="s">
        <v>129</v>
      </c>
      <c r="C113" s="197">
        <v>807</v>
      </c>
      <c r="D113" s="200" t="s">
        <v>219</v>
      </c>
      <c r="E113" s="200" t="s">
        <v>55</v>
      </c>
      <c r="F113" s="200"/>
      <c r="G113" s="199">
        <f t="shared" si="45"/>
        <v>56.930999999999997</v>
      </c>
      <c r="H113" s="199">
        <f t="shared" si="46"/>
        <v>56.930999999999997</v>
      </c>
      <c r="I113" s="199">
        <f t="shared" si="46"/>
        <v>56.930999999999997</v>
      </c>
    </row>
    <row r="114" spans="1:9" s="179" customFormat="1" ht="25.5">
      <c r="A114" s="176">
        <v>105</v>
      </c>
      <c r="B114" s="186" t="s">
        <v>128</v>
      </c>
      <c r="C114" s="197">
        <v>807</v>
      </c>
      <c r="D114" s="200" t="s">
        <v>219</v>
      </c>
      <c r="E114" s="200" t="s">
        <v>40</v>
      </c>
      <c r="F114" s="200"/>
      <c r="G114" s="199">
        <f t="shared" si="45"/>
        <v>56.930999999999997</v>
      </c>
      <c r="H114" s="199">
        <f t="shared" si="46"/>
        <v>56.930999999999997</v>
      </c>
      <c r="I114" s="199">
        <f t="shared" si="46"/>
        <v>56.930999999999997</v>
      </c>
    </row>
    <row r="115" spans="1:9" s="179" customFormat="1">
      <c r="A115" s="177">
        <v>106</v>
      </c>
      <c r="B115" s="14" t="s">
        <v>35</v>
      </c>
      <c r="C115" s="197">
        <v>807</v>
      </c>
      <c r="D115" s="200" t="s">
        <v>219</v>
      </c>
      <c r="E115" s="200" t="s">
        <v>40</v>
      </c>
      <c r="F115" s="200" t="s">
        <v>112</v>
      </c>
      <c r="G115" s="199">
        <f t="shared" si="45"/>
        <v>56.930999999999997</v>
      </c>
      <c r="H115" s="199">
        <f t="shared" si="46"/>
        <v>56.930999999999997</v>
      </c>
      <c r="I115" s="199">
        <f t="shared" si="46"/>
        <v>56.930999999999997</v>
      </c>
    </row>
    <row r="116" spans="1:9" s="179" customFormat="1">
      <c r="A116" s="176">
        <v>107</v>
      </c>
      <c r="B116" s="186" t="s">
        <v>212</v>
      </c>
      <c r="C116" s="197">
        <v>807</v>
      </c>
      <c r="D116" s="200" t="s">
        <v>219</v>
      </c>
      <c r="E116" s="200" t="s">
        <v>40</v>
      </c>
      <c r="F116" s="200" t="s">
        <v>213</v>
      </c>
      <c r="G116" s="104">
        <v>56.930999999999997</v>
      </c>
      <c r="H116" s="104">
        <v>56.930999999999997</v>
      </c>
      <c r="I116" s="104">
        <v>56.930999999999997</v>
      </c>
    </row>
    <row r="117" spans="1:9" s="180" customFormat="1" ht="25.5" customHeight="1">
      <c r="A117" s="177">
        <v>108</v>
      </c>
      <c r="B117" s="12" t="s">
        <v>43</v>
      </c>
      <c r="C117" s="194">
        <v>807</v>
      </c>
      <c r="D117" s="201" t="s">
        <v>134</v>
      </c>
      <c r="E117" s="195"/>
      <c r="F117" s="195"/>
      <c r="G117" s="196">
        <f>G118</f>
        <v>622.90899999999999</v>
      </c>
      <c r="H117" s="196">
        <f t="shared" ref="H117:I121" si="47">H118</f>
        <v>405.32600000000002</v>
      </c>
      <c r="I117" s="196">
        <f t="shared" si="47"/>
        <v>405.32600000000002</v>
      </c>
    </row>
    <row r="118" spans="1:9" s="179" customFormat="1">
      <c r="A118" s="176">
        <v>109</v>
      </c>
      <c r="B118" s="178" t="s">
        <v>160</v>
      </c>
      <c r="C118" s="197">
        <v>807</v>
      </c>
      <c r="D118" s="200" t="s">
        <v>142</v>
      </c>
      <c r="E118" s="200"/>
      <c r="F118" s="200"/>
      <c r="G118" s="199">
        <f>G119</f>
        <v>622.90899999999999</v>
      </c>
      <c r="H118" s="199">
        <f t="shared" si="47"/>
        <v>405.32600000000002</v>
      </c>
      <c r="I118" s="199">
        <f t="shared" si="47"/>
        <v>405.32600000000002</v>
      </c>
    </row>
    <row r="119" spans="1:9" s="180" customFormat="1" ht="28.5" customHeight="1">
      <c r="A119" s="177">
        <v>110</v>
      </c>
      <c r="B119" s="14" t="s">
        <v>265</v>
      </c>
      <c r="C119" s="197">
        <v>807</v>
      </c>
      <c r="D119" s="200" t="s">
        <v>266</v>
      </c>
      <c r="E119" s="200"/>
      <c r="F119" s="200"/>
      <c r="G119" s="199">
        <f>G120</f>
        <v>622.90899999999999</v>
      </c>
      <c r="H119" s="199">
        <f t="shared" si="47"/>
        <v>405.32600000000002</v>
      </c>
      <c r="I119" s="199">
        <f t="shared" si="47"/>
        <v>405.32600000000002</v>
      </c>
    </row>
    <row r="120" spans="1:9" s="179" customFormat="1" ht="25.5">
      <c r="A120" s="176">
        <v>111</v>
      </c>
      <c r="B120" s="186" t="s">
        <v>129</v>
      </c>
      <c r="C120" s="197">
        <v>807</v>
      </c>
      <c r="D120" s="200" t="s">
        <v>266</v>
      </c>
      <c r="E120" s="200" t="s">
        <v>45</v>
      </c>
      <c r="F120" s="200"/>
      <c r="G120" s="199">
        <f>G121</f>
        <v>622.90899999999999</v>
      </c>
      <c r="H120" s="199">
        <f t="shared" si="47"/>
        <v>405.32600000000002</v>
      </c>
      <c r="I120" s="199">
        <f t="shared" si="47"/>
        <v>405.32600000000002</v>
      </c>
    </row>
    <row r="121" spans="1:9" s="179" customFormat="1" ht="25.5">
      <c r="A121" s="177">
        <v>112</v>
      </c>
      <c r="B121" s="186" t="s">
        <v>128</v>
      </c>
      <c r="C121" s="197">
        <v>807</v>
      </c>
      <c r="D121" s="200" t="s">
        <v>266</v>
      </c>
      <c r="E121" s="200" t="s">
        <v>39</v>
      </c>
      <c r="F121" s="200"/>
      <c r="G121" s="199">
        <f>G122</f>
        <v>622.90899999999999</v>
      </c>
      <c r="H121" s="199">
        <f t="shared" si="47"/>
        <v>405.32600000000002</v>
      </c>
      <c r="I121" s="199">
        <f t="shared" si="47"/>
        <v>405.32600000000002</v>
      </c>
    </row>
    <row r="122" spans="1:9" s="179" customFormat="1" ht="18.75" customHeight="1">
      <c r="A122" s="176">
        <v>113</v>
      </c>
      <c r="B122" s="14" t="s">
        <v>35</v>
      </c>
      <c r="C122" s="197">
        <v>807</v>
      </c>
      <c r="D122" s="200" t="s">
        <v>266</v>
      </c>
      <c r="E122" s="200" t="s">
        <v>39</v>
      </c>
      <c r="F122" s="200" t="s">
        <v>112</v>
      </c>
      <c r="G122" s="199">
        <f>405.326+67.264+150.319</f>
        <v>622.90899999999999</v>
      </c>
      <c r="H122" s="199">
        <v>405.32600000000002</v>
      </c>
      <c r="I122" s="199">
        <v>405.32600000000002</v>
      </c>
    </row>
    <row r="123" spans="1:9" s="179" customFormat="1" ht="18" customHeight="1">
      <c r="A123" s="177">
        <v>114</v>
      </c>
      <c r="B123" s="186" t="s">
        <v>260</v>
      </c>
      <c r="C123" s="197">
        <v>807</v>
      </c>
      <c r="D123" s="200" t="s">
        <v>266</v>
      </c>
      <c r="E123" s="200" t="s">
        <v>39</v>
      </c>
      <c r="F123" s="200" t="s">
        <v>261</v>
      </c>
      <c r="G123" s="199">
        <f>G122</f>
        <v>622.90899999999999</v>
      </c>
      <c r="H123" s="199">
        <f t="shared" ref="H123:I123" si="48">H122</f>
        <v>405.32600000000002</v>
      </c>
      <c r="I123" s="199">
        <f t="shared" si="48"/>
        <v>405.32600000000002</v>
      </c>
    </row>
    <row r="124" spans="1:9" s="180" customFormat="1" ht="29.25" customHeight="1">
      <c r="A124" s="176">
        <v>115</v>
      </c>
      <c r="B124" s="12" t="s">
        <v>43</v>
      </c>
      <c r="C124" s="194">
        <v>807</v>
      </c>
      <c r="D124" s="201" t="s">
        <v>134</v>
      </c>
      <c r="E124" s="195"/>
      <c r="F124" s="195"/>
      <c r="G124" s="196">
        <f>G125+G131</f>
        <v>143.72304</v>
      </c>
      <c r="H124" s="196">
        <f t="shared" ref="H124:I124" si="49">H125+H131</f>
        <v>9.6</v>
      </c>
      <c r="I124" s="196">
        <f t="shared" si="49"/>
        <v>9.6</v>
      </c>
    </row>
    <row r="125" spans="1:9" s="179" customFormat="1">
      <c r="A125" s="177">
        <v>116</v>
      </c>
      <c r="B125" s="178" t="s">
        <v>165</v>
      </c>
      <c r="C125" s="197">
        <v>807</v>
      </c>
      <c r="D125" s="200" t="s">
        <v>142</v>
      </c>
      <c r="E125" s="200"/>
      <c r="F125" s="200"/>
      <c r="G125" s="199">
        <f>G126</f>
        <v>9.6</v>
      </c>
      <c r="H125" s="199">
        <f t="shared" ref="H125:I126" si="50">H126</f>
        <v>9.6</v>
      </c>
      <c r="I125" s="199">
        <f t="shared" si="50"/>
        <v>9.6</v>
      </c>
    </row>
    <row r="126" spans="1:9" s="180" customFormat="1" ht="30" customHeight="1">
      <c r="A126" s="176">
        <v>117</v>
      </c>
      <c r="B126" s="14" t="s">
        <v>334</v>
      </c>
      <c r="C126" s="197">
        <v>807</v>
      </c>
      <c r="D126" s="200" t="s">
        <v>220</v>
      </c>
      <c r="E126" s="200"/>
      <c r="F126" s="200"/>
      <c r="G126" s="199">
        <f>G127</f>
        <v>9.6</v>
      </c>
      <c r="H126" s="199">
        <f t="shared" si="50"/>
        <v>9.6</v>
      </c>
      <c r="I126" s="199">
        <f t="shared" si="50"/>
        <v>9.6</v>
      </c>
    </row>
    <row r="127" spans="1:9" s="179" customFormat="1" ht="25.5">
      <c r="A127" s="177">
        <v>118</v>
      </c>
      <c r="B127" s="186" t="s">
        <v>129</v>
      </c>
      <c r="C127" s="197">
        <v>807</v>
      </c>
      <c r="D127" s="200" t="s">
        <v>220</v>
      </c>
      <c r="E127" s="200" t="s">
        <v>45</v>
      </c>
      <c r="F127" s="200"/>
      <c r="G127" s="199">
        <v>9.6</v>
      </c>
      <c r="H127" s="199">
        <v>9.6</v>
      </c>
      <c r="I127" s="199">
        <v>9.6</v>
      </c>
    </row>
    <row r="128" spans="1:9" s="179" customFormat="1" ht="25.5">
      <c r="A128" s="176">
        <v>119</v>
      </c>
      <c r="B128" s="186" t="s">
        <v>128</v>
      </c>
      <c r="C128" s="197">
        <v>807</v>
      </c>
      <c r="D128" s="200" t="s">
        <v>220</v>
      </c>
      <c r="E128" s="200" t="s">
        <v>39</v>
      </c>
      <c r="F128" s="200"/>
      <c r="G128" s="199">
        <f>G127</f>
        <v>9.6</v>
      </c>
      <c r="H128" s="199">
        <f t="shared" ref="H128:I130" si="51">H127</f>
        <v>9.6</v>
      </c>
      <c r="I128" s="199">
        <f t="shared" si="51"/>
        <v>9.6</v>
      </c>
    </row>
    <row r="129" spans="1:9" s="179" customFormat="1">
      <c r="A129" s="177">
        <v>120</v>
      </c>
      <c r="B129" s="14" t="s">
        <v>214</v>
      </c>
      <c r="C129" s="197">
        <v>807</v>
      </c>
      <c r="D129" s="200" t="s">
        <v>220</v>
      </c>
      <c r="E129" s="200" t="s">
        <v>39</v>
      </c>
      <c r="F129" s="200" t="s">
        <v>215</v>
      </c>
      <c r="G129" s="199">
        <f>G128</f>
        <v>9.6</v>
      </c>
      <c r="H129" s="199">
        <f t="shared" si="51"/>
        <v>9.6</v>
      </c>
      <c r="I129" s="199">
        <f t="shared" si="51"/>
        <v>9.6</v>
      </c>
    </row>
    <row r="130" spans="1:9" s="179" customFormat="1">
      <c r="A130" s="176">
        <v>121</v>
      </c>
      <c r="B130" s="186" t="s">
        <v>216</v>
      </c>
      <c r="C130" s="197">
        <v>807</v>
      </c>
      <c r="D130" s="200" t="s">
        <v>220</v>
      </c>
      <c r="E130" s="200" t="s">
        <v>39</v>
      </c>
      <c r="F130" s="200" t="s">
        <v>217</v>
      </c>
      <c r="G130" s="199">
        <f>G129</f>
        <v>9.6</v>
      </c>
      <c r="H130" s="199">
        <f t="shared" si="51"/>
        <v>9.6</v>
      </c>
      <c r="I130" s="199">
        <f t="shared" si="51"/>
        <v>9.6</v>
      </c>
    </row>
    <row r="131" spans="1:9" ht="24.75" customHeight="1">
      <c r="A131" s="177">
        <v>122</v>
      </c>
      <c r="B131" s="14" t="s">
        <v>363</v>
      </c>
      <c r="C131" s="197">
        <v>807</v>
      </c>
      <c r="D131" s="198" t="s">
        <v>142</v>
      </c>
      <c r="E131" s="59"/>
      <c r="F131" s="198"/>
      <c r="G131" s="199">
        <f>G132</f>
        <v>134.12304</v>
      </c>
      <c r="H131" s="302">
        <v>0</v>
      </c>
      <c r="I131" s="302">
        <v>0</v>
      </c>
    </row>
    <row r="132" spans="1:9" ht="25.5">
      <c r="A132" s="176">
        <v>123</v>
      </c>
      <c r="B132" s="261" t="s">
        <v>359</v>
      </c>
      <c r="C132" s="197">
        <v>807</v>
      </c>
      <c r="D132" s="200" t="s">
        <v>360</v>
      </c>
      <c r="E132" s="59"/>
      <c r="F132" s="198"/>
      <c r="G132" s="199">
        <f>G133</f>
        <v>134.12304</v>
      </c>
      <c r="H132" s="302">
        <v>0</v>
      </c>
      <c r="I132" s="302">
        <v>0</v>
      </c>
    </row>
    <row r="133" spans="1:9" ht="25.5">
      <c r="A133" s="177">
        <v>124</v>
      </c>
      <c r="B133" s="186" t="s">
        <v>129</v>
      </c>
      <c r="C133" s="197">
        <v>807</v>
      </c>
      <c r="D133" s="200" t="s">
        <v>360</v>
      </c>
      <c r="E133" s="200" t="s">
        <v>45</v>
      </c>
      <c r="F133" s="200"/>
      <c r="G133" s="199">
        <f>G134</f>
        <v>134.12304</v>
      </c>
      <c r="H133" s="302">
        <v>0</v>
      </c>
      <c r="I133" s="302">
        <v>0</v>
      </c>
    </row>
    <row r="134" spans="1:9" ht="25.5">
      <c r="A134" s="176">
        <v>125</v>
      </c>
      <c r="B134" s="186" t="s">
        <v>128</v>
      </c>
      <c r="C134" s="197">
        <v>807</v>
      </c>
      <c r="D134" s="200" t="s">
        <v>360</v>
      </c>
      <c r="E134" s="200" t="s">
        <v>39</v>
      </c>
      <c r="F134" s="198"/>
      <c r="G134" s="199">
        <f>G135</f>
        <v>134.12304</v>
      </c>
      <c r="H134" s="302">
        <v>0</v>
      </c>
      <c r="I134" s="302">
        <v>0</v>
      </c>
    </row>
    <row r="135" spans="1:9">
      <c r="A135" s="177">
        <v>126</v>
      </c>
      <c r="B135" s="262" t="s">
        <v>32</v>
      </c>
      <c r="C135" s="197">
        <v>807</v>
      </c>
      <c r="D135" s="200" t="s">
        <v>360</v>
      </c>
      <c r="E135" s="200" t="s">
        <v>39</v>
      </c>
      <c r="F135" s="198" t="s">
        <v>114</v>
      </c>
      <c r="G135" s="199">
        <f>G136</f>
        <v>134.12304</v>
      </c>
      <c r="H135" s="302">
        <v>0</v>
      </c>
      <c r="I135" s="302">
        <v>0</v>
      </c>
    </row>
    <row r="136" spans="1:9" s="263" customFormat="1">
      <c r="A136" s="176">
        <v>127</v>
      </c>
      <c r="B136" s="261" t="s">
        <v>54</v>
      </c>
      <c r="C136" s="197">
        <v>807</v>
      </c>
      <c r="D136" s="200" t="s">
        <v>360</v>
      </c>
      <c r="E136" s="200" t="s">
        <v>39</v>
      </c>
      <c r="F136" s="198" t="s">
        <v>119</v>
      </c>
      <c r="G136" s="199">
        <f>0.11688+134.00616</f>
        <v>134.12304</v>
      </c>
      <c r="H136" s="302">
        <v>0</v>
      </c>
      <c r="I136" s="302">
        <v>0</v>
      </c>
    </row>
    <row r="137" spans="1:9" s="180" customFormat="1">
      <c r="A137" s="177">
        <v>128</v>
      </c>
      <c r="B137" s="12" t="s">
        <v>0</v>
      </c>
      <c r="C137" s="194">
        <v>807</v>
      </c>
      <c r="D137" s="195" t="s">
        <v>143</v>
      </c>
      <c r="E137" s="208"/>
      <c r="F137" s="195"/>
      <c r="G137" s="196">
        <f>G138</f>
        <v>10</v>
      </c>
      <c r="H137" s="196">
        <f t="shared" ref="H137:I141" si="52">H138</f>
        <v>10</v>
      </c>
      <c r="I137" s="196">
        <f t="shared" si="52"/>
        <v>10</v>
      </c>
    </row>
    <row r="138" spans="1:9" s="179" customFormat="1" ht="25.5">
      <c r="A138" s="176">
        <v>129</v>
      </c>
      <c r="B138" s="14" t="s">
        <v>8</v>
      </c>
      <c r="C138" s="197">
        <v>807</v>
      </c>
      <c r="D138" s="200" t="s">
        <v>144</v>
      </c>
      <c r="E138" s="59"/>
      <c r="F138" s="198"/>
      <c r="G138" s="199">
        <f>G139</f>
        <v>10</v>
      </c>
      <c r="H138" s="199">
        <f t="shared" si="52"/>
        <v>10</v>
      </c>
      <c r="I138" s="199">
        <f t="shared" si="52"/>
        <v>10</v>
      </c>
    </row>
    <row r="139" spans="1:9" s="179" customFormat="1">
      <c r="A139" s="177">
        <v>130</v>
      </c>
      <c r="B139" s="178" t="s">
        <v>51</v>
      </c>
      <c r="C139" s="197">
        <v>807</v>
      </c>
      <c r="D139" s="200" t="s">
        <v>144</v>
      </c>
      <c r="E139" s="209">
        <v>800</v>
      </c>
      <c r="F139" s="200"/>
      <c r="G139" s="199">
        <f>G140</f>
        <v>10</v>
      </c>
      <c r="H139" s="199">
        <f t="shared" si="52"/>
        <v>10</v>
      </c>
      <c r="I139" s="199">
        <f t="shared" si="52"/>
        <v>10</v>
      </c>
    </row>
    <row r="140" spans="1:9" s="179" customFormat="1">
      <c r="A140" s="176">
        <v>131</v>
      </c>
      <c r="B140" s="14" t="s">
        <v>65</v>
      </c>
      <c r="C140" s="197">
        <v>807</v>
      </c>
      <c r="D140" s="200" t="s">
        <v>144</v>
      </c>
      <c r="E140" s="59">
        <v>870</v>
      </c>
      <c r="F140" s="198"/>
      <c r="G140" s="199">
        <f>G141</f>
        <v>10</v>
      </c>
      <c r="H140" s="199">
        <f t="shared" si="52"/>
        <v>10</v>
      </c>
      <c r="I140" s="199">
        <f t="shared" si="52"/>
        <v>10</v>
      </c>
    </row>
    <row r="141" spans="1:9" s="179" customFormat="1">
      <c r="A141" s="177">
        <v>132</v>
      </c>
      <c r="B141" s="186" t="s">
        <v>32</v>
      </c>
      <c r="C141" s="197">
        <v>807</v>
      </c>
      <c r="D141" s="200" t="s">
        <v>144</v>
      </c>
      <c r="E141" s="59">
        <v>870</v>
      </c>
      <c r="F141" s="198" t="s">
        <v>114</v>
      </c>
      <c r="G141" s="199">
        <f>G142</f>
        <v>10</v>
      </c>
      <c r="H141" s="199">
        <f t="shared" si="52"/>
        <v>10</v>
      </c>
      <c r="I141" s="199">
        <f t="shared" si="52"/>
        <v>10</v>
      </c>
    </row>
    <row r="142" spans="1:9" s="180" customFormat="1">
      <c r="A142" s="176">
        <v>133</v>
      </c>
      <c r="B142" s="178" t="s">
        <v>19</v>
      </c>
      <c r="C142" s="197">
        <v>807</v>
      </c>
      <c r="D142" s="200" t="s">
        <v>144</v>
      </c>
      <c r="E142" s="59">
        <v>870</v>
      </c>
      <c r="F142" s="198" t="s">
        <v>118</v>
      </c>
      <c r="G142" s="125">
        <v>10</v>
      </c>
      <c r="H142" s="125">
        <v>10</v>
      </c>
      <c r="I142" s="125">
        <v>10</v>
      </c>
    </row>
    <row r="143" spans="1:9" s="180" customFormat="1" ht="27" customHeight="1">
      <c r="A143" s="177">
        <v>134</v>
      </c>
      <c r="B143" s="187" t="s">
        <v>164</v>
      </c>
      <c r="C143" s="194">
        <v>807</v>
      </c>
      <c r="D143" s="210" t="s">
        <v>145</v>
      </c>
      <c r="E143" s="195"/>
      <c r="F143" s="210"/>
      <c r="G143" s="196">
        <f>G153+G144</f>
        <v>153.29999999999998</v>
      </c>
      <c r="H143" s="196">
        <f>H153+H144</f>
        <v>158.29999999999998</v>
      </c>
      <c r="I143" s="196">
        <f>I153+I144</f>
        <v>1.9</v>
      </c>
    </row>
    <row r="144" spans="1:9" s="179" customFormat="1" ht="38.25">
      <c r="A144" s="176">
        <v>135</v>
      </c>
      <c r="B144" s="178" t="s">
        <v>180</v>
      </c>
      <c r="C144" s="197">
        <v>807</v>
      </c>
      <c r="D144" s="198" t="s">
        <v>147</v>
      </c>
      <c r="E144" s="195"/>
      <c r="F144" s="198"/>
      <c r="G144" s="199">
        <f>G149+G145</f>
        <v>151.39999999999998</v>
      </c>
      <c r="H144" s="199">
        <f t="shared" ref="H144:I144" si="53">H149+H145</f>
        <v>156.39999999999998</v>
      </c>
      <c r="I144" s="199">
        <f t="shared" si="53"/>
        <v>0</v>
      </c>
    </row>
    <row r="145" spans="1:9" s="179" customFormat="1" ht="51">
      <c r="A145" s="177">
        <v>136</v>
      </c>
      <c r="B145" s="178" t="s">
        <v>176</v>
      </c>
      <c r="C145" s="197">
        <v>807</v>
      </c>
      <c r="D145" s="198" t="s">
        <v>147</v>
      </c>
      <c r="E145" s="198" t="s">
        <v>44</v>
      </c>
      <c r="F145" s="198"/>
      <c r="G145" s="199">
        <f>G146</f>
        <v>135.88399999999999</v>
      </c>
      <c r="H145" s="199">
        <f t="shared" ref="H145:I147" si="54">H146</f>
        <v>135.88399999999999</v>
      </c>
      <c r="I145" s="199">
        <f t="shared" si="54"/>
        <v>0</v>
      </c>
    </row>
    <row r="146" spans="1:9" s="179" customFormat="1" ht="25.5">
      <c r="A146" s="176">
        <v>137</v>
      </c>
      <c r="B146" s="178" t="s">
        <v>49</v>
      </c>
      <c r="C146" s="197">
        <v>807</v>
      </c>
      <c r="D146" s="198" t="s">
        <v>147</v>
      </c>
      <c r="E146" s="198" t="s">
        <v>41</v>
      </c>
      <c r="F146" s="198"/>
      <c r="G146" s="199">
        <f>G147</f>
        <v>135.88399999999999</v>
      </c>
      <c r="H146" s="199">
        <f t="shared" si="54"/>
        <v>135.88399999999999</v>
      </c>
      <c r="I146" s="199">
        <f t="shared" si="54"/>
        <v>0</v>
      </c>
    </row>
    <row r="147" spans="1:9" s="179" customFormat="1">
      <c r="A147" s="177">
        <v>138</v>
      </c>
      <c r="B147" s="178" t="s">
        <v>57</v>
      </c>
      <c r="C147" s="197">
        <v>807</v>
      </c>
      <c r="D147" s="198" t="s">
        <v>147</v>
      </c>
      <c r="E147" s="198" t="s">
        <v>41</v>
      </c>
      <c r="F147" s="198" t="s">
        <v>120</v>
      </c>
      <c r="G147" s="199">
        <f>G148</f>
        <v>135.88399999999999</v>
      </c>
      <c r="H147" s="199">
        <f t="shared" si="54"/>
        <v>135.88399999999999</v>
      </c>
      <c r="I147" s="199">
        <f t="shared" si="54"/>
        <v>0</v>
      </c>
    </row>
    <row r="148" spans="1:9" s="179" customFormat="1">
      <c r="A148" s="176">
        <v>139</v>
      </c>
      <c r="B148" s="178" t="s">
        <v>58</v>
      </c>
      <c r="C148" s="197">
        <v>807</v>
      </c>
      <c r="D148" s="198" t="s">
        <v>147</v>
      </c>
      <c r="E148" s="198" t="s">
        <v>41</v>
      </c>
      <c r="F148" s="198" t="s">
        <v>121</v>
      </c>
      <c r="G148" s="199">
        <v>135.88399999999999</v>
      </c>
      <c r="H148" s="199">
        <v>135.88399999999999</v>
      </c>
      <c r="I148" s="199">
        <v>0</v>
      </c>
    </row>
    <row r="149" spans="1:9" s="179" customFormat="1" ht="34.5" customHeight="1">
      <c r="A149" s="177">
        <v>140</v>
      </c>
      <c r="B149" s="178" t="s">
        <v>127</v>
      </c>
      <c r="C149" s="197">
        <v>807</v>
      </c>
      <c r="D149" s="198" t="s">
        <v>147</v>
      </c>
      <c r="E149" s="198" t="s">
        <v>45</v>
      </c>
      <c r="F149" s="198"/>
      <c r="G149" s="199">
        <f>G150</f>
        <v>15.516</v>
      </c>
      <c r="H149" s="199">
        <f t="shared" ref="H149:I151" si="55">H150</f>
        <v>20.515999999999998</v>
      </c>
      <c r="I149" s="199">
        <f t="shared" si="55"/>
        <v>0</v>
      </c>
    </row>
    <row r="150" spans="1:9" s="179" customFormat="1" ht="25.5">
      <c r="A150" s="176">
        <v>141</v>
      </c>
      <c r="B150" s="178" t="s">
        <v>2</v>
      </c>
      <c r="C150" s="197">
        <v>807</v>
      </c>
      <c r="D150" s="198" t="s">
        <v>147</v>
      </c>
      <c r="E150" s="198" t="s">
        <v>39</v>
      </c>
      <c r="F150" s="198"/>
      <c r="G150" s="199">
        <f>G151</f>
        <v>15.516</v>
      </c>
      <c r="H150" s="199">
        <f t="shared" si="55"/>
        <v>20.515999999999998</v>
      </c>
      <c r="I150" s="199">
        <f t="shared" si="55"/>
        <v>0</v>
      </c>
    </row>
    <row r="151" spans="1:9" s="179" customFormat="1">
      <c r="A151" s="177">
        <v>142</v>
      </c>
      <c r="B151" s="178" t="s">
        <v>57</v>
      </c>
      <c r="C151" s="197">
        <v>807</v>
      </c>
      <c r="D151" s="198" t="s">
        <v>147</v>
      </c>
      <c r="E151" s="198" t="s">
        <v>39</v>
      </c>
      <c r="F151" s="198" t="s">
        <v>120</v>
      </c>
      <c r="G151" s="199">
        <f>G152</f>
        <v>15.516</v>
      </c>
      <c r="H151" s="199">
        <f t="shared" si="55"/>
        <v>20.515999999999998</v>
      </c>
      <c r="I151" s="199">
        <f t="shared" si="55"/>
        <v>0</v>
      </c>
    </row>
    <row r="152" spans="1:9" s="179" customFormat="1">
      <c r="A152" s="176">
        <v>143</v>
      </c>
      <c r="B152" s="178" t="s">
        <v>58</v>
      </c>
      <c r="C152" s="197">
        <v>807</v>
      </c>
      <c r="D152" s="198" t="s">
        <v>147</v>
      </c>
      <c r="E152" s="198" t="s">
        <v>39</v>
      </c>
      <c r="F152" s="198" t="s">
        <v>121</v>
      </c>
      <c r="G152" s="199">
        <v>15.516</v>
      </c>
      <c r="H152" s="199">
        <v>20.515999999999998</v>
      </c>
      <c r="I152" s="199">
        <v>0</v>
      </c>
    </row>
    <row r="153" spans="1:9" s="179" customFormat="1" ht="45" customHeight="1">
      <c r="A153" s="177">
        <v>144</v>
      </c>
      <c r="B153" s="188" t="s">
        <v>179</v>
      </c>
      <c r="C153" s="197">
        <v>807</v>
      </c>
      <c r="D153" s="211" t="s">
        <v>146</v>
      </c>
      <c r="E153" s="211"/>
      <c r="F153" s="211"/>
      <c r="G153" s="199">
        <f>G154</f>
        <v>1.9</v>
      </c>
      <c r="H153" s="199">
        <f t="shared" ref="H153:I155" si="56">H154</f>
        <v>1.9</v>
      </c>
      <c r="I153" s="199">
        <f t="shared" si="56"/>
        <v>1.9</v>
      </c>
    </row>
    <row r="154" spans="1:9" s="179" customFormat="1" ht="25.5">
      <c r="A154" s="176">
        <v>145</v>
      </c>
      <c r="B154" s="178" t="s">
        <v>129</v>
      </c>
      <c r="C154" s="197">
        <v>807</v>
      </c>
      <c r="D154" s="211" t="s">
        <v>146</v>
      </c>
      <c r="E154" s="212" t="s">
        <v>45</v>
      </c>
      <c r="F154" s="211"/>
      <c r="G154" s="199">
        <f>G155</f>
        <v>1.9</v>
      </c>
      <c r="H154" s="199">
        <f t="shared" si="56"/>
        <v>1.9</v>
      </c>
      <c r="I154" s="199">
        <f t="shared" si="56"/>
        <v>1.9</v>
      </c>
    </row>
    <row r="155" spans="1:9" s="179" customFormat="1" ht="25.5">
      <c r="A155" s="177">
        <v>146</v>
      </c>
      <c r="B155" s="178" t="s">
        <v>2</v>
      </c>
      <c r="C155" s="197">
        <v>807</v>
      </c>
      <c r="D155" s="211" t="s">
        <v>146</v>
      </c>
      <c r="E155" s="213" t="s">
        <v>39</v>
      </c>
      <c r="F155" s="213"/>
      <c r="G155" s="199">
        <f>G156</f>
        <v>1.9</v>
      </c>
      <c r="H155" s="199">
        <f t="shared" si="56"/>
        <v>1.9</v>
      </c>
      <c r="I155" s="199">
        <f t="shared" si="56"/>
        <v>1.9</v>
      </c>
    </row>
    <row r="156" spans="1:9" s="179" customFormat="1">
      <c r="A156" s="176">
        <v>147</v>
      </c>
      <c r="B156" s="186" t="s">
        <v>32</v>
      </c>
      <c r="C156" s="197">
        <v>807</v>
      </c>
      <c r="D156" s="211" t="s">
        <v>146</v>
      </c>
      <c r="E156" s="213" t="s">
        <v>39</v>
      </c>
      <c r="F156" s="213" t="s">
        <v>114</v>
      </c>
      <c r="G156" s="199">
        <f>G157</f>
        <v>1.9</v>
      </c>
      <c r="H156" s="199">
        <f>H157</f>
        <v>1.9</v>
      </c>
      <c r="I156" s="199">
        <f>I157</f>
        <v>1.9</v>
      </c>
    </row>
    <row r="157" spans="1:9" s="179" customFormat="1">
      <c r="A157" s="177">
        <v>148</v>
      </c>
      <c r="B157" s="178" t="s">
        <v>54</v>
      </c>
      <c r="C157" s="197">
        <v>807</v>
      </c>
      <c r="D157" s="211" t="s">
        <v>146</v>
      </c>
      <c r="E157" s="213" t="s">
        <v>39</v>
      </c>
      <c r="F157" s="198" t="s">
        <v>119</v>
      </c>
      <c r="G157" s="199">
        <v>1.9</v>
      </c>
      <c r="H157" s="199">
        <v>1.9</v>
      </c>
      <c r="I157" s="199">
        <v>1.9</v>
      </c>
    </row>
    <row r="158" spans="1:9" s="179" customFormat="1" ht="21" customHeight="1">
      <c r="A158" s="176">
        <v>149</v>
      </c>
      <c r="B158" s="14" t="s">
        <v>43</v>
      </c>
      <c r="C158" s="197">
        <v>807</v>
      </c>
      <c r="D158" s="200" t="s">
        <v>134</v>
      </c>
      <c r="E158" s="198"/>
      <c r="F158" s="198"/>
      <c r="G158" s="199">
        <f>G159</f>
        <v>370.49400000000003</v>
      </c>
      <c r="H158" s="199">
        <f t="shared" ref="H158:I161" si="57">H159</f>
        <v>370.49400000000003</v>
      </c>
      <c r="I158" s="199">
        <f t="shared" si="57"/>
        <v>370.49400000000003</v>
      </c>
    </row>
    <row r="159" spans="1:9" s="180" customFormat="1" ht="18" customHeight="1">
      <c r="A159" s="177">
        <v>150</v>
      </c>
      <c r="B159" s="183" t="s">
        <v>165</v>
      </c>
      <c r="C159" s="194">
        <v>807</v>
      </c>
      <c r="D159" s="201" t="s">
        <v>141</v>
      </c>
      <c r="E159" s="201"/>
      <c r="F159" s="201"/>
      <c r="G159" s="196">
        <f>G160</f>
        <v>370.49400000000003</v>
      </c>
      <c r="H159" s="196">
        <f t="shared" si="57"/>
        <v>370.49400000000003</v>
      </c>
      <c r="I159" s="196">
        <f t="shared" si="57"/>
        <v>370.49400000000003</v>
      </c>
    </row>
    <row r="160" spans="1:9" s="180" customFormat="1" ht="45.75" customHeight="1">
      <c r="A160" s="176">
        <v>151</v>
      </c>
      <c r="B160" s="14" t="s">
        <v>255</v>
      </c>
      <c r="C160" s="197">
        <v>807</v>
      </c>
      <c r="D160" s="200" t="s">
        <v>244</v>
      </c>
      <c r="E160" s="200"/>
      <c r="F160" s="200"/>
      <c r="G160" s="199">
        <f>G161</f>
        <v>370.49400000000003</v>
      </c>
      <c r="H160" s="199">
        <f t="shared" si="57"/>
        <v>370.49400000000003</v>
      </c>
      <c r="I160" s="199">
        <f t="shared" si="57"/>
        <v>370.49400000000003</v>
      </c>
    </row>
    <row r="161" spans="1:9" s="179" customFormat="1">
      <c r="A161" s="177">
        <v>152</v>
      </c>
      <c r="B161" s="14" t="s">
        <v>33</v>
      </c>
      <c r="C161" s="197">
        <v>807</v>
      </c>
      <c r="D161" s="200" t="s">
        <v>244</v>
      </c>
      <c r="E161" s="200" t="s">
        <v>55</v>
      </c>
      <c r="F161" s="200"/>
      <c r="G161" s="199">
        <f>G162</f>
        <v>370.49400000000003</v>
      </c>
      <c r="H161" s="199">
        <f t="shared" si="57"/>
        <v>370.49400000000003</v>
      </c>
      <c r="I161" s="199">
        <f t="shared" si="57"/>
        <v>370.49400000000003</v>
      </c>
    </row>
    <row r="162" spans="1:9" s="179" customFormat="1">
      <c r="A162" s="176">
        <v>153</v>
      </c>
      <c r="B162" s="14" t="s">
        <v>38</v>
      </c>
      <c r="C162" s="197">
        <v>807</v>
      </c>
      <c r="D162" s="200" t="s">
        <v>244</v>
      </c>
      <c r="E162" s="200" t="s">
        <v>40</v>
      </c>
      <c r="F162" s="200"/>
      <c r="G162" s="104">
        <v>370.49400000000003</v>
      </c>
      <c r="H162" s="104">
        <v>370.49400000000003</v>
      </c>
      <c r="I162" s="104">
        <v>370.49400000000003</v>
      </c>
    </row>
    <row r="163" spans="1:9" s="179" customFormat="1">
      <c r="A163" s="177">
        <v>154</v>
      </c>
      <c r="B163" s="186" t="s">
        <v>32</v>
      </c>
      <c r="C163" s="197">
        <v>807</v>
      </c>
      <c r="D163" s="200" t="s">
        <v>244</v>
      </c>
      <c r="E163" s="200" t="s">
        <v>40</v>
      </c>
      <c r="F163" s="200" t="s">
        <v>114</v>
      </c>
      <c r="G163" s="199">
        <f t="shared" ref="G163:I164" si="58">G162</f>
        <v>370.49400000000003</v>
      </c>
      <c r="H163" s="199">
        <f t="shared" si="58"/>
        <v>370.49400000000003</v>
      </c>
      <c r="I163" s="199">
        <f t="shared" si="58"/>
        <v>370.49400000000003</v>
      </c>
    </row>
    <row r="164" spans="1:9" s="179" customFormat="1" ht="38.25">
      <c r="A164" s="176">
        <v>155</v>
      </c>
      <c r="B164" s="186" t="s">
        <v>17</v>
      </c>
      <c r="C164" s="197">
        <v>807</v>
      </c>
      <c r="D164" s="200" t="s">
        <v>244</v>
      </c>
      <c r="E164" s="200" t="s">
        <v>40</v>
      </c>
      <c r="F164" s="200" t="s">
        <v>117</v>
      </c>
      <c r="G164" s="199">
        <f>G163</f>
        <v>370.49400000000003</v>
      </c>
      <c r="H164" s="199">
        <f t="shared" si="58"/>
        <v>370.49400000000003</v>
      </c>
      <c r="I164" s="199">
        <f t="shared" si="58"/>
        <v>370.49400000000003</v>
      </c>
    </row>
    <row r="165" spans="1:9" s="179" customFormat="1" ht="34.5" customHeight="1">
      <c r="A165" s="177">
        <v>156</v>
      </c>
      <c r="B165" s="14" t="s">
        <v>43</v>
      </c>
      <c r="C165" s="197">
        <v>807</v>
      </c>
      <c r="D165" s="200" t="s">
        <v>134</v>
      </c>
      <c r="E165" s="198"/>
      <c r="F165" s="198"/>
      <c r="G165" s="199">
        <f>G166</f>
        <v>10</v>
      </c>
      <c r="H165" s="199">
        <f t="shared" ref="H165:I168" si="59">H166</f>
        <v>0</v>
      </c>
      <c r="I165" s="199">
        <f t="shared" si="59"/>
        <v>0</v>
      </c>
    </row>
    <row r="166" spans="1:9" s="180" customFormat="1">
      <c r="A166" s="176">
        <v>157</v>
      </c>
      <c r="B166" s="183" t="s">
        <v>165</v>
      </c>
      <c r="C166" s="194">
        <v>807</v>
      </c>
      <c r="D166" s="201" t="s">
        <v>141</v>
      </c>
      <c r="E166" s="201"/>
      <c r="F166" s="201"/>
      <c r="G166" s="196">
        <f>G167</f>
        <v>10</v>
      </c>
      <c r="H166" s="196">
        <f t="shared" si="59"/>
        <v>0</v>
      </c>
      <c r="I166" s="196">
        <f t="shared" si="59"/>
        <v>0</v>
      </c>
    </row>
    <row r="167" spans="1:9" s="180" customFormat="1" ht="57" customHeight="1">
      <c r="A167" s="177">
        <v>158</v>
      </c>
      <c r="B167" s="14" t="s">
        <v>161</v>
      </c>
      <c r="C167" s="197">
        <v>807</v>
      </c>
      <c r="D167" s="200" t="s">
        <v>158</v>
      </c>
      <c r="E167" s="200"/>
      <c r="F167" s="200"/>
      <c r="G167" s="199">
        <f>G168</f>
        <v>10</v>
      </c>
      <c r="H167" s="199">
        <f t="shared" si="59"/>
        <v>0</v>
      </c>
      <c r="I167" s="199">
        <f t="shared" si="59"/>
        <v>0</v>
      </c>
    </row>
    <row r="168" spans="1:9" s="179" customFormat="1">
      <c r="A168" s="176">
        <v>159</v>
      </c>
      <c r="B168" s="14" t="s">
        <v>33</v>
      </c>
      <c r="C168" s="197">
        <v>807</v>
      </c>
      <c r="D168" s="200" t="s">
        <v>158</v>
      </c>
      <c r="E168" s="200" t="s">
        <v>55</v>
      </c>
      <c r="F168" s="200"/>
      <c r="G168" s="199">
        <f>G169</f>
        <v>10</v>
      </c>
      <c r="H168" s="199">
        <f t="shared" si="59"/>
        <v>0</v>
      </c>
      <c r="I168" s="199">
        <f t="shared" si="59"/>
        <v>0</v>
      </c>
    </row>
    <row r="169" spans="1:9" s="179" customFormat="1">
      <c r="A169" s="177">
        <v>160</v>
      </c>
      <c r="B169" s="14" t="s">
        <v>38</v>
      </c>
      <c r="C169" s="197">
        <v>807</v>
      </c>
      <c r="D169" s="200" t="s">
        <v>158</v>
      </c>
      <c r="E169" s="200" t="s">
        <v>40</v>
      </c>
      <c r="F169" s="200"/>
      <c r="G169" s="104">
        <v>10</v>
      </c>
      <c r="H169" s="104">
        <v>0</v>
      </c>
      <c r="I169" s="104">
        <v>0</v>
      </c>
    </row>
    <row r="170" spans="1:9" s="179" customFormat="1">
      <c r="A170" s="176">
        <v>161</v>
      </c>
      <c r="B170" s="186" t="s">
        <v>32</v>
      </c>
      <c r="C170" s="197">
        <v>807</v>
      </c>
      <c r="D170" s="200" t="s">
        <v>158</v>
      </c>
      <c r="E170" s="200" t="s">
        <v>40</v>
      </c>
      <c r="F170" s="200" t="s">
        <v>114</v>
      </c>
      <c r="G170" s="199">
        <f t="shared" ref="G170:I171" si="60">G169</f>
        <v>10</v>
      </c>
      <c r="H170" s="199">
        <f t="shared" si="60"/>
        <v>0</v>
      </c>
      <c r="I170" s="199">
        <f t="shared" si="60"/>
        <v>0</v>
      </c>
    </row>
    <row r="171" spans="1:9" s="179" customFormat="1" ht="38.25">
      <c r="A171" s="177">
        <v>162</v>
      </c>
      <c r="B171" s="186" t="s">
        <v>17</v>
      </c>
      <c r="C171" s="197">
        <v>807</v>
      </c>
      <c r="D171" s="200" t="s">
        <v>158</v>
      </c>
      <c r="E171" s="200" t="s">
        <v>40</v>
      </c>
      <c r="F171" s="200" t="s">
        <v>117</v>
      </c>
      <c r="G171" s="199">
        <f>G170</f>
        <v>10</v>
      </c>
      <c r="H171" s="199">
        <f t="shared" si="60"/>
        <v>0</v>
      </c>
      <c r="I171" s="199">
        <f t="shared" si="60"/>
        <v>0</v>
      </c>
    </row>
    <row r="172" spans="1:9" s="179" customFormat="1" ht="34.5" customHeight="1">
      <c r="A172" s="176">
        <v>163</v>
      </c>
      <c r="B172" s="14" t="s">
        <v>43</v>
      </c>
      <c r="C172" s="197">
        <v>807</v>
      </c>
      <c r="D172" s="200" t="s">
        <v>134</v>
      </c>
      <c r="E172" s="198"/>
      <c r="F172" s="198"/>
      <c r="G172" s="199">
        <f>G173</f>
        <v>25.5</v>
      </c>
      <c r="H172" s="199">
        <f t="shared" ref="H172:I175" si="61">H173</f>
        <v>25.5</v>
      </c>
      <c r="I172" s="199">
        <f t="shared" si="61"/>
        <v>25.5</v>
      </c>
    </row>
    <row r="173" spans="1:9" s="180" customFormat="1">
      <c r="A173" s="177">
        <v>164</v>
      </c>
      <c r="B173" s="183" t="s">
        <v>165</v>
      </c>
      <c r="C173" s="194">
        <v>807</v>
      </c>
      <c r="D173" s="201" t="s">
        <v>141</v>
      </c>
      <c r="E173" s="201"/>
      <c r="F173" s="201"/>
      <c r="G173" s="196">
        <f>G174</f>
        <v>25.5</v>
      </c>
      <c r="H173" s="196">
        <f t="shared" si="61"/>
        <v>25.5</v>
      </c>
      <c r="I173" s="196">
        <f t="shared" si="61"/>
        <v>25.5</v>
      </c>
    </row>
    <row r="174" spans="1:9" s="180" customFormat="1" ht="57" customHeight="1">
      <c r="A174" s="176">
        <v>165</v>
      </c>
      <c r="B174" s="14" t="s">
        <v>224</v>
      </c>
      <c r="C174" s="197">
        <v>807</v>
      </c>
      <c r="D174" s="200" t="s">
        <v>245</v>
      </c>
      <c r="E174" s="200"/>
      <c r="F174" s="200"/>
      <c r="G174" s="199">
        <f>G175</f>
        <v>25.5</v>
      </c>
      <c r="H174" s="199">
        <f t="shared" si="61"/>
        <v>25.5</v>
      </c>
      <c r="I174" s="199">
        <f t="shared" si="61"/>
        <v>25.5</v>
      </c>
    </row>
    <row r="175" spans="1:9" s="179" customFormat="1">
      <c r="A175" s="177">
        <v>166</v>
      </c>
      <c r="B175" s="14" t="s">
        <v>33</v>
      </c>
      <c r="C175" s="197">
        <v>807</v>
      </c>
      <c r="D175" s="200" t="s">
        <v>245</v>
      </c>
      <c r="E175" s="200" t="s">
        <v>55</v>
      </c>
      <c r="F175" s="200"/>
      <c r="G175" s="199">
        <f>G176</f>
        <v>25.5</v>
      </c>
      <c r="H175" s="199">
        <f t="shared" si="61"/>
        <v>25.5</v>
      </c>
      <c r="I175" s="199">
        <f t="shared" si="61"/>
        <v>25.5</v>
      </c>
    </row>
    <row r="176" spans="1:9" s="179" customFormat="1">
      <c r="A176" s="176">
        <v>167</v>
      </c>
      <c r="B176" s="14" t="s">
        <v>38</v>
      </c>
      <c r="C176" s="197">
        <v>807</v>
      </c>
      <c r="D176" s="200" t="s">
        <v>245</v>
      </c>
      <c r="E176" s="200" t="s">
        <v>40</v>
      </c>
      <c r="F176" s="200"/>
      <c r="G176" s="104">
        <v>25.5</v>
      </c>
      <c r="H176" s="104">
        <v>25.5</v>
      </c>
      <c r="I176" s="104">
        <v>25.5</v>
      </c>
    </row>
    <row r="177" spans="1:9" s="179" customFormat="1">
      <c r="A177" s="177">
        <v>168</v>
      </c>
      <c r="B177" s="186" t="s">
        <v>32</v>
      </c>
      <c r="C177" s="197">
        <v>807</v>
      </c>
      <c r="D177" s="200" t="s">
        <v>245</v>
      </c>
      <c r="E177" s="200" t="s">
        <v>40</v>
      </c>
      <c r="F177" s="200" t="s">
        <v>114</v>
      </c>
      <c r="G177" s="199">
        <f t="shared" ref="G177:I178" si="62">G176</f>
        <v>25.5</v>
      </c>
      <c r="H177" s="199">
        <f t="shared" si="62"/>
        <v>25.5</v>
      </c>
      <c r="I177" s="199">
        <f t="shared" si="62"/>
        <v>25.5</v>
      </c>
    </row>
    <row r="178" spans="1:9" s="179" customFormat="1" ht="38.25">
      <c r="A178" s="176">
        <v>169</v>
      </c>
      <c r="B178" s="186" t="s">
        <v>17</v>
      </c>
      <c r="C178" s="197">
        <v>807</v>
      </c>
      <c r="D178" s="200" t="s">
        <v>245</v>
      </c>
      <c r="E178" s="200" t="s">
        <v>40</v>
      </c>
      <c r="F178" s="200" t="s">
        <v>119</v>
      </c>
      <c r="G178" s="199">
        <f>G177</f>
        <v>25.5</v>
      </c>
      <c r="H178" s="199">
        <f t="shared" si="62"/>
        <v>25.5</v>
      </c>
      <c r="I178" s="199">
        <f t="shared" si="62"/>
        <v>25.5</v>
      </c>
    </row>
    <row r="179" spans="1:9" s="180" customFormat="1" ht="29.25" customHeight="1">
      <c r="A179" s="177">
        <v>170</v>
      </c>
      <c r="B179" s="12" t="s">
        <v>43</v>
      </c>
      <c r="C179" s="194">
        <v>807</v>
      </c>
      <c r="D179" s="201" t="s">
        <v>134</v>
      </c>
      <c r="E179" s="195"/>
      <c r="F179" s="195"/>
      <c r="G179" s="196">
        <f>G180</f>
        <v>2971.123</v>
      </c>
      <c r="H179" s="196">
        <f t="shared" ref="H179:I187" si="63">H180</f>
        <v>2971.123</v>
      </c>
      <c r="I179" s="196">
        <f t="shared" si="63"/>
        <v>2971.123</v>
      </c>
    </row>
    <row r="180" spans="1:9" s="179" customFormat="1">
      <c r="A180" s="176">
        <v>171</v>
      </c>
      <c r="B180" s="178" t="s">
        <v>160</v>
      </c>
      <c r="C180" s="197">
        <v>807</v>
      </c>
      <c r="D180" s="200" t="s">
        <v>193</v>
      </c>
      <c r="E180" s="200"/>
      <c r="F180" s="200"/>
      <c r="G180" s="199">
        <f>G181</f>
        <v>2971.123</v>
      </c>
      <c r="H180" s="199">
        <f t="shared" si="63"/>
        <v>2971.123</v>
      </c>
      <c r="I180" s="199">
        <f t="shared" si="63"/>
        <v>2971.123</v>
      </c>
    </row>
    <row r="181" spans="1:9" s="180" customFormat="1" ht="64.5" customHeight="1">
      <c r="A181" s="177">
        <v>172</v>
      </c>
      <c r="B181" s="14" t="s">
        <v>259</v>
      </c>
      <c r="C181" s="197">
        <v>807</v>
      </c>
      <c r="D181" s="200" t="s">
        <v>194</v>
      </c>
      <c r="E181" s="200"/>
      <c r="F181" s="200"/>
      <c r="G181" s="199">
        <f>G182</f>
        <v>2971.123</v>
      </c>
      <c r="H181" s="199">
        <f t="shared" si="63"/>
        <v>2971.123</v>
      </c>
      <c r="I181" s="199">
        <f t="shared" si="63"/>
        <v>2971.123</v>
      </c>
    </row>
    <row r="182" spans="1:9" s="179" customFormat="1">
      <c r="A182" s="176">
        <v>173</v>
      </c>
      <c r="B182" s="14" t="s">
        <v>33</v>
      </c>
      <c r="C182" s="197">
        <v>807</v>
      </c>
      <c r="D182" s="200" t="s">
        <v>194</v>
      </c>
      <c r="E182" s="200" t="s">
        <v>55</v>
      </c>
      <c r="F182" s="200" t="s">
        <v>106</v>
      </c>
      <c r="G182" s="199">
        <f>G183</f>
        <v>2971.123</v>
      </c>
      <c r="H182" s="199">
        <f t="shared" si="63"/>
        <v>2971.123</v>
      </c>
      <c r="I182" s="199">
        <f t="shared" si="63"/>
        <v>2971.123</v>
      </c>
    </row>
    <row r="183" spans="1:9" s="179" customFormat="1">
      <c r="A183" s="177">
        <v>174</v>
      </c>
      <c r="B183" s="14" t="s">
        <v>38</v>
      </c>
      <c r="C183" s="197">
        <v>807</v>
      </c>
      <c r="D183" s="200" t="s">
        <v>194</v>
      </c>
      <c r="E183" s="200" t="s">
        <v>40</v>
      </c>
      <c r="F183" s="200" t="s">
        <v>107</v>
      </c>
      <c r="G183" s="104">
        <v>2971.123</v>
      </c>
      <c r="H183" s="104">
        <v>2971.123</v>
      </c>
      <c r="I183" s="104">
        <v>2971.123</v>
      </c>
    </row>
    <row r="184" spans="1:9" s="180" customFormat="1" ht="21" customHeight="1">
      <c r="A184" s="176">
        <v>175</v>
      </c>
      <c r="B184" s="12" t="s">
        <v>43</v>
      </c>
      <c r="C184" s="194">
        <v>807</v>
      </c>
      <c r="D184" s="201" t="s">
        <v>134</v>
      </c>
      <c r="E184" s="195"/>
      <c r="F184" s="195"/>
      <c r="G184" s="196">
        <f>G185</f>
        <v>286.8</v>
      </c>
      <c r="H184" s="196">
        <f t="shared" si="63"/>
        <v>0</v>
      </c>
      <c r="I184" s="196">
        <f t="shared" si="63"/>
        <v>0</v>
      </c>
    </row>
    <row r="185" spans="1:9" s="179" customFormat="1">
      <c r="A185" s="177">
        <v>176</v>
      </c>
      <c r="B185" s="178" t="s">
        <v>160</v>
      </c>
      <c r="C185" s="197">
        <v>807</v>
      </c>
      <c r="D185" s="200" t="s">
        <v>193</v>
      </c>
      <c r="E185" s="200"/>
      <c r="F185" s="200"/>
      <c r="G185" s="199">
        <f>G186</f>
        <v>286.8</v>
      </c>
      <c r="H185" s="199">
        <f t="shared" si="63"/>
        <v>0</v>
      </c>
      <c r="I185" s="199">
        <f t="shared" si="63"/>
        <v>0</v>
      </c>
    </row>
    <row r="186" spans="1:9" s="180" customFormat="1" ht="64.5" customHeight="1">
      <c r="A186" s="176">
        <v>177</v>
      </c>
      <c r="B186" s="14" t="s">
        <v>351</v>
      </c>
      <c r="C186" s="197">
        <v>807</v>
      </c>
      <c r="D186" s="200" t="s">
        <v>347</v>
      </c>
      <c r="E186" s="200"/>
      <c r="F186" s="200"/>
      <c r="G186" s="199">
        <f>G187</f>
        <v>286.8</v>
      </c>
      <c r="H186" s="199">
        <f t="shared" si="63"/>
        <v>0</v>
      </c>
      <c r="I186" s="199">
        <f t="shared" si="63"/>
        <v>0</v>
      </c>
    </row>
    <row r="187" spans="1:9" s="179" customFormat="1" ht="25.5">
      <c r="A187" s="177">
        <v>178</v>
      </c>
      <c r="B187" s="14" t="s">
        <v>349</v>
      </c>
      <c r="C187" s="197">
        <v>807</v>
      </c>
      <c r="D187" s="200" t="s">
        <v>347</v>
      </c>
      <c r="E187" s="200" t="s">
        <v>55</v>
      </c>
      <c r="F187" s="200" t="s">
        <v>345</v>
      </c>
      <c r="G187" s="199">
        <f>G188</f>
        <v>286.8</v>
      </c>
      <c r="H187" s="199">
        <f t="shared" si="63"/>
        <v>0</v>
      </c>
      <c r="I187" s="199">
        <f t="shared" si="63"/>
        <v>0</v>
      </c>
    </row>
    <row r="188" spans="1:9" s="179" customFormat="1">
      <c r="A188" s="176">
        <v>179</v>
      </c>
      <c r="B188" s="14" t="s">
        <v>344</v>
      </c>
      <c r="C188" s="197">
        <v>807</v>
      </c>
      <c r="D188" s="200" t="s">
        <v>347</v>
      </c>
      <c r="E188" s="200" t="s">
        <v>348</v>
      </c>
      <c r="F188" s="200" t="s">
        <v>346</v>
      </c>
      <c r="G188" s="104">
        <v>286.8</v>
      </c>
      <c r="H188" s="104">
        <v>0</v>
      </c>
      <c r="I188" s="104">
        <v>0</v>
      </c>
    </row>
    <row r="189" spans="1:9" s="179" customFormat="1">
      <c r="A189" s="177">
        <v>180</v>
      </c>
      <c r="B189" s="14" t="s">
        <v>225</v>
      </c>
      <c r="C189" s="197">
        <v>807</v>
      </c>
      <c r="D189" s="214" t="s">
        <v>134</v>
      </c>
      <c r="E189" s="200"/>
      <c r="F189" s="200"/>
      <c r="G189" s="199">
        <f>G190</f>
        <v>148.32444000000001</v>
      </c>
      <c r="H189" s="199">
        <f t="shared" ref="H189:I192" si="64">H190</f>
        <v>122.807</v>
      </c>
      <c r="I189" s="199">
        <f t="shared" si="64"/>
        <v>122.807</v>
      </c>
    </row>
    <row r="190" spans="1:9" s="180" customFormat="1" ht="22.5" customHeight="1">
      <c r="A190" s="176">
        <v>181</v>
      </c>
      <c r="B190" s="12" t="s">
        <v>43</v>
      </c>
      <c r="C190" s="194">
        <v>807</v>
      </c>
      <c r="D190" s="215" t="s">
        <v>134</v>
      </c>
      <c r="E190" s="201"/>
      <c r="F190" s="201"/>
      <c r="G190" s="196">
        <f>G191</f>
        <v>148.32444000000001</v>
      </c>
      <c r="H190" s="196">
        <f t="shared" si="64"/>
        <v>122.807</v>
      </c>
      <c r="I190" s="196">
        <f t="shared" si="64"/>
        <v>122.807</v>
      </c>
    </row>
    <row r="191" spans="1:9" s="179" customFormat="1">
      <c r="A191" s="177">
        <v>182</v>
      </c>
      <c r="B191" s="178" t="s">
        <v>160</v>
      </c>
      <c r="C191" s="197">
        <v>807</v>
      </c>
      <c r="D191" s="198" t="s">
        <v>235</v>
      </c>
      <c r="E191" s="200"/>
      <c r="F191" s="200"/>
      <c r="G191" s="199">
        <f>G192</f>
        <v>148.32444000000001</v>
      </c>
      <c r="H191" s="199">
        <f t="shared" si="64"/>
        <v>122.807</v>
      </c>
      <c r="I191" s="199">
        <f t="shared" si="64"/>
        <v>122.807</v>
      </c>
    </row>
    <row r="192" spans="1:9" s="179" customFormat="1" ht="25.5">
      <c r="A192" s="176">
        <v>183</v>
      </c>
      <c r="B192" s="178" t="s">
        <v>227</v>
      </c>
      <c r="C192" s="197">
        <v>807</v>
      </c>
      <c r="D192" s="198" t="s">
        <v>236</v>
      </c>
      <c r="E192" s="200"/>
      <c r="F192" s="200"/>
      <c r="G192" s="199">
        <f>G193</f>
        <v>148.32444000000001</v>
      </c>
      <c r="H192" s="199">
        <f t="shared" si="64"/>
        <v>122.807</v>
      </c>
      <c r="I192" s="199">
        <f t="shared" si="64"/>
        <v>122.807</v>
      </c>
    </row>
    <row r="193" spans="1:9" s="179" customFormat="1">
      <c r="A193" s="177">
        <v>184</v>
      </c>
      <c r="B193" s="178" t="s">
        <v>228</v>
      </c>
      <c r="C193" s="197">
        <v>807</v>
      </c>
      <c r="D193" s="198" t="s">
        <v>236</v>
      </c>
      <c r="E193" s="200" t="s">
        <v>232</v>
      </c>
      <c r="F193" s="200" t="s">
        <v>230</v>
      </c>
      <c r="G193" s="104">
        <f>122.807+25.51744</f>
        <v>148.32444000000001</v>
      </c>
      <c r="H193" s="104">
        <v>122.807</v>
      </c>
      <c r="I193" s="104">
        <v>122.807</v>
      </c>
    </row>
    <row r="194" spans="1:9" s="179" customFormat="1">
      <c r="A194" s="176">
        <v>185</v>
      </c>
      <c r="B194" s="178" t="s">
        <v>229</v>
      </c>
      <c r="C194" s="197">
        <v>807</v>
      </c>
      <c r="D194" s="198" t="s">
        <v>236</v>
      </c>
      <c r="E194" s="200" t="s">
        <v>233</v>
      </c>
      <c r="F194" s="200" t="s">
        <v>231</v>
      </c>
      <c r="G194" s="199">
        <f>G193</f>
        <v>148.32444000000001</v>
      </c>
      <c r="H194" s="199">
        <f t="shared" ref="H194:I194" si="65">H193</f>
        <v>122.807</v>
      </c>
      <c r="I194" s="199">
        <f t="shared" si="65"/>
        <v>122.807</v>
      </c>
    </row>
    <row r="195" spans="1:9" s="179" customFormat="1">
      <c r="A195" s="177">
        <v>186</v>
      </c>
      <c r="B195" s="178" t="s">
        <v>4</v>
      </c>
      <c r="C195" s="216"/>
      <c r="D195" s="198"/>
      <c r="E195" s="198"/>
      <c r="F195" s="59"/>
      <c r="G195" s="104">
        <v>0</v>
      </c>
      <c r="H195" s="125">
        <v>322.58699999999999</v>
      </c>
      <c r="I195" s="125">
        <v>644.23400000000004</v>
      </c>
    </row>
    <row r="196" spans="1:9" s="179" customFormat="1">
      <c r="A196" s="176">
        <v>187</v>
      </c>
      <c r="B196" s="178" t="s">
        <v>5</v>
      </c>
      <c r="C196" s="216"/>
      <c r="D196" s="198"/>
      <c r="E196" s="198"/>
      <c r="F196" s="198"/>
      <c r="G196" s="196">
        <f>G10+G83+G195</f>
        <v>87424.777600000016</v>
      </c>
      <c r="H196" s="196">
        <f>H10+H83+H195</f>
        <v>30679.441029999994</v>
      </c>
      <c r="I196" s="196">
        <f>I10+I83+I195</f>
        <v>13135.373</v>
      </c>
    </row>
  </sheetData>
  <autoFilter ref="A9:I196"/>
  <mergeCells count="5">
    <mergeCell ref="A2:G2"/>
    <mergeCell ref="A3:D3"/>
    <mergeCell ref="F3:I3"/>
    <mergeCell ref="F4:I4"/>
    <mergeCell ref="A5:I5"/>
  </mergeCells>
  <phoneticPr fontId="5" type="noConversion"/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view="pageBreakPreview" zoomScaleNormal="100" zoomScaleSheetLayoutView="100" workbookViewId="0">
      <selection activeCell="C12" sqref="C12"/>
    </sheetView>
  </sheetViews>
  <sheetFormatPr defaultRowHeight="12.75"/>
  <cols>
    <col min="1" max="1" width="9.140625" style="222"/>
    <col min="2" max="2" width="43.5703125" style="79" customWidth="1"/>
    <col min="3" max="3" width="13.85546875" style="79" customWidth="1"/>
    <col min="4" max="4" width="12.42578125" style="79" customWidth="1"/>
    <col min="5" max="5" width="12.7109375" style="79" customWidth="1"/>
    <col min="6" max="16384" width="9.140625" style="79"/>
  </cols>
  <sheetData>
    <row r="1" spans="1:5">
      <c r="D1" s="79" t="s">
        <v>340</v>
      </c>
    </row>
    <row r="2" spans="1:5">
      <c r="B2" s="269" t="s">
        <v>335</v>
      </c>
      <c r="C2" s="269"/>
      <c r="D2" s="269"/>
      <c r="E2" s="269"/>
    </row>
    <row r="3" spans="1:5" ht="54" customHeight="1">
      <c r="C3" s="291" t="s">
        <v>355</v>
      </c>
      <c r="D3" s="291"/>
      <c r="E3" s="291"/>
    </row>
    <row r="6" spans="1:5" ht="12.75" customHeight="1">
      <c r="A6" s="295" t="s">
        <v>317</v>
      </c>
      <c r="B6" s="295"/>
      <c r="C6" s="295"/>
      <c r="D6" s="295"/>
      <c r="E6" s="295"/>
    </row>
    <row r="7" spans="1:5" ht="30" customHeight="1">
      <c r="A7" s="295"/>
      <c r="B7" s="295"/>
      <c r="C7" s="295"/>
      <c r="D7" s="295"/>
      <c r="E7" s="295"/>
    </row>
    <row r="8" spans="1:5">
      <c r="B8" s="80"/>
      <c r="C8" s="69"/>
      <c r="D8" s="294" t="s">
        <v>60</v>
      </c>
      <c r="E8" s="294"/>
    </row>
    <row r="9" spans="1:5" s="74" customFormat="1" ht="30" customHeight="1">
      <c r="A9" s="223" t="s">
        <v>25</v>
      </c>
      <c r="B9" s="120" t="s">
        <v>210</v>
      </c>
      <c r="C9" s="121" t="s">
        <v>239</v>
      </c>
      <c r="D9" s="121" t="s">
        <v>307</v>
      </c>
      <c r="E9" s="121" t="s">
        <v>310</v>
      </c>
    </row>
    <row r="10" spans="1:5" s="78" customFormat="1" ht="18.75" customHeight="1">
      <c r="A10" s="118">
        <v>1</v>
      </c>
      <c r="B10" s="122">
        <v>2</v>
      </c>
      <c r="C10" s="122">
        <v>3</v>
      </c>
      <c r="D10" s="122">
        <v>4</v>
      </c>
      <c r="E10" s="122">
        <v>5</v>
      </c>
    </row>
    <row r="11" spans="1:5" s="74" customFormat="1" ht="46.5" customHeight="1">
      <c r="A11" s="223">
        <v>1</v>
      </c>
      <c r="B11" s="123" t="s">
        <v>241</v>
      </c>
      <c r="C11" s="166">
        <v>4196.7</v>
      </c>
      <c r="D11" s="166">
        <v>4196.7</v>
      </c>
      <c r="E11" s="166">
        <v>4196.7</v>
      </c>
    </row>
    <row r="12" spans="1:5" s="74" customFormat="1" ht="44.25" customHeight="1">
      <c r="A12" s="223">
        <v>2</v>
      </c>
      <c r="B12" s="43" t="s">
        <v>242</v>
      </c>
      <c r="C12" s="167">
        <v>7198.1930000000002</v>
      </c>
      <c r="D12" s="167">
        <v>6844.3729999999996</v>
      </c>
      <c r="E12" s="167">
        <v>6765.3729999999996</v>
      </c>
    </row>
    <row r="13" spans="1:5" s="74" customFormat="1" ht="60" customHeight="1">
      <c r="A13" s="223">
        <v>3</v>
      </c>
      <c r="B13" s="75" t="s">
        <v>320</v>
      </c>
      <c r="C13" s="124">
        <v>151.4</v>
      </c>
      <c r="D13" s="162">
        <v>156.4</v>
      </c>
      <c r="E13" s="162">
        <v>0</v>
      </c>
    </row>
    <row r="14" spans="1:5" s="74" customFormat="1" ht="126" customHeight="1">
      <c r="A14" s="223">
        <v>4</v>
      </c>
      <c r="B14" s="43" t="s">
        <v>356</v>
      </c>
      <c r="C14" s="124">
        <v>66044.600000000006</v>
      </c>
      <c r="D14" s="235">
        <v>0</v>
      </c>
      <c r="E14" s="235">
        <v>0</v>
      </c>
    </row>
    <row r="15" spans="1:5" s="74" customFormat="1" ht="96" customHeight="1">
      <c r="A15" s="223">
        <v>5</v>
      </c>
      <c r="B15" s="43" t="s">
        <v>342</v>
      </c>
      <c r="C15" s="124">
        <v>6208.7374799999998</v>
      </c>
      <c r="D15" s="235">
        <v>17219.731349999998</v>
      </c>
      <c r="E15" s="235">
        <v>0</v>
      </c>
    </row>
    <row r="16" spans="1:5" s="74" customFormat="1" ht="77.25" customHeight="1">
      <c r="A16" s="223">
        <v>6</v>
      </c>
      <c r="B16" s="75" t="s">
        <v>243</v>
      </c>
      <c r="C16" s="168">
        <v>1.9</v>
      </c>
      <c r="D16" s="168">
        <v>1.9</v>
      </c>
      <c r="E16" s="168">
        <v>1.9</v>
      </c>
    </row>
    <row r="17" spans="1:5" s="119" customFormat="1" ht="20.25" customHeight="1">
      <c r="A17" s="223">
        <v>7</v>
      </c>
      <c r="B17" s="76" t="s">
        <v>5</v>
      </c>
      <c r="C17" s="77">
        <f>SUM(C11:C16)</f>
        <v>83801.530480000001</v>
      </c>
      <c r="D17" s="77">
        <f>SUM(D11:D16)</f>
        <v>28419.104350000001</v>
      </c>
      <c r="E17" s="77">
        <f>SUM(E11:E16)</f>
        <v>10963.973</v>
      </c>
    </row>
  </sheetData>
  <mergeCells count="4">
    <mergeCell ref="D8:E8"/>
    <mergeCell ref="B2:E2"/>
    <mergeCell ref="C3:E3"/>
    <mergeCell ref="A6:E7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view="pageBreakPreview" zoomScaleNormal="100" zoomScaleSheetLayoutView="100" workbookViewId="0">
      <selection activeCell="A5" sqref="A5:E6"/>
    </sheetView>
  </sheetViews>
  <sheetFormatPr defaultRowHeight="12.75"/>
  <cols>
    <col min="1" max="1" width="6.140625" style="79" customWidth="1"/>
    <col min="2" max="2" width="45.42578125" style="79" customWidth="1"/>
    <col min="3" max="3" width="13.85546875" style="79" customWidth="1"/>
    <col min="4" max="4" width="12.42578125" style="79" customWidth="1"/>
    <col min="5" max="5" width="12.7109375" style="79" customWidth="1"/>
    <col min="6" max="16384" width="9.140625" style="79"/>
  </cols>
  <sheetData>
    <row r="1" spans="1:5">
      <c r="D1" s="79" t="s">
        <v>341</v>
      </c>
    </row>
    <row r="2" spans="1:5" ht="12.75" customHeight="1">
      <c r="B2" s="269" t="s">
        <v>335</v>
      </c>
      <c r="C2" s="269"/>
      <c r="D2" s="269"/>
      <c r="E2" s="269"/>
    </row>
    <row r="3" spans="1:5" ht="59.25" customHeight="1">
      <c r="C3" s="291" t="s">
        <v>355</v>
      </c>
      <c r="D3" s="291"/>
      <c r="E3" s="291"/>
    </row>
    <row r="5" spans="1:5" ht="12.75" customHeight="1">
      <c r="A5" s="295" t="s">
        <v>318</v>
      </c>
      <c r="B5" s="295"/>
      <c r="C5" s="295"/>
      <c r="D5" s="295"/>
      <c r="E5" s="295"/>
    </row>
    <row r="6" spans="1:5" ht="54" customHeight="1">
      <c r="A6" s="295"/>
      <c r="B6" s="295"/>
      <c r="C6" s="295"/>
      <c r="D6" s="295"/>
      <c r="E6" s="295"/>
    </row>
    <row r="8" spans="1:5">
      <c r="B8" s="80"/>
      <c r="C8" s="69"/>
      <c r="D8" s="296" t="s">
        <v>60</v>
      </c>
      <c r="E8" s="296"/>
    </row>
    <row r="9" spans="1:5" s="74" customFormat="1" ht="30" customHeight="1">
      <c r="A9" s="229" t="s">
        <v>25</v>
      </c>
      <c r="B9" s="100" t="s">
        <v>210</v>
      </c>
      <c r="C9" s="10" t="s">
        <v>239</v>
      </c>
      <c r="D9" s="10" t="s">
        <v>307</v>
      </c>
      <c r="E9" s="10" t="s">
        <v>310</v>
      </c>
    </row>
    <row r="10" spans="1:5" s="74" customFormat="1" ht="22.5" customHeight="1">
      <c r="A10" s="118">
        <v>1</v>
      </c>
      <c r="B10" s="118">
        <v>2</v>
      </c>
      <c r="C10" s="118">
        <v>3</v>
      </c>
      <c r="D10" s="118">
        <v>4</v>
      </c>
      <c r="E10" s="118">
        <v>5</v>
      </c>
    </row>
    <row r="11" spans="1:5" s="74" customFormat="1" ht="64.5" customHeight="1">
      <c r="A11" s="223">
        <v>1</v>
      </c>
      <c r="B11" s="73" t="s">
        <v>161</v>
      </c>
      <c r="C11" s="168">
        <v>10</v>
      </c>
      <c r="D11" s="168">
        <v>0</v>
      </c>
      <c r="E11" s="168">
        <v>0</v>
      </c>
    </row>
    <row r="12" spans="1:5" s="74" customFormat="1" ht="54.75" customHeight="1">
      <c r="A12" s="223">
        <v>2</v>
      </c>
      <c r="B12" s="75" t="s">
        <v>218</v>
      </c>
      <c r="C12" s="169">
        <v>56.930999999999997</v>
      </c>
      <c r="D12" s="169">
        <v>56.930999999999997</v>
      </c>
      <c r="E12" s="169">
        <v>56.930999999999997</v>
      </c>
    </row>
    <row r="13" spans="1:5" s="74" customFormat="1" ht="54.75" customHeight="1">
      <c r="A13" s="223">
        <v>3</v>
      </c>
      <c r="B13" s="75" t="s">
        <v>238</v>
      </c>
      <c r="C13" s="169">
        <v>370.49400000000003</v>
      </c>
      <c r="D13" s="169">
        <v>370.49400000000003</v>
      </c>
      <c r="E13" s="169">
        <v>370.49400000000003</v>
      </c>
    </row>
    <row r="14" spans="1:5" s="74" customFormat="1" ht="63" customHeight="1">
      <c r="A14" s="223">
        <v>4</v>
      </c>
      <c r="B14" s="75" t="s">
        <v>224</v>
      </c>
      <c r="C14" s="169">
        <v>25.5</v>
      </c>
      <c r="D14" s="169">
        <v>25.5</v>
      </c>
      <c r="E14" s="169">
        <v>25.5</v>
      </c>
    </row>
    <row r="15" spans="1:5" s="74" customFormat="1" ht="64.5" customHeight="1">
      <c r="A15" s="223">
        <v>5</v>
      </c>
      <c r="B15" s="75" t="s">
        <v>258</v>
      </c>
      <c r="C15" s="169">
        <f>721.016+2250.107</f>
        <v>2971.123</v>
      </c>
      <c r="D15" s="169">
        <f t="shared" ref="D15:E15" si="0">721.016+2250.107</f>
        <v>2971.123</v>
      </c>
      <c r="E15" s="169">
        <f t="shared" si="0"/>
        <v>2971.123</v>
      </c>
    </row>
    <row r="16" spans="1:5" s="119" customFormat="1" ht="20.25" customHeight="1">
      <c r="A16" s="223">
        <v>6</v>
      </c>
      <c r="B16" s="76" t="s">
        <v>5</v>
      </c>
      <c r="C16" s="77">
        <f>SUM(C11:C15)</f>
        <v>3434.0480000000002</v>
      </c>
      <c r="D16" s="77">
        <f t="shared" ref="D16:E16" si="1">SUM(D11:D15)</f>
        <v>3424.0480000000002</v>
      </c>
      <c r="E16" s="77">
        <f t="shared" si="1"/>
        <v>3424.0480000000002</v>
      </c>
    </row>
  </sheetData>
  <mergeCells count="4">
    <mergeCell ref="B2:E2"/>
    <mergeCell ref="C3:E3"/>
    <mergeCell ref="D8:E8"/>
    <mergeCell ref="A5:E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Imba</dc:creator>
  <cp:lastModifiedBy>Бухгалтерия</cp:lastModifiedBy>
  <cp:lastPrinted>2022-01-25T04:30:13Z</cp:lastPrinted>
  <dcterms:created xsi:type="dcterms:W3CDTF">2010-03-12T03:41:40Z</dcterms:created>
  <dcterms:modified xsi:type="dcterms:W3CDTF">2022-01-25T04:33:11Z</dcterms:modified>
</cp:coreProperties>
</file>