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10" yWindow="-255" windowWidth="11055" windowHeight="8310" firstSheet="5" activeTab="10"/>
  </bookViews>
  <sheets>
    <sheet name="Приложение 1" sheetId="12" r:id="rId1"/>
    <sheet name="Приложение 2" sheetId="17" r:id="rId2"/>
    <sheet name="Приложение 3" sheetId="16" r:id="rId3"/>
    <sheet name="Приложение 4" sheetId="8" r:id="rId4"/>
    <sheet name="Приложение 5" sheetId="10" r:id="rId5"/>
    <sheet name="Приложение 6" sheetId="19" r:id="rId6"/>
    <sheet name="Приложение 7" sheetId="20" r:id="rId7"/>
    <sheet name="Приложение 8" sheetId="25" r:id="rId8"/>
    <sheet name="Приложение 9" sheetId="23" r:id="rId9"/>
    <sheet name="Приложение 10" sheetId="26" r:id="rId10"/>
    <sheet name="Лист1" sheetId="27" r:id="rId11"/>
  </sheets>
  <definedNames>
    <definedName name="_xlnm._FilterDatabase" localSheetId="1" hidden="1">'Приложение 2'!$A$10:$M$72</definedName>
    <definedName name="_xlnm._FilterDatabase" localSheetId="3" hidden="1">'Приложение 4'!$A$8:$J$188</definedName>
    <definedName name="_xlnm._FilterDatabase" localSheetId="4" hidden="1">'Приложение 5'!$A$8:$I$235</definedName>
    <definedName name="_xlnm.Print_Area" localSheetId="0">'Приложение 1'!$A$1:$F$22</definedName>
    <definedName name="_xlnm.Print_Area" localSheetId="1">'Приложение 2'!$A$1:$M$72</definedName>
    <definedName name="_xlnm.Print_Area" localSheetId="2">'Приложение 3'!$A$1:$F$35</definedName>
    <definedName name="_xlnm.Print_Area" localSheetId="3">'Приложение 4'!$A$1:$I$188</definedName>
  </definedNames>
  <calcPr calcId="125725"/>
</workbook>
</file>

<file path=xl/calcChain.xml><?xml version="1.0" encoding="utf-8"?>
<calcChain xmlns="http://schemas.openxmlformats.org/spreadsheetml/2006/main">
  <c r="I234" i="10"/>
  <c r="H94"/>
  <c r="H234" s="1"/>
  <c r="H189"/>
  <c r="H188" s="1"/>
  <c r="H185"/>
  <c r="H184"/>
  <c r="H183" s="1"/>
  <c r="I183" s="1"/>
  <c r="H179"/>
  <c r="H178" s="1"/>
  <c r="H173"/>
  <c r="H172" s="1"/>
  <c r="H139"/>
  <c r="H137"/>
  <c r="H136"/>
  <c r="H135" s="1"/>
  <c r="H125"/>
  <c r="H123"/>
  <c r="H122"/>
  <c r="H121" s="1"/>
  <c r="I121" s="1"/>
  <c r="H118"/>
  <c r="H119" s="1"/>
  <c r="I119" s="1"/>
  <c r="H116"/>
  <c r="H115" s="1"/>
  <c r="H17"/>
  <c r="I18"/>
  <c r="I23"/>
  <c r="I24"/>
  <c r="I25"/>
  <c r="I26"/>
  <c r="I27"/>
  <c r="I28"/>
  <c r="I36"/>
  <c r="I41"/>
  <c r="I46"/>
  <c r="I50"/>
  <c r="I58"/>
  <c r="I63"/>
  <c r="I67"/>
  <c r="I72"/>
  <c r="I76"/>
  <c r="I79"/>
  <c r="I84"/>
  <c r="I89"/>
  <c r="I100"/>
  <c r="I102"/>
  <c r="I106"/>
  <c r="I111"/>
  <c r="I116"/>
  <c r="I117"/>
  <c r="I118"/>
  <c r="I122"/>
  <c r="I123"/>
  <c r="I124"/>
  <c r="I125"/>
  <c r="I126"/>
  <c r="I127"/>
  <c r="I128"/>
  <c r="I129"/>
  <c r="I130"/>
  <c r="I131"/>
  <c r="I132"/>
  <c r="I136"/>
  <c r="I137"/>
  <c r="I138"/>
  <c r="I139"/>
  <c r="I146"/>
  <c r="I152"/>
  <c r="I159"/>
  <c r="I173"/>
  <c r="I174"/>
  <c r="I184"/>
  <c r="I185"/>
  <c r="I186"/>
  <c r="I189"/>
  <c r="I190"/>
  <c r="I195"/>
  <c r="I196"/>
  <c r="I197"/>
  <c r="I198"/>
  <c r="I199"/>
  <c r="I200"/>
  <c r="I201"/>
  <c r="I202"/>
  <c r="I207"/>
  <c r="I221"/>
  <c r="I226"/>
  <c r="I231"/>
  <c r="F12" i="23"/>
  <c r="E11" i="26"/>
  <c r="F8" i="25"/>
  <c r="F9"/>
  <c r="F10"/>
  <c r="F11"/>
  <c r="F12"/>
  <c r="F7"/>
  <c r="E13" i="20"/>
  <c r="E11"/>
  <c r="D12"/>
  <c r="E12" i="19"/>
  <c r="E13"/>
  <c r="E14"/>
  <c r="E15"/>
  <c r="E16"/>
  <c r="E17"/>
  <c r="E18"/>
  <c r="E19"/>
  <c r="E20"/>
  <c r="E21"/>
  <c r="E22"/>
  <c r="E23"/>
  <c r="E11"/>
  <c r="H168" i="8"/>
  <c r="G168"/>
  <c r="H120"/>
  <c r="H110" s="1"/>
  <c r="H111"/>
  <c r="G93"/>
  <c r="H108"/>
  <c r="H107" s="1"/>
  <c r="H104"/>
  <c r="H103" s="1"/>
  <c r="H109"/>
  <c r="I109" s="1"/>
  <c r="H69"/>
  <c r="H71"/>
  <c r="H42"/>
  <c r="I11"/>
  <c r="I12"/>
  <c r="I13"/>
  <c r="I14"/>
  <c r="I15"/>
  <c r="I16"/>
  <c r="I17"/>
  <c r="I18"/>
  <c r="I19"/>
  <c r="I20"/>
  <c r="I21"/>
  <c r="I22"/>
  <c r="I23"/>
  <c r="I24"/>
  <c r="I25"/>
  <c r="I26"/>
  <c r="I31"/>
  <c r="I32"/>
  <c r="I33"/>
  <c r="I34"/>
  <c r="I35"/>
  <c r="I46"/>
  <c r="I50"/>
  <c r="I54"/>
  <c r="I65"/>
  <c r="I67"/>
  <c r="I75"/>
  <c r="I76"/>
  <c r="I77"/>
  <c r="I78"/>
  <c r="I83"/>
  <c r="I84"/>
  <c r="I85"/>
  <c r="I88"/>
  <c r="I91"/>
  <c r="I97"/>
  <c r="I101"/>
  <c r="I105"/>
  <c r="I113"/>
  <c r="I116"/>
  <c r="I119"/>
  <c r="I122"/>
  <c r="I125"/>
  <c r="I131"/>
  <c r="I134"/>
  <c r="I137"/>
  <c r="I142"/>
  <c r="I148"/>
  <c r="I155"/>
  <c r="I168"/>
  <c r="I173"/>
  <c r="I176"/>
  <c r="I179"/>
  <c r="I186"/>
  <c r="H24"/>
  <c r="H22"/>
  <c r="E29" i="16"/>
  <c r="E35"/>
  <c r="F33"/>
  <c r="F31"/>
  <c r="F30"/>
  <c r="F26"/>
  <c r="F24"/>
  <c r="F23"/>
  <c r="F22"/>
  <c r="F20"/>
  <c r="F18"/>
  <c r="F16"/>
  <c r="F11"/>
  <c r="F10"/>
  <c r="E14"/>
  <c r="F14" s="1"/>
  <c r="E12"/>
  <c r="L42" i="17"/>
  <c r="L41" s="1"/>
  <c r="L72" s="1"/>
  <c r="L11"/>
  <c r="L63"/>
  <c r="L68"/>
  <c r="L67"/>
  <c r="K38"/>
  <c r="L33"/>
  <c r="M33" s="1"/>
  <c r="M14"/>
  <c r="M15"/>
  <c r="M16"/>
  <c r="M17"/>
  <c r="M20"/>
  <c r="M22"/>
  <c r="M24"/>
  <c r="M26"/>
  <c r="M29"/>
  <c r="M32"/>
  <c r="M34"/>
  <c r="M37"/>
  <c r="M39"/>
  <c r="M40"/>
  <c r="M45"/>
  <c r="M48"/>
  <c r="M51"/>
  <c r="M54"/>
  <c r="M58"/>
  <c r="M60"/>
  <c r="M64"/>
  <c r="M65"/>
  <c r="M66"/>
  <c r="M67"/>
  <c r="M68"/>
  <c r="M69"/>
  <c r="F21" i="12"/>
  <c r="F17"/>
  <c r="I188" i="10" l="1"/>
  <c r="H187"/>
  <c r="H177"/>
  <c r="H171"/>
  <c r="I172"/>
  <c r="H134"/>
  <c r="I134" s="1"/>
  <c r="I135"/>
  <c r="H114"/>
  <c r="I114" s="1"/>
  <c r="I115"/>
  <c r="H106" i="8"/>
  <c r="H102"/>
  <c r="G69"/>
  <c r="G71"/>
  <c r="E12" i="26"/>
  <c r="C12"/>
  <c r="D12"/>
  <c r="G10" i="8"/>
  <c r="G94" i="10"/>
  <c r="G168"/>
  <c r="G55"/>
  <c r="H182" l="1"/>
  <c r="I182" s="1"/>
  <c r="I187"/>
  <c r="H176"/>
  <c r="H170"/>
  <c r="I171"/>
  <c r="G161"/>
  <c r="G95"/>
  <c r="G61"/>
  <c r="G10"/>
  <c r="G33"/>
  <c r="G17"/>
  <c r="H62"/>
  <c r="I62" s="1"/>
  <c r="G118"/>
  <c r="G119" s="1"/>
  <c r="G116"/>
  <c r="H169" l="1"/>
  <c r="I170"/>
  <c r="G114"/>
  <c r="G115"/>
  <c r="I169" l="1"/>
  <c r="H168"/>
  <c r="I168" s="1"/>
  <c r="E15" i="20"/>
  <c r="C15" i="19"/>
  <c r="G125" i="8"/>
  <c r="G122"/>
  <c r="G42" l="1"/>
  <c r="G44"/>
  <c r="H45"/>
  <c r="I45" s="1"/>
  <c r="G45"/>
  <c r="G43"/>
  <c r="H44" l="1"/>
  <c r="K68" i="17"/>
  <c r="K67"/>
  <c r="K51"/>
  <c r="E10" i="25"/>
  <c r="D10"/>
  <c r="E9"/>
  <c r="E8" s="1"/>
  <c r="E7" s="1"/>
  <c r="E12" s="1"/>
  <c r="D9"/>
  <c r="D8"/>
  <c r="D7" s="1"/>
  <c r="D12" s="1"/>
  <c r="B8"/>
  <c r="H153" i="10"/>
  <c r="I153" s="1"/>
  <c r="G153"/>
  <c r="H151"/>
  <c r="G151"/>
  <c r="G150" s="1"/>
  <c r="G149" s="1"/>
  <c r="G148" s="1"/>
  <c r="G147" s="1"/>
  <c r="G160"/>
  <c r="H29"/>
  <c r="G29"/>
  <c r="G30" s="1"/>
  <c r="G31" s="1"/>
  <c r="G32" s="1"/>
  <c r="D23" i="19"/>
  <c r="C23"/>
  <c r="G104" i="8"/>
  <c r="G102" s="1"/>
  <c r="G103"/>
  <c r="I102"/>
  <c r="H90"/>
  <c r="I90" s="1"/>
  <c r="G90"/>
  <c r="G89" s="1"/>
  <c r="H89"/>
  <c r="I89" s="1"/>
  <c r="K60" i="17"/>
  <c r="K58"/>
  <c r="K48"/>
  <c r="H150" i="10" l="1"/>
  <c r="I151"/>
  <c r="H30"/>
  <c r="I29"/>
  <c r="I103" i="8"/>
  <c r="I104"/>
  <c r="I44"/>
  <c r="H43"/>
  <c r="I43" s="1"/>
  <c r="K63" i="17"/>
  <c r="L13"/>
  <c r="M13" s="1"/>
  <c r="K13"/>
  <c r="H149" i="10" l="1"/>
  <c r="I150"/>
  <c r="H31"/>
  <c r="I30"/>
  <c r="G231"/>
  <c r="H148" l="1"/>
  <c r="I149"/>
  <c r="H32"/>
  <c r="I32" s="1"/>
  <c r="I31"/>
  <c r="G125"/>
  <c r="H120"/>
  <c r="I120" s="1"/>
  <c r="H57"/>
  <c r="G59"/>
  <c r="G60" s="1"/>
  <c r="G57"/>
  <c r="G56" s="1"/>
  <c r="H147" l="1"/>
  <c r="I147" s="1"/>
  <c r="I148"/>
  <c r="H56"/>
  <c r="I56" s="1"/>
  <c r="I57"/>
  <c r="G123"/>
  <c r="G122" s="1"/>
  <c r="H112" i="8"/>
  <c r="I112" s="1"/>
  <c r="G112"/>
  <c r="G111" s="1"/>
  <c r="G120" i="10" l="1"/>
  <c r="G121"/>
  <c r="H96" i="8"/>
  <c r="G96"/>
  <c r="G95" s="1"/>
  <c r="G94" s="1"/>
  <c r="H95" l="1"/>
  <c r="I96"/>
  <c r="K53" i="17"/>
  <c r="K52" s="1"/>
  <c r="L53"/>
  <c r="L50"/>
  <c r="K50"/>
  <c r="K49" s="1"/>
  <c r="H94" i="8" l="1"/>
  <c r="I94" s="1"/>
  <c r="I95"/>
  <c r="L52" i="17"/>
  <c r="M52" s="1"/>
  <c r="M53"/>
  <c r="L49"/>
  <c r="M49" s="1"/>
  <c r="M50"/>
  <c r="G62" i="10"/>
  <c r="G90"/>
  <c r="G91" s="1"/>
  <c r="G92" s="1"/>
  <c r="G93" s="1"/>
  <c r="H90"/>
  <c r="G85"/>
  <c r="G86" s="1"/>
  <c r="G87" s="1"/>
  <c r="G88" s="1"/>
  <c r="H85"/>
  <c r="G80"/>
  <c r="G81" s="1"/>
  <c r="G82" s="1"/>
  <c r="G83" s="1"/>
  <c r="C16" i="20"/>
  <c r="C12"/>
  <c r="E12" s="1"/>
  <c r="H178" i="8"/>
  <c r="G178"/>
  <c r="G177" s="1"/>
  <c r="H175"/>
  <c r="I175" s="1"/>
  <c r="G175"/>
  <c r="G174" s="1"/>
  <c r="H174"/>
  <c r="I174" s="1"/>
  <c r="H172"/>
  <c r="G172"/>
  <c r="G171" s="1"/>
  <c r="H91" i="10" l="1"/>
  <c r="I90"/>
  <c r="H86"/>
  <c r="I85"/>
  <c r="H177" i="8"/>
  <c r="I177" s="1"/>
  <c r="I178"/>
  <c r="H171"/>
  <c r="I171" s="1"/>
  <c r="I172"/>
  <c r="H170"/>
  <c r="H80" i="10"/>
  <c r="G170" i="8"/>
  <c r="G169" s="1"/>
  <c r="D29" i="16"/>
  <c r="H92" i="10" l="1"/>
  <c r="I91"/>
  <c r="H87"/>
  <c r="I86"/>
  <c r="H81"/>
  <c r="I80"/>
  <c r="H169" i="8"/>
  <c r="I170"/>
  <c r="K71" i="17"/>
  <c r="L71"/>
  <c r="H93" i="10" l="1"/>
  <c r="I93" s="1"/>
  <c r="I92"/>
  <c r="H88"/>
  <c r="I88" s="1"/>
  <c r="I87"/>
  <c r="H82"/>
  <c r="I81"/>
  <c r="H162" i="8"/>
  <c r="I162" s="1"/>
  <c r="I169"/>
  <c r="H131" i="10"/>
  <c r="G131"/>
  <c r="G130" s="1"/>
  <c r="G129" s="1"/>
  <c r="G128" s="1"/>
  <c r="G127" s="1"/>
  <c r="G126" s="1"/>
  <c r="H132"/>
  <c r="G132"/>
  <c r="H130"/>
  <c r="H129" s="1"/>
  <c r="H128" s="1"/>
  <c r="H127" s="1"/>
  <c r="H126" s="1"/>
  <c r="H78" i="8"/>
  <c r="G78"/>
  <c r="G77" s="1"/>
  <c r="G76" s="1"/>
  <c r="G75" s="1"/>
  <c r="H77"/>
  <c r="H76" s="1"/>
  <c r="H75" s="1"/>
  <c r="H83" i="10" l="1"/>
  <c r="I83" s="1"/>
  <c r="I82"/>
  <c r="M63" i="17"/>
  <c r="H115" i="8" l="1"/>
  <c r="I115" s="1"/>
  <c r="H77" i="10"/>
  <c r="G77"/>
  <c r="G78" s="1"/>
  <c r="H75"/>
  <c r="I75" s="1"/>
  <c r="G75"/>
  <c r="H68"/>
  <c r="G68"/>
  <c r="G69" s="1"/>
  <c r="H66"/>
  <c r="I66" s="1"/>
  <c r="G66"/>
  <c r="H124" i="8"/>
  <c r="G124"/>
  <c r="G123" s="1"/>
  <c r="G118"/>
  <c r="G117" s="1"/>
  <c r="H118"/>
  <c r="L70" i="17"/>
  <c r="K70"/>
  <c r="H78" i="10" l="1"/>
  <c r="I78" s="1"/>
  <c r="I77"/>
  <c r="H69"/>
  <c r="I69" s="1"/>
  <c r="I68"/>
  <c r="H123" i="8"/>
  <c r="I123" s="1"/>
  <c r="I124"/>
  <c r="H117"/>
  <c r="I117" s="1"/>
  <c r="I118"/>
  <c r="H114"/>
  <c r="G115"/>
  <c r="G114" s="1"/>
  <c r="G173" i="10"/>
  <c r="G172" s="1"/>
  <c r="G171" s="1"/>
  <c r="G170" s="1"/>
  <c r="G169" s="1"/>
  <c r="G64"/>
  <c r="G18"/>
  <c r="G162" i="8"/>
  <c r="I111" l="1"/>
  <c r="I114"/>
  <c r="G65" i="10"/>
  <c r="H49" i="8"/>
  <c r="I49" s="1"/>
  <c r="G49"/>
  <c r="G48" s="1"/>
  <c r="G47" s="1"/>
  <c r="H48"/>
  <c r="H47" l="1"/>
  <c r="I47" s="1"/>
  <c r="I48"/>
  <c r="L44" i="17"/>
  <c r="K44"/>
  <c r="L47"/>
  <c r="M47" s="1"/>
  <c r="K47"/>
  <c r="K46" s="1"/>
  <c r="K43" l="1"/>
  <c r="M44"/>
  <c r="H225" i="10"/>
  <c r="I225" s="1"/>
  <c r="G225"/>
  <c r="G224" s="1"/>
  <c r="G223" s="1"/>
  <c r="G222" s="1"/>
  <c r="H185" i="8"/>
  <c r="G185"/>
  <c r="G184" s="1"/>
  <c r="H183"/>
  <c r="I183" s="1"/>
  <c r="G183"/>
  <c r="G182"/>
  <c r="G181" s="1"/>
  <c r="H180"/>
  <c r="I180" s="1"/>
  <c r="G180"/>
  <c r="E32" i="16"/>
  <c r="D32"/>
  <c r="H224" i="10" l="1"/>
  <c r="H184" i="8"/>
  <c r="I184" s="1"/>
  <c r="I185"/>
  <c r="H182"/>
  <c r="F32" i="16"/>
  <c r="H21" i="8"/>
  <c r="H223" i="10" l="1"/>
  <c r="I224"/>
  <c r="H181" i="8"/>
  <c r="I181" s="1"/>
  <c r="I182"/>
  <c r="H165" i="10"/>
  <c r="G165"/>
  <c r="G166" s="1"/>
  <c r="G167" s="1"/>
  <c r="H163"/>
  <c r="H160"/>
  <c r="I160" s="1"/>
  <c r="H158"/>
  <c r="I158" s="1"/>
  <c r="G158"/>
  <c r="G157" s="1"/>
  <c r="G156" s="1"/>
  <c r="G155" s="1"/>
  <c r="G154" s="1"/>
  <c r="H222" l="1"/>
  <c r="I222" s="1"/>
  <c r="I223"/>
  <c r="H166"/>
  <c r="H162"/>
  <c r="H157"/>
  <c r="G163"/>
  <c r="G162" s="1"/>
  <c r="H161" l="1"/>
  <c r="H167"/>
  <c r="H156"/>
  <c r="I157"/>
  <c r="H84" i="8"/>
  <c r="G84"/>
  <c r="G83" s="1"/>
  <c r="H83"/>
  <c r="H73" i="10"/>
  <c r="H155" l="1"/>
  <c r="I156"/>
  <c r="I73"/>
  <c r="H70"/>
  <c r="I70" s="1"/>
  <c r="H71"/>
  <c r="I71" s="1"/>
  <c r="H74"/>
  <c r="I74" s="1"/>
  <c r="G108" i="8"/>
  <c r="G107" s="1"/>
  <c r="H154" i="10" l="1"/>
  <c r="I154" s="1"/>
  <c r="I155"/>
  <c r="I107" i="8"/>
  <c r="I108"/>
  <c r="I106"/>
  <c r="G106"/>
  <c r="H121"/>
  <c r="G121"/>
  <c r="G120" s="1"/>
  <c r="G110" s="1"/>
  <c r="G100"/>
  <c r="G98" s="1"/>
  <c r="I121" l="1"/>
  <c r="L46" i="17"/>
  <c r="M46" s="1"/>
  <c r="D12" i="16"/>
  <c r="F12" s="1"/>
  <c r="L21" i="17"/>
  <c r="M21" s="1"/>
  <c r="K21"/>
  <c r="I120" i="8" l="1"/>
  <c r="D16" i="20"/>
  <c r="E16" s="1"/>
  <c r="H24" i="10"/>
  <c r="H25"/>
  <c r="H26"/>
  <c r="H27"/>
  <c r="I17"/>
  <c r="H145"/>
  <c r="G145"/>
  <c r="G144" s="1"/>
  <c r="H99"/>
  <c r="E21" i="16"/>
  <c r="H144" i="10" l="1"/>
  <c r="I145"/>
  <c r="H98"/>
  <c r="I99"/>
  <c r="I110" i="8"/>
  <c r="D9" i="16"/>
  <c r="E9"/>
  <c r="H143" i="10" l="1"/>
  <c r="I144"/>
  <c r="H97"/>
  <c r="I97" s="1"/>
  <c r="I98"/>
  <c r="F9" i="16"/>
  <c r="L38" i="17"/>
  <c r="M38" s="1"/>
  <c r="L25"/>
  <c r="M25" s="1"/>
  <c r="K25"/>
  <c r="L23"/>
  <c r="M23" s="1"/>
  <c r="K23"/>
  <c r="L19"/>
  <c r="M19" s="1"/>
  <c r="K19"/>
  <c r="H142" i="10" l="1"/>
  <c r="I143"/>
  <c r="G206"/>
  <c r="G205" s="1"/>
  <c r="G204" s="1"/>
  <c r="G203" s="1"/>
  <c r="H206"/>
  <c r="G208"/>
  <c r="G209" s="1"/>
  <c r="H208"/>
  <c r="H209" l="1"/>
  <c r="I209" s="1"/>
  <c r="I208"/>
  <c r="H205"/>
  <c r="I206"/>
  <c r="H141"/>
  <c r="I141" s="1"/>
  <c r="I142"/>
  <c r="G103"/>
  <c r="G104" s="1"/>
  <c r="H13"/>
  <c r="H14" s="1"/>
  <c r="H15" s="1"/>
  <c r="H16" s="1"/>
  <c r="G13"/>
  <c r="G14" s="1"/>
  <c r="G15" s="1"/>
  <c r="G16" s="1"/>
  <c r="H11"/>
  <c r="G11"/>
  <c r="H220"/>
  <c r="G220"/>
  <c r="G219" s="1"/>
  <c r="G218" s="1"/>
  <c r="H154" i="8"/>
  <c r="G154"/>
  <c r="G153" s="1"/>
  <c r="G152" s="1"/>
  <c r="H73"/>
  <c r="G73"/>
  <c r="G72" s="1"/>
  <c r="H219" i="10" l="1"/>
  <c r="I220"/>
  <c r="H204"/>
  <c r="I205"/>
  <c r="H153" i="8"/>
  <c r="I154"/>
  <c r="H72"/>
  <c r="G70"/>
  <c r="H113" i="10"/>
  <c r="I113" s="1"/>
  <c r="G113"/>
  <c r="H112"/>
  <c r="I112" s="1"/>
  <c r="G112"/>
  <c r="H110"/>
  <c r="G110"/>
  <c r="G109" s="1"/>
  <c r="L57" i="17"/>
  <c r="M57" s="1"/>
  <c r="K57"/>
  <c r="H51" i="10"/>
  <c r="G51"/>
  <c r="G52" s="1"/>
  <c r="G53" s="1"/>
  <c r="G54" s="1"/>
  <c r="H49"/>
  <c r="I49" s="1"/>
  <c r="G49"/>
  <c r="G137"/>
  <c r="G136" s="1"/>
  <c r="G135" s="1"/>
  <c r="G134" s="1"/>
  <c r="G133" s="1"/>
  <c r="H133"/>
  <c r="I133" s="1"/>
  <c r="G139"/>
  <c r="H25" i="8"/>
  <c r="H20" s="1"/>
  <c r="H19" s="1"/>
  <c r="H141"/>
  <c r="G141"/>
  <c r="G140" s="1"/>
  <c r="G139" s="1"/>
  <c r="G138" s="1"/>
  <c r="H100"/>
  <c r="G99"/>
  <c r="D21" i="16"/>
  <c r="F21" s="1"/>
  <c r="H218" i="10" l="1"/>
  <c r="I218" s="1"/>
  <c r="I219"/>
  <c r="H203"/>
  <c r="I203" s="1"/>
  <c r="I204"/>
  <c r="H109"/>
  <c r="I109" s="1"/>
  <c r="I110"/>
  <c r="H52"/>
  <c r="I51"/>
  <c r="H152" i="8"/>
  <c r="I152" s="1"/>
  <c r="I153"/>
  <c r="H140"/>
  <c r="I141"/>
  <c r="I100"/>
  <c r="H98"/>
  <c r="H93" s="1"/>
  <c r="H70"/>
  <c r="H99"/>
  <c r="I99" s="1"/>
  <c r="H151"/>
  <c r="G151"/>
  <c r="H53" i="10" l="1"/>
  <c r="I52"/>
  <c r="H150" i="8"/>
  <c r="I150" s="1"/>
  <c r="I151"/>
  <c r="H139"/>
  <c r="I140"/>
  <c r="I93"/>
  <c r="I98"/>
  <c r="I69"/>
  <c r="G23"/>
  <c r="H54" i="10" l="1"/>
  <c r="I54" s="1"/>
  <c r="I53"/>
  <c r="H138" i="8"/>
  <c r="I138" s="1"/>
  <c r="I139"/>
  <c r="G165"/>
  <c r="H232" i="10" l="1"/>
  <c r="I232" s="1"/>
  <c r="G232"/>
  <c r="H230"/>
  <c r="I230" s="1"/>
  <c r="G230"/>
  <c r="G229" s="1"/>
  <c r="G228" s="1"/>
  <c r="H229"/>
  <c r="H140"/>
  <c r="I140" s="1"/>
  <c r="G143"/>
  <c r="G142" s="1"/>
  <c r="G141" s="1"/>
  <c r="G140" s="1"/>
  <c r="G189"/>
  <c r="G188" s="1"/>
  <c r="G187" s="1"/>
  <c r="G185"/>
  <c r="G184" s="1"/>
  <c r="G183" s="1"/>
  <c r="H194"/>
  <c r="I194" s="1"/>
  <c r="G194"/>
  <c r="G193" s="1"/>
  <c r="G192" s="1"/>
  <c r="G191" s="1"/>
  <c r="H193"/>
  <c r="H175"/>
  <c r="G179"/>
  <c r="G178" s="1"/>
  <c r="G177" s="1"/>
  <c r="G176" s="1"/>
  <c r="G175" s="1"/>
  <c r="H201"/>
  <c r="H202" s="1"/>
  <c r="G201"/>
  <c r="G202" s="1"/>
  <c r="H199"/>
  <c r="G199"/>
  <c r="G198" s="1"/>
  <c r="G197" s="1"/>
  <c r="H198"/>
  <c r="H197" s="1"/>
  <c r="H196" s="1"/>
  <c r="H215"/>
  <c r="G215"/>
  <c r="G216" s="1"/>
  <c r="H213"/>
  <c r="G213"/>
  <c r="G212" s="1"/>
  <c r="G211" s="1"/>
  <c r="G210" s="1"/>
  <c r="H212"/>
  <c r="H107"/>
  <c r="G107"/>
  <c r="G108" s="1"/>
  <c r="H105"/>
  <c r="I105" s="1"/>
  <c r="G105"/>
  <c r="H103"/>
  <c r="H101"/>
  <c r="I101" s="1"/>
  <c r="G101"/>
  <c r="G99"/>
  <c r="G98" s="1"/>
  <c r="H47"/>
  <c r="G47"/>
  <c r="G48" s="1"/>
  <c r="H45"/>
  <c r="G45"/>
  <c r="G44" s="1"/>
  <c r="H42"/>
  <c r="G42"/>
  <c r="G43" s="1"/>
  <c r="H40"/>
  <c r="G40"/>
  <c r="G39" s="1"/>
  <c r="H37"/>
  <c r="G37"/>
  <c r="G38" s="1"/>
  <c r="H35"/>
  <c r="G35"/>
  <c r="G34" s="1"/>
  <c r="G24"/>
  <c r="G25" s="1"/>
  <c r="G26" s="1"/>
  <c r="G27" s="1"/>
  <c r="H19"/>
  <c r="G19"/>
  <c r="G20" s="1"/>
  <c r="G21" s="1"/>
  <c r="G22" s="1"/>
  <c r="H167" i="8"/>
  <c r="I167" s="1"/>
  <c r="G167"/>
  <c r="H166"/>
  <c r="I166" s="1"/>
  <c r="G166"/>
  <c r="H165"/>
  <c r="G164"/>
  <c r="G163" s="1"/>
  <c r="H160"/>
  <c r="G160"/>
  <c r="G159" s="1"/>
  <c r="G157" s="1"/>
  <c r="G156" s="1"/>
  <c r="H159"/>
  <c r="G150"/>
  <c r="H149"/>
  <c r="I149" s="1"/>
  <c r="H147"/>
  <c r="I147" s="1"/>
  <c r="G147"/>
  <c r="G146" s="1"/>
  <c r="G145" s="1"/>
  <c r="G144" s="1"/>
  <c r="G143" s="1"/>
  <c r="H146"/>
  <c r="H136"/>
  <c r="G136"/>
  <c r="G135" s="1"/>
  <c r="H133"/>
  <c r="I133" s="1"/>
  <c r="G133"/>
  <c r="H132"/>
  <c r="I132" s="1"/>
  <c r="G132"/>
  <c r="H130"/>
  <c r="G130"/>
  <c r="G129" s="1"/>
  <c r="H87"/>
  <c r="G87"/>
  <c r="G86" s="1"/>
  <c r="G82" s="1"/>
  <c r="H66"/>
  <c r="I66" s="1"/>
  <c r="G66"/>
  <c r="H64"/>
  <c r="I64" s="1"/>
  <c r="G64"/>
  <c r="G57"/>
  <c r="G56" s="1"/>
  <c r="G55" s="1"/>
  <c r="H57"/>
  <c r="H53"/>
  <c r="G53"/>
  <c r="G52" s="1"/>
  <c r="G51" s="1"/>
  <c r="H40"/>
  <c r="G40"/>
  <c r="G39" s="1"/>
  <c r="H39"/>
  <c r="H34"/>
  <c r="H33" s="1"/>
  <c r="H32" s="1"/>
  <c r="G34"/>
  <c r="G33" s="1"/>
  <c r="G32" s="1"/>
  <c r="H30"/>
  <c r="G30"/>
  <c r="G29" s="1"/>
  <c r="G28" s="1"/>
  <c r="H18"/>
  <c r="H17" s="1"/>
  <c r="G25"/>
  <c r="G20" s="1"/>
  <c r="G19" s="1"/>
  <c r="H23"/>
  <c r="G21"/>
  <c r="H14"/>
  <c r="H15" s="1"/>
  <c r="G14"/>
  <c r="G13" s="1"/>
  <c r="H228" i="10" l="1"/>
  <c r="I229"/>
  <c r="H211"/>
  <c r="H216"/>
  <c r="H192"/>
  <c r="I193"/>
  <c r="H108"/>
  <c r="I108" s="1"/>
  <c r="I107"/>
  <c r="H104"/>
  <c r="I104" s="1"/>
  <c r="I103"/>
  <c r="H44"/>
  <c r="I44" s="1"/>
  <c r="I45"/>
  <c r="H48"/>
  <c r="I48" s="1"/>
  <c r="I47"/>
  <c r="H39"/>
  <c r="I39" s="1"/>
  <c r="I40"/>
  <c r="H43"/>
  <c r="I43" s="1"/>
  <c r="I42"/>
  <c r="H34"/>
  <c r="I35"/>
  <c r="H38"/>
  <c r="I38" s="1"/>
  <c r="I37"/>
  <c r="H20"/>
  <c r="I19"/>
  <c r="H164" i="8"/>
  <c r="I165"/>
  <c r="H157"/>
  <c r="H158"/>
  <c r="H145"/>
  <c r="I146"/>
  <c r="H135"/>
  <c r="I135" s="1"/>
  <c r="I136"/>
  <c r="H129"/>
  <c r="I129" s="1"/>
  <c r="I130"/>
  <c r="H86"/>
  <c r="H82" s="1"/>
  <c r="H81" s="1"/>
  <c r="I87"/>
  <c r="H38"/>
  <c r="H56"/>
  <c r="H52"/>
  <c r="I53"/>
  <c r="H29"/>
  <c r="I30"/>
  <c r="G38"/>
  <c r="G37" s="1"/>
  <c r="G36" s="1"/>
  <c r="G227" i="10"/>
  <c r="G128" i="8"/>
  <c r="G127" s="1"/>
  <c r="G126" s="1"/>
  <c r="G92" s="1"/>
  <c r="G81"/>
  <c r="G80" s="1"/>
  <c r="G79" s="1"/>
  <c r="H210" i="10"/>
  <c r="H217"/>
  <c r="I217" s="1"/>
  <c r="H96"/>
  <c r="H68" i="8"/>
  <c r="I68" s="1"/>
  <c r="G15"/>
  <c r="G12"/>
  <c r="G11" s="1"/>
  <c r="G158"/>
  <c r="G68"/>
  <c r="G217" i="10"/>
  <c r="G196"/>
  <c r="G97"/>
  <c r="G96" s="1"/>
  <c r="G182"/>
  <c r="H63" i="8"/>
  <c r="G149"/>
  <c r="G27"/>
  <c r="G63"/>
  <c r="G62" s="1"/>
  <c r="G60" s="1"/>
  <c r="G59" s="1"/>
  <c r="H13"/>
  <c r="H12" s="1"/>
  <c r="H11" s="1"/>
  <c r="H227" i="10" l="1"/>
  <c r="I227" s="1"/>
  <c r="I228"/>
  <c r="H191"/>
  <c r="I192"/>
  <c r="I96"/>
  <c r="H95"/>
  <c r="I95" s="1"/>
  <c r="H33"/>
  <c r="I34"/>
  <c r="H21"/>
  <c r="I20"/>
  <c r="H163" i="8"/>
  <c r="I163" s="1"/>
  <c r="I164"/>
  <c r="H156"/>
  <c r="H144"/>
  <c r="I145"/>
  <c r="H128"/>
  <c r="I128" s="1"/>
  <c r="I86"/>
  <c r="H62"/>
  <c r="I63"/>
  <c r="H37"/>
  <c r="H55"/>
  <c r="H51"/>
  <c r="I52"/>
  <c r="H28"/>
  <c r="I29"/>
  <c r="I94" i="10"/>
  <c r="H127" i="8"/>
  <c r="G181" i="10"/>
  <c r="G18" i="8"/>
  <c r="G17" s="1"/>
  <c r="G9" s="1"/>
  <c r="H60"/>
  <c r="G61"/>
  <c r="I191" i="10" l="1"/>
  <c r="H181"/>
  <c r="I181" s="1"/>
  <c r="I33"/>
  <c r="H10"/>
  <c r="H22"/>
  <c r="I22" s="1"/>
  <c r="I21"/>
  <c r="H143" i="8"/>
  <c r="I143" s="1"/>
  <c r="I144"/>
  <c r="H126"/>
  <c r="I127"/>
  <c r="I82"/>
  <c r="H61"/>
  <c r="I61" s="1"/>
  <c r="I62"/>
  <c r="H59"/>
  <c r="I59" s="1"/>
  <c r="I60"/>
  <c r="H36"/>
  <c r="I51"/>
  <c r="I42"/>
  <c r="I28"/>
  <c r="H27"/>
  <c r="G188"/>
  <c r="I10" i="10" l="1"/>
  <c r="I126" i="8"/>
  <c r="H92"/>
  <c r="I92" s="1"/>
  <c r="I81"/>
  <c r="H80"/>
  <c r="I27"/>
  <c r="H10"/>
  <c r="F29" i="16"/>
  <c r="H79" i="8" l="1"/>
  <c r="I79" s="1"/>
  <c r="I80"/>
  <c r="I10"/>
  <c r="L12" i="17"/>
  <c r="M12" s="1"/>
  <c r="H188" i="8" l="1"/>
  <c r="I188" s="1"/>
  <c r="H9"/>
  <c r="I9" s="1"/>
  <c r="E27" i="16"/>
  <c r="D27"/>
  <c r="L62" i="17"/>
  <c r="K62"/>
  <c r="L61" l="1"/>
  <c r="M61" s="1"/>
  <c r="M62"/>
  <c r="L56"/>
  <c r="M56" s="1"/>
  <c r="K56"/>
  <c r="E25" i="16" l="1"/>
  <c r="D25"/>
  <c r="F25" l="1"/>
  <c r="L59" i="17"/>
  <c r="K59"/>
  <c r="K55" s="1"/>
  <c r="L55" l="1"/>
  <c r="M55" s="1"/>
  <c r="M59"/>
  <c r="L43"/>
  <c r="M43" l="1"/>
  <c r="K12"/>
  <c r="D19" i="16" l="1"/>
  <c r="K61" i="17"/>
  <c r="L36"/>
  <c r="K36"/>
  <c r="K35" s="1"/>
  <c r="K33"/>
  <c r="L31"/>
  <c r="M31" s="1"/>
  <c r="K31"/>
  <c r="L28"/>
  <c r="M28" s="1"/>
  <c r="K28"/>
  <c r="L18"/>
  <c r="M18" s="1"/>
  <c r="K18"/>
  <c r="D15" i="16"/>
  <c r="E15"/>
  <c r="D17"/>
  <c r="E17"/>
  <c r="E19"/>
  <c r="D16" i="12"/>
  <c r="D15" s="1"/>
  <c r="D14" s="1"/>
  <c r="E16"/>
  <c r="D20"/>
  <c r="D19" s="1"/>
  <c r="D18" s="1"/>
  <c r="E20"/>
  <c r="F19" i="16" l="1"/>
  <c r="F17"/>
  <c r="F15"/>
  <c r="L35" i="17"/>
  <c r="M35" s="1"/>
  <c r="M36"/>
  <c r="E15" i="12"/>
  <c r="F16"/>
  <c r="E19"/>
  <c r="F20"/>
  <c r="K41" i="17"/>
  <c r="M41" s="1"/>
  <c r="K42"/>
  <c r="M42" s="1"/>
  <c r="D35" i="16"/>
  <c r="K30" i="17"/>
  <c r="K27" s="1"/>
  <c r="D13" i="12"/>
  <c r="D22" s="1"/>
  <c r="L30" i="17"/>
  <c r="F35" i="16" l="1"/>
  <c r="L27" i="17"/>
  <c r="M27" s="1"/>
  <c r="M30"/>
  <c r="M11"/>
  <c r="E14" i="12"/>
  <c r="F14" s="1"/>
  <c r="F15"/>
  <c r="E18"/>
  <c r="F19"/>
  <c r="K11" i="17"/>
  <c r="K72" s="1"/>
  <c r="G73" i="10"/>
  <c r="G70" s="1"/>
  <c r="G9" s="1"/>
  <c r="G234" s="1"/>
  <c r="M72" i="17" l="1"/>
  <c r="F18" i="12"/>
  <c r="E13"/>
  <c r="G71" i="10"/>
  <c r="G74"/>
  <c r="H59"/>
  <c r="H60" l="1"/>
  <c r="I60" s="1"/>
  <c r="I59"/>
  <c r="E22" i="12"/>
  <c r="F22" s="1"/>
  <c r="F13"/>
  <c r="H64" i="10" l="1"/>
  <c r="H65" l="1"/>
  <c r="I65" s="1"/>
  <c r="I64"/>
  <c r="H61"/>
  <c r="I61" l="1"/>
  <c r="H55"/>
  <c r="I55" l="1"/>
  <c r="H9"/>
  <c r="I9" l="1"/>
</calcChain>
</file>

<file path=xl/sharedStrings.xml><?xml version="1.0" encoding="utf-8"?>
<sst xmlns="http://schemas.openxmlformats.org/spreadsheetml/2006/main" count="2028" uniqueCount="421">
  <si>
    <t>Резервные фонды местной администрации</t>
  </si>
  <si>
    <t>Межбюджетные трансферты из краевого и федерального бюджета и доли софинансирования в рамках непрограмных расходов</t>
  </si>
  <si>
    <t>Иные закупки товаров, работ и услуг для государственных муниципальных нужд</t>
  </si>
  <si>
    <t>Национальная экономика</t>
  </si>
  <si>
    <t>Условно утвержденные расходы</t>
  </si>
  <si>
    <t>Всего</t>
  </si>
  <si>
    <t>Резервные фонды местной администрации в рамках непрограммных расходов</t>
  </si>
  <si>
    <t>00</t>
  </si>
  <si>
    <t>Резервные фонды местной администрации, в рамках непрограммных расходов</t>
  </si>
  <si>
    <t>Приложение №1</t>
  </si>
  <si>
    <t xml:space="preserve">                                                                 </t>
  </si>
  <si>
    <t xml:space="preserve">Итого источников внутреннего  финансирования                                                             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</si>
  <si>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</si>
  <si>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Муниципальная программа «Улучшение жизнедеятельности населения муниципального образования Недокурский сельсовет».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</si>
  <si>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</si>
  <si>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</si>
  <si>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</si>
  <si>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</si>
  <si>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Резервные фонды</t>
  </si>
  <si>
    <t xml:space="preserve">Культура, кинематография </t>
  </si>
  <si>
    <t>ИТОГО</t>
  </si>
  <si>
    <t>110</t>
  </si>
  <si>
    <t xml:space="preserve"> тыс. руб.</t>
  </si>
  <si>
    <t>№ строки</t>
  </si>
  <si>
    <t>01</t>
  </si>
  <si>
    <t>02</t>
  </si>
  <si>
    <t>10</t>
  </si>
  <si>
    <t>08</t>
  </si>
  <si>
    <t>04</t>
  </si>
  <si>
    <t>03</t>
  </si>
  <si>
    <t>Общегосударственные вопросы</t>
  </si>
  <si>
    <t>Межбюджетные трансферты</t>
  </si>
  <si>
    <t>Культура</t>
  </si>
  <si>
    <t>Жилищно-коммунальное хозяйство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</si>
  <si>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</si>
  <si>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</si>
  <si>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</si>
  <si>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</si>
  <si>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540</t>
  </si>
  <si>
    <t>120</t>
  </si>
  <si>
    <t>850</t>
  </si>
  <si>
    <t>Непрограммные расходы</t>
  </si>
  <si>
    <t>100</t>
  </si>
  <si>
    <t>200</t>
  </si>
  <si>
    <t>Целевая статья</t>
  </si>
  <si>
    <t>Вид расходов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</si>
  <si>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</si>
  <si>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</si>
  <si>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</si>
  <si>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</si>
  <si>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</si>
  <si>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</si>
  <si>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</si>
  <si>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</si>
  <si>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</si>
  <si>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</si>
  <si>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</si>
  <si>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</si>
  <si>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тыс. рублей</t>
  </si>
  <si>
    <t>3</t>
  </si>
  <si>
    <t>4</t>
  </si>
  <si>
    <t>5</t>
  </si>
  <si>
    <t>6</t>
  </si>
  <si>
    <t>Резервные средства</t>
  </si>
  <si>
    <t>Администрация Недокурского сельсовета</t>
  </si>
  <si>
    <t xml:space="preserve"> </t>
  </si>
  <si>
    <t>тыс.руб.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</si>
  <si>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</si>
  <si>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</si>
  <si>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</si>
  <si>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</si>
  <si>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</si>
  <si>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</si>
  <si>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000</t>
  </si>
  <si>
    <t>0000</t>
  </si>
  <si>
    <t>НАЛОГОВЫЕ И НЕНАЛОГОВЫЕ ДОХОДЫ</t>
  </si>
  <si>
    <t>1</t>
  </si>
  <si>
    <t xml:space="preserve">НАЛОГИ НА ПРИБЫЛЬ, ДОХОДЫ </t>
  </si>
  <si>
    <t>182</t>
  </si>
  <si>
    <t>010</t>
  </si>
  <si>
    <t xml:space="preserve">Налог на доходы физических лиц </t>
  </si>
  <si>
    <t>020</t>
  </si>
  <si>
    <t>030</t>
  </si>
  <si>
    <t>040</t>
  </si>
  <si>
    <t>022</t>
  </si>
  <si>
    <t>30</t>
  </si>
  <si>
    <t>40</t>
  </si>
  <si>
    <t>50</t>
  </si>
  <si>
    <t>60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</si>
  <si>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</si>
  <si>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</si>
  <si>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</si>
  <si>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 по делам, рассматриваемым в судах общей юрисдикции, мировыми судьями</t>
  </si>
  <si>
    <t>033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</si>
  <si>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</si>
  <si>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</si>
  <si>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</si>
  <si>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807</t>
  </si>
  <si>
    <t>001</t>
  </si>
  <si>
    <t>999</t>
  </si>
  <si>
    <t>ВСЕГО ДОХОДОВ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</si>
  <si>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</si>
  <si>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</si>
  <si>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Раздел             Подраздел</t>
  </si>
  <si>
    <t>0800</t>
  </si>
  <si>
    <t>0801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</si>
  <si>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</si>
  <si>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</si>
  <si>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</si>
  <si>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</si>
  <si>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</si>
  <si>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</si>
  <si>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</si>
  <si>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</si>
  <si>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</si>
  <si>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</si>
  <si>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0111</t>
  </si>
  <si>
    <t>0113</t>
  </si>
  <si>
    <t>0200</t>
  </si>
  <si>
    <t>0203</t>
  </si>
  <si>
    <t>7</t>
  </si>
  <si>
    <t>8</t>
  </si>
  <si>
    <t>9</t>
  </si>
  <si>
    <t>Раздел      Подраздел</t>
  </si>
  <si>
    <t xml:space="preserve">  Рз              ПРз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</si>
  <si>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</si>
  <si>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</si>
  <si>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</si>
  <si>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</si>
  <si>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 xml:space="preserve">Акцизы на автомобильный бензин, производимый на территории РФ </t>
  </si>
  <si>
    <t>024</t>
  </si>
  <si>
    <t xml:space="preserve"> Иные межбюджетные трансферты</t>
  </si>
  <si>
    <t>04 0 00 00000</t>
  </si>
  <si>
    <t>04 1 00 00000</t>
  </si>
  <si>
    <t>04 1 00 00220</t>
  </si>
  <si>
    <t>04 0 00  00000</t>
  </si>
  <si>
    <t>04 1 00  00000</t>
  </si>
  <si>
    <t>04 1 00  00210</t>
  </si>
  <si>
    <t>04 1 00 00210</t>
  </si>
  <si>
    <t>04 5 00 00000</t>
  </si>
  <si>
    <t>04 2 00 00000</t>
  </si>
  <si>
    <t>04 3 00 00000</t>
  </si>
  <si>
    <t>04 3 00 10110</t>
  </si>
  <si>
    <t>04 4 00 00000</t>
  </si>
  <si>
    <t>04 4 00 75140</t>
  </si>
  <si>
    <t>04 4 00 51180</t>
  </si>
  <si>
    <t>03 2 00 00000</t>
  </si>
  <si>
    <t>03 0 00 00000</t>
  </si>
  <si>
    <t>03 2 00 49080</t>
  </si>
  <si>
    <t>03 3 00 00000</t>
  </si>
  <si>
    <t>03 3 00 49010</t>
  </si>
  <si>
    <t xml:space="preserve">03 3 00 49040 </t>
  </si>
  <si>
    <t>03 3 00 49040</t>
  </si>
  <si>
    <t>03 3 00 49050</t>
  </si>
  <si>
    <t>04 1 00  00220</t>
  </si>
  <si>
    <t>Глава муниципального образования в рамках непрограммных расходов</t>
  </si>
  <si>
    <t>04 5 00 48010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</si>
  <si>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</si>
  <si>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Прочие непрограммные расходы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</si>
  <si>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</si>
  <si>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Расходы на выплаты персоналу государственных муниципальных  органов</t>
  </si>
  <si>
    <t>Муниципальные программы</t>
  </si>
  <si>
    <t>Межбюджетные трансферты из краевого и федерального бюджета и доли софинансирования в рамках непрограммных расходов</t>
  </si>
  <si>
    <t>Прочие непрограммные мероприятия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</si>
  <si>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</si>
  <si>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</si>
  <si>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</si>
  <si>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</si>
  <si>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35</t>
  </si>
  <si>
    <t>118</t>
  </si>
  <si>
    <t>49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</si>
  <si>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</si>
  <si>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</si>
  <si>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</si>
  <si>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</si>
  <si>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</si>
  <si>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Закупка товаров, работ и услуг для обеспечения государственных (муниципальных) нужд
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</si>
  <si>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непрограммных мероприятий</t>
  </si>
  <si>
    <t>Осуществление первичного воинского учета на территориях где отсутствуют военные комиссариаты, в рамках непрограммных расходов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</si>
  <si>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</si>
  <si>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</si>
  <si>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</si>
  <si>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 денежных  средств бюджетов</t>
  </si>
  <si>
    <t>Увеличение прочих  остатков  денежных  средств бюджетов сельских поселений</t>
  </si>
  <si>
    <t>807 01 05 02 01 10 0000 510</t>
  </si>
  <si>
    <t>Уменьшение  остатков    средств бюджетов</t>
  </si>
  <si>
    <t>Уменьшение  прочих  остатков    средств бюджетов</t>
  </si>
  <si>
    <t>Уменьшение  прочих  остатков  денежных   средств бюджетов</t>
  </si>
  <si>
    <t>807 01 05 02 01 10 0000 610</t>
  </si>
  <si>
    <t>Уменьшение  прочих  остатков  денежных  средств бюджетов сельских поселений</t>
  </si>
  <si>
    <t>Дотации на выравнивание бюджетной обеспеченности</t>
  </si>
  <si>
    <t>04 7 00 00000</t>
  </si>
  <si>
    <t>04 7 00 48220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</si>
  <si>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</si>
  <si>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</si>
  <si>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</si>
  <si>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</si>
  <si>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</si>
  <si>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Прочие межбюджетные трансферты, передаваемые бюджетам 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</si>
  <si>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</si>
  <si>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</si>
  <si>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</si>
  <si>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</si>
  <si>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код главного администратора</t>
  </si>
  <si>
    <t>Наименование показателя бюджетной классификации</t>
  </si>
  <si>
    <t>Наименование главного распорядителя и наименование показателей бюджетной классификации</t>
  </si>
  <si>
    <t>Код главного распорядителя бюджетных средств</t>
  </si>
  <si>
    <t>Наименование муниципальной программы и наименование показателей бюджетной классификации</t>
  </si>
  <si>
    <t>Наименование</t>
  </si>
  <si>
    <t>Доходы от сдачи в аренду имущества, составляющего казну сельских поселений (за исключением земельных участков)</t>
  </si>
  <si>
    <t>Другие вопросы в области жилищно-коммунального хозяйства</t>
  </si>
  <si>
    <t>0505</t>
  </si>
  <si>
    <t>Здравоохранение</t>
  </si>
  <si>
    <t>0900</t>
  </si>
  <si>
    <t>Другие вопросы в области здравоохранения</t>
  </si>
  <si>
    <t>0909</t>
  </si>
  <si>
    <t>Иные межбюджетные трансферты выделяемые из бюджета Недокурского сельсовета в районный бюджет на организацию в границах поселения тепло и водоснабжения в рамках непрограммных расходов</t>
  </si>
  <si>
    <t>04 2 00 48110</t>
  </si>
  <si>
    <t>04 2 00 49640</t>
  </si>
  <si>
    <t>Руководство и управление в сфере управленческих функций органов местного самоуправления в рамках непрограмных расходов органов местного самоуправления</t>
  </si>
  <si>
    <t>11</t>
  </si>
  <si>
    <t>150</t>
  </si>
  <si>
    <t>Иные межбюджетные трансферты выделяемые из бюджета Недокурского сельсовета в районный бюджет на осуществление полномочий по внутреннему муниципальному финансовому контролю в рамках непрограммных расходов</t>
  </si>
  <si>
    <t>Социальная политика</t>
  </si>
  <si>
    <t>Пенсионное обеспечение</t>
  </si>
  <si>
    <t>Доплата к пенсии муниципальных служащих в рамках непрограммных расходов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</si>
  <si>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</si>
  <si>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</si>
  <si>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</si>
  <si>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1001</t>
  </si>
  <si>
    <t>300</t>
  </si>
  <si>
    <t>310</t>
  </si>
  <si>
    <t>Обеспечение пожарной безопасности</t>
  </si>
  <si>
    <t>04 8 00 00000</t>
  </si>
  <si>
    <t>04 8 00 01110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</si>
  <si>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</si>
  <si>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выделяемые из бюджета Недокурского сельсовета в районный бюджет  по организации исполнения бюджета поселения в рамках непрограммных расходов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</si>
  <si>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</si>
  <si>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бюджетов) 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</si>
  <si>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 </t>
  </si>
  <si>
    <t>04 5 00 42060</t>
  </si>
  <si>
    <t>04 5 00 48510</t>
  </si>
  <si>
    <t xml:space="preserve">Подпрограмма: «Развитие транспортной инфраструктуры муниципального образования Недокурский сельсовет» 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</si>
  <si>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</si>
  <si>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>Подпрограмма «Благоустройство в муниципальном образовании Недокурский сельсовет»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</si>
  <si>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</si>
  <si>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Организация и содержание мест захоронения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</si>
  <si>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Прочие расходы на благоустройство 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</si>
  <si>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Подпрограмма: «Развитие транспортной инфраструктуры муниципального образования Недокурский сельсовет»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</si>
  <si>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«Развитие транспортной инфраструктуры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 .</t>
  </si>
  <si>
    <t xml:space="preserve">Организация и содержание мест захоронения в рамках  подпрограммы «Благоустройство в муниципальном образовании Недокурский сельсовет»   муниципальной программы «Улучшение жизнедеятельности населения муниципального образования Недокурский сельсовет».                </t>
  </si>
  <si>
    <t>Иные межбюджетные трансферты выделяемые из бюджета Недокурского сельсовета в районный бюджет по организации исполнения бюджета поселения  в рамках непрограммных расходов</t>
  </si>
  <si>
    <t>7514</t>
  </si>
  <si>
    <t>0001</t>
  </si>
  <si>
    <t>Иные межбюджетные трансферты, передаваемые из бюджета Недокурского сельсовета в районный бюджет (на обеспечение развития и укрепления материально-технической базы домов культуры в населенных пунктах с числом жителей до 50 тысяч человек)</t>
  </si>
  <si>
    <t>Иные межбюджетные трансферты выделяемые из бюджета Недокурского сельсовета в районный бюджет  (на обеспечение развития и укрепления материально-технической базы домов культуры в населенных пунктах с числом жителей до 50 тысяч человек) в рамках непрограммных расходов</t>
  </si>
  <si>
    <t>Жилищное хозяйство</t>
  </si>
  <si>
    <t>0501</t>
  </si>
  <si>
    <t>Расходы по взносам на капитальный ремонт муниципального жилищного фонда  в рамках непрограммных расходов</t>
  </si>
  <si>
    <t>04 2 00 43150</t>
  </si>
  <si>
    <t>Закупка товаров, работ и услуг для обеспечения государственных (муниципальных) нужд</t>
  </si>
  <si>
    <t>Расходы на ремонт и содержание муниципальных жилых помещений в рамках непрограммных расходов</t>
  </si>
  <si>
    <t>04 2 00 49590</t>
  </si>
  <si>
    <t xml:space="preserve">Подпрограмма:«Энергосбережение и повышение энергетической эффективности муниципального образования Недокурский сельсовет» </t>
  </si>
  <si>
    <t>03 4 00 00000</t>
  </si>
  <si>
    <t>Расходы по энергосбережению и повышению энергетической эффективности в рамках подпрограммы «Энергосбережение и повышение энергетической эффективности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</t>
  </si>
  <si>
    <t>03 4 00 49320</t>
  </si>
  <si>
    <t xml:space="preserve">Подпрограмма: «Энергосбережение и повышение энергетической эффективности муниципального образования Недокурский сельсовет» </t>
  </si>
  <si>
    <t>03  400 00000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</si>
  <si>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</si>
  <si>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</si>
  <si>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</si>
  <si>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</si>
  <si>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</si>
  <si>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</si>
  <si>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</si>
  <si>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</si>
  <si>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</si>
  <si>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</si>
  <si>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</si>
  <si>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51</t>
  </si>
  <si>
    <t>61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</si>
  <si>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</si>
  <si>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</si>
  <si>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 , взимаемый по ставкам , применяемым к объектам налогообложения , расположенным в границах сельских поселений</t>
  </si>
  <si>
    <t>05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</si>
  <si>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</si>
  <si>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</si>
  <si>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</si>
  <si>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16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</si>
  <si>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</si>
  <si>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</si>
  <si>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</t>
  </si>
  <si>
    <t>Руководство и управление в сфере управленческих функций органов местного самоуправления в рамках непрограммных расходов органов местного самоуправления</t>
  </si>
  <si>
    <t xml:space="preserve"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</si>
  <si>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 xml:space="preserve">            Код</t>
  </si>
  <si>
    <t>03 0 00  00000</t>
  </si>
  <si>
    <t>Подпрограмма: «Обеспечение безопасности жизнедеятельности муниципального образования Недокурский сельсовет»</t>
  </si>
  <si>
    <t>03 1 00 00000</t>
  </si>
  <si>
    <t>Реализация мероприятий по предупреждению пожаров и обеспечению пожарной безопасности в рамках подпрограммы 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</si>
  <si>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03 1 00 49230</t>
  </si>
  <si>
    <t>Реализация мероприятий по предупреждению пожаров и обеспечению пожарной безопасности в рамках подпрограммы"Обеспечение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</si>
  <si>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Защита населения и территории от чрезвычайных ситуаций природного и техногенного характера, пожарная безопасность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</si>
  <si>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</si>
  <si>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</si>
  <si>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</si>
  <si>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</si>
  <si>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</si>
  <si>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</si>
  <si>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 05 0 F3 67484</t>
  </si>
  <si>
    <t>Дотации бюджетам бюджетной системы Российской Федерации</t>
  </si>
  <si>
    <t>20</t>
  </si>
  <si>
    <t>302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</si>
  <si>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</si>
  <si>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</si>
  <si>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03 2 00 49020</t>
  </si>
  <si>
    <t>Муниципальная программа "Переселение граждан из аварийного жилищного фонда в МО Недокурский сельсовет"</t>
  </si>
  <si>
    <t>05 0 00 00000</t>
  </si>
  <si>
    <t>Транспортировка в морг безродных, невостребованных и неопознанных умерших в рамках непрограммных расходов</t>
  </si>
  <si>
    <t xml:space="preserve">к решению Недокурского сельского Совета депутатов </t>
  </si>
  <si>
    <t>Приложение № 2</t>
  </si>
  <si>
    <t xml:space="preserve">                                                              Приложение № 3</t>
  </si>
  <si>
    <t>Приложение  5</t>
  </si>
  <si>
    <t>Приложение 6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</si>
  <si>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</si>
  <si>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</si>
  <si>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</si>
  <si>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1400</t>
  </si>
  <si>
    <t>1403</t>
  </si>
  <si>
    <t>04 7 00 49870</t>
  </si>
  <si>
    <t>521</t>
  </si>
  <si>
    <t>Межбюджетные трансферты общего характера бюджетам субъектов Российской Федерации и муниципальных образований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</si>
  <si>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</si>
  <si>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Субсидия из бюджета сельского поселения, в котором в отчетном финансовом году расчетные налоговые доходы (без учета налоговых доходов по дополнительным нормативам отчислений) превышали уровень, установленный законом Красноярского края, в краевой бюджет в рамках непрограммных расходов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</si>
  <si>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</si>
  <si>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299</t>
  </si>
  <si>
    <t>Субсидии бюджетам бюджетной системы Российской Федерации (межбюджетные субсидии)</t>
  </si>
  <si>
    <t>Прочие расходы, осуществляемые органами местного самоуправления поселений в рамках непрограммных расходов</t>
  </si>
  <si>
    <t>04 2 00 49680</t>
  </si>
  <si>
    <t xml:space="preserve"> 05 0 F3 6748S</t>
  </si>
  <si>
    <t xml:space="preserve"> 05 0 F3 67483</t>
  </si>
  <si>
    <t>Прочие непрограмные мероприятия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</si>
  <si>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</si>
  <si>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корпорации- Фонда содействия реформированию жилищно - 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</si>
  <si>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</si>
  <si>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Возврат прочих остатков субсидий, субвенций и иных межбюджетных трансфертов, имеющих целевое назначение, прошлых лет  из бюджетов сельских поселений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</si>
  <si>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</si>
  <si>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 </t>
  </si>
  <si>
    <t>853</t>
  </si>
  <si>
    <t>Уплата иных платежей</t>
  </si>
  <si>
    <t>Социальные выплаты гражданам, кроме публичных нормативных социальных выплат</t>
  </si>
  <si>
    <t>Расходы на обеспечение мероприятий по переселению граждан из аварийного жилищного фонда за счет средств государственной корпорации- Фонда содействия реформированию жилищно-коммунального хозяйства в рамках муниципальной программы" Переселение граждан из аварийного жилищного фонда в МО Недокурский сельсовет"</t>
  </si>
  <si>
    <t>Расходы на обеспечение мероприятий по переселению граждан из аварийного жилищного фонда в рамках муниципальной программы "Переселение граждан из аварийного жилищного фонда в МО Недокурский сельсовет"</t>
  </si>
  <si>
    <t>Расходы на обеспечение мероприятий по переселению граждан из аварийного жилищного фонда за счет средств местного бюджета в рамках муниципальной программы" Переселение граждан из аварийного жилищного фонда в МО Недокурский сельсовет"</t>
  </si>
  <si>
    <t>0011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</si>
  <si>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безопасности) </t>
  </si>
  <si>
    <t>0031</t>
  </si>
  <si>
    <t xml:space="preserve">Прочие межбюджетные трансферты, передаваемые бюджетам сельских поселений ( на частичную компенсацию расходов на повышение оплаты труда отдельным категориям работников бюджетной сферы Красноярского края) </t>
  </si>
  <si>
    <t>Обеспечение первичных мер пожарной безопасности в рамках непрограммных расходов</t>
  </si>
  <si>
    <t>04 2 00 S4120</t>
  </si>
  <si>
    <t>Расходы на обеспечение первичных мер пожарной безопасности в рамках непрограммных расходов</t>
  </si>
  <si>
    <t>1003</t>
  </si>
  <si>
    <t>Социальное обеспечение населения</t>
  </si>
  <si>
    <t>322</t>
  </si>
  <si>
    <t>Расходы на обеспечение мероприятий по переселению граждан из аварийного жилищного фонда за счет средств государственной корпорации- 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поступающих от государственной корпорации-Фонда содействия реформированию ЖКХ в рамках муниципальной программы" Переселение граждан из аварийного жилищного фонда в МО Недокурский сельсовет"</t>
  </si>
  <si>
    <t>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в рамках муниципальной программы "Переселение граждан из аварийного жилищного фонда в МО Недокурский сельсовет"</t>
  </si>
  <si>
    <t xml:space="preserve">          Источники внутреннего финансирования дефицита</t>
  </si>
  <si>
    <t>29</t>
  </si>
  <si>
    <t>7603</t>
  </si>
  <si>
    <t>Прочие субсидии бюджетам сельских поселений (на оплату разницы между стоимостью строительства многоквартирного дома, определенной разработанной проектно-сметной документацией, стоимостью жилых помещений при приобретении у застройщиков, сформированной заказчиком, и стоимостью общей площади жилых помещений, рассчитанной по предельной стоимости квадратного метра)</t>
  </si>
  <si>
    <t>Прочие субсидии бюджетам сельских поселений</t>
  </si>
  <si>
    <t xml:space="preserve">Прочие субсидии </t>
  </si>
  <si>
    <t>04 1 00 00870</t>
  </si>
  <si>
    <t>Исполнение судебных актов</t>
  </si>
  <si>
    <t>830</t>
  </si>
  <si>
    <t xml:space="preserve"> 05 0 00 S6030</t>
  </si>
  <si>
    <t>Расходы на обеспечение мероприятий по переселению граждан из аварийного жилищного фонда за счет средств  субсидии бюджетам сельских поселений (на оплату разницы между стоимостью строительства многоквартирного дома, определенной разработанной проектно-сметной документацией, стоимостью жилых помещений при приобретении у застройщиков, сформированной заказчиком, и стоимостью общей площади жилых помещений, рассчитанной по предельной стоимости квадратного метра) в рамках муниципальной программы" Переселение граждан из аварийного жилищного фонда в МО Недокурский сельсовет"</t>
  </si>
  <si>
    <t>Наименование нормативного правового акта, наименование нормативного  обязательства</t>
  </si>
  <si>
    <t>Итого</t>
  </si>
  <si>
    <t>№ п/п</t>
  </si>
  <si>
    <t>Направление расходования средств</t>
  </si>
  <si>
    <t>Получатель бюджетных средств</t>
  </si>
  <si>
    <t>Приобретение недвижимого имущества в муниципальную собственность</t>
  </si>
  <si>
    <t>Администрация Недокурского сельсовета Кежемского района Красноярского края</t>
  </si>
  <si>
    <t>Приложение №9</t>
  </si>
  <si>
    <t>Налог на доходы физических лиц в части суммы налога, превышающей 650 000 рублей, относящейся к части налоговой базы, превышающей 5 000 000 рублей (за исключением налога на доходы 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</si>
  <si>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080</t>
  </si>
  <si>
    <t>17</t>
  </si>
  <si>
    <t>14</t>
  </si>
  <si>
    <t>Средства самообложения граждан, зачисляемые в бюджеты сельских поселений</t>
  </si>
  <si>
    <t>18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</si>
  <si>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</si>
  <si>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</si>
  <si>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0041</t>
  </si>
  <si>
    <t>0009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</si>
  <si>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 </t>
  </si>
  <si>
    <t>03 2 00 S5080</t>
  </si>
  <si>
    <t>Расходы на выполнение кадастровых работ в рамках непрограммных расходов</t>
  </si>
  <si>
    <t>04 2 00 49190</t>
  </si>
  <si>
    <t>Приложение № 7</t>
  </si>
  <si>
    <t>Приложение № 10</t>
  </si>
  <si>
    <t xml:space="preserve"> бюджета Недокурского сельсовета за 2022 год </t>
  </si>
  <si>
    <t xml:space="preserve">                                                            "О  бюджете Недокурского сельсовета Кежемского района Красноярского края за 2022 год " от 28.04.2023  № 23-95р </t>
  </si>
  <si>
    <t xml:space="preserve">к решению Недокурского сельского Совета депутатов "О  бюджете Недокурского сельсовета Кежемского района Красноярского края за 2022 год " от 28.04.2023  № 23-95р </t>
  </si>
  <si>
    <t xml:space="preserve">Доходы бюджета Недокурского сельсовета за 2022 год </t>
  </si>
  <si>
    <t xml:space="preserve">Распределение расходов бюджета Недокурского сельсовета за 2022  год </t>
  </si>
  <si>
    <t xml:space="preserve">к решению Недокурского сельского Совета депутатов  "О  бюджете Недокурского сельсовета Кежемского района Красноярского края за 2022 год " от 28.04.2023  № 23-95р </t>
  </si>
  <si>
    <t xml:space="preserve">Ведомственная структура расходов бюджета Недокурского сельсовета за 2022 год  </t>
  </si>
  <si>
    <t xml:space="preserve"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за  2022 год </t>
  </si>
  <si>
    <t xml:space="preserve">"О  бюджете Недокурского сельсовета Кежемского района Красноярского края за 2022 год " от 28.04.2023  № 23-95р </t>
  </si>
  <si>
    <t xml:space="preserve">Объем межбюджетных трансфертов, получаемых из других бюджетов бюджетной системы Российской Федерации Недокурского сельсовета  за 2022 год </t>
  </si>
  <si>
    <t xml:space="preserve">Распределение иных межбюджетных трансфертов, выделяемых из бюджета Недокурского сельсовета в районный бюджет на финансирование расходов по передаваемым органами местного самоуправления поселений для осуществления части полномочий органами местного самоуправления  района за 2022 год </t>
  </si>
  <si>
    <t xml:space="preserve">к решению Недокурского сельского Совета депутатов"О  бюджете Недокурского сельсовета Кежемского района Красноярского края за 2022 год " от 28.04.2023  № 23-95р </t>
  </si>
  <si>
    <t xml:space="preserve">Публичные нормативные обязательства Недокурского сельсовета за 2022 г. </t>
  </si>
  <si>
    <t>Средства направляемые на бюджетные инвестиции Недокурского сельсовета за 2022  год</t>
  </si>
  <si>
    <t>Распределение иных межбюджетных трансфертов бюджету субъекта Российской Федерации из бюджета Недокурского сельсовета за 2022 год</t>
  </si>
  <si>
    <t>исполнено  тыс. руб.</t>
  </si>
  <si>
    <t>% исполнения</t>
  </si>
  <si>
    <t>план на 2022 год тыс.руб.</t>
  </si>
  <si>
    <t>Приложение №8</t>
  </si>
  <si>
    <t xml:space="preserve">       Приложение №4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</si>
</sst>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.000"/>
    <numFmt numFmtId="166" formatCode="#,##0.000000000"/>
    <numFmt numFmtId="167" formatCode="0.00000"/>
    <numFmt numFmtId="168" formatCode="#,##0.00000"/>
    <numFmt numFmtId="169" formatCode="#,##0.0"/>
  </numFmts>
  <fonts count="3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</cellStyleXfs>
  <cellXfs count="37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/>
    <xf numFmtId="0" fontId="3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4" fillId="0" borderId="5" xfId="1" applyFont="1" applyFill="1" applyBorder="1" applyAlignment="1">
      <alignment horizontal="center" vertical="center"/>
    </xf>
    <xf numFmtId="0" fontId="18" fillId="2" borderId="0" xfId="7" applyFont="1" applyFill="1" applyProtection="1">
      <protection locked="0"/>
    </xf>
    <xf numFmtId="165" fontId="18" fillId="2" borderId="0" xfId="7" applyNumberFormat="1" applyFont="1" applyFill="1" applyBorder="1" applyProtection="1">
      <protection locked="0"/>
    </xf>
    <xf numFmtId="0" fontId="18" fillId="2" borderId="0" xfId="7" applyFont="1" applyFill="1" applyBorder="1"/>
    <xf numFmtId="0" fontId="18" fillId="2" borderId="0" xfId="7" applyFont="1" applyFill="1"/>
    <xf numFmtId="0" fontId="1" fillId="2" borderId="0" xfId="7" applyFont="1" applyFill="1" applyProtection="1">
      <protection locked="0"/>
    </xf>
    <xf numFmtId="165" fontId="1" fillId="2" borderId="0" xfId="7" applyNumberFormat="1" applyFont="1" applyFill="1" applyBorder="1" applyProtection="1">
      <protection locked="0"/>
    </xf>
    <xf numFmtId="0" fontId="20" fillId="2" borderId="0" xfId="7" applyFont="1" applyFill="1" applyProtection="1">
      <protection locked="0"/>
    </xf>
    <xf numFmtId="0" fontId="21" fillId="2" borderId="0" xfId="7" applyFont="1" applyFill="1" applyBorder="1" applyAlignment="1" applyProtection="1">
      <alignment horizontal="center"/>
      <protection locked="0"/>
    </xf>
    <xf numFmtId="165" fontId="1" fillId="2" borderId="0" xfId="7" applyNumberFormat="1" applyFont="1" applyFill="1" applyBorder="1" applyAlignment="1" applyProtection="1">
      <alignment horizontal="right"/>
      <protection locked="0"/>
    </xf>
    <xf numFmtId="0" fontId="3" fillId="2" borderId="5" xfId="7" applyFont="1" applyFill="1" applyBorder="1" applyAlignment="1" applyProtection="1">
      <alignment horizontal="center"/>
      <protection locked="0"/>
    </xf>
    <xf numFmtId="0" fontId="2" fillId="2" borderId="5" xfId="7" applyFont="1" applyFill="1" applyBorder="1" applyProtection="1">
      <protection locked="0"/>
    </xf>
    <xf numFmtId="0" fontId="3" fillId="2" borderId="5" xfId="7" applyFont="1" applyFill="1" applyBorder="1" applyAlignment="1" applyProtection="1">
      <alignment vertical="top" wrapText="1"/>
      <protection locked="0"/>
    </xf>
    <xf numFmtId="0" fontId="9" fillId="2" borderId="5" xfId="3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5" xfId="7" applyFont="1" applyFill="1" applyBorder="1" applyAlignment="1" applyProtection="1">
      <alignment vertical="top" wrapText="1"/>
      <protection locked="0"/>
    </xf>
    <xf numFmtId="0" fontId="3" fillId="2" borderId="0" xfId="7" applyFont="1" applyFill="1"/>
    <xf numFmtId="0" fontId="21" fillId="2" borderId="0" xfId="7" applyFont="1" applyFill="1"/>
    <xf numFmtId="0" fontId="2" fillId="2" borderId="0" xfId="7" applyFont="1" applyFill="1"/>
    <xf numFmtId="0" fontId="3" fillId="2" borderId="5" xfId="7" applyNumberFormat="1" applyFont="1" applyFill="1" applyBorder="1" applyAlignment="1" applyProtection="1">
      <alignment vertical="top" wrapText="1"/>
      <protection locked="0"/>
    </xf>
    <xf numFmtId="0" fontId="8" fillId="0" borderId="5" xfId="7" applyFont="1" applyFill="1" applyBorder="1" applyAlignment="1" applyProtection="1">
      <alignment vertical="top" wrapText="1"/>
      <protection locked="0"/>
    </xf>
    <xf numFmtId="0" fontId="7" fillId="0" borderId="0" xfId="7" applyFont="1" applyFill="1"/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wrapText="1" shrinkToFit="1"/>
    </xf>
    <xf numFmtId="0" fontId="16" fillId="0" borderId="0" xfId="0" applyFont="1" applyFill="1"/>
    <xf numFmtId="0" fontId="14" fillId="0" borderId="5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justify"/>
    </xf>
    <xf numFmtId="0" fontId="14" fillId="0" borderId="5" xfId="0" applyFont="1" applyFill="1" applyBorder="1" applyAlignment="1">
      <alignment horizontal="left" wrapText="1" shrinkToFit="1"/>
    </xf>
    <xf numFmtId="0" fontId="14" fillId="0" borderId="5" xfId="0" applyFont="1" applyFill="1" applyBorder="1" applyAlignment="1">
      <alignment horizontal="justify" wrapText="1"/>
    </xf>
    <xf numFmtId="0" fontId="2" fillId="2" borderId="5" xfId="7" applyNumberFormat="1" applyFont="1" applyFill="1" applyBorder="1" applyAlignment="1" applyProtection="1">
      <alignment vertical="top" wrapText="1"/>
      <protection locked="0"/>
    </xf>
    <xf numFmtId="0" fontId="23" fillId="0" borderId="0" xfId="0" applyFont="1"/>
    <xf numFmtId="0" fontId="23" fillId="2" borderId="0" xfId="0" applyFont="1" applyFill="1"/>
    <xf numFmtId="0" fontId="3" fillId="0" borderId="0" xfId="0" applyFont="1"/>
    <xf numFmtId="166" fontId="23" fillId="0" borderId="0" xfId="0" applyNumberFormat="1" applyFont="1"/>
    <xf numFmtId="165" fontId="23" fillId="0" borderId="0" xfId="0" applyNumberFormat="1" applyFont="1"/>
    <xf numFmtId="0" fontId="21" fillId="2" borderId="0" xfId="0" applyFont="1" applyFill="1" applyBorder="1" applyAlignment="1">
      <alignment horizontal="left"/>
    </xf>
    <xf numFmtId="0" fontId="3" fillId="0" borderId="5" xfId="0" applyFont="1" applyBorder="1" applyAlignment="1">
      <alignment wrapText="1"/>
    </xf>
    <xf numFmtId="0" fontId="24" fillId="0" borderId="0" xfId="0" applyFont="1" applyAlignment="1"/>
    <xf numFmtId="0" fontId="24" fillId="0" borderId="5" xfId="0" applyFont="1" applyBorder="1" applyAlignment="1">
      <alignment wrapText="1"/>
    </xf>
    <xf numFmtId="0" fontId="25" fillId="0" borderId="5" xfId="0" applyFont="1" applyBorder="1" applyAlignment="1"/>
    <xf numFmtId="167" fontId="25" fillId="0" borderId="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" fillId="0" borderId="0" xfId="0" applyFont="1" applyAlignment="1"/>
    <xf numFmtId="0" fontId="15" fillId="0" borderId="0" xfId="0" applyFont="1" applyFill="1"/>
    <xf numFmtId="0" fontId="12" fillId="0" borderId="0" xfId="0" applyFont="1" applyFill="1"/>
    <xf numFmtId="0" fontId="15" fillId="0" borderId="5" xfId="0" applyFont="1" applyFill="1" applyBorder="1" applyAlignment="1">
      <alignment horizontal="left" wrapText="1" shrinkToFit="1"/>
    </xf>
    <xf numFmtId="0" fontId="15" fillId="0" borderId="5" xfId="0" applyFont="1" applyFill="1" applyBorder="1" applyAlignment="1">
      <alignment wrapText="1" shrinkToFit="1"/>
    </xf>
    <xf numFmtId="0" fontId="15" fillId="0" borderId="5" xfId="0" applyFont="1" applyFill="1" applyBorder="1" applyAlignment="1">
      <alignment horizontal="justify" wrapText="1"/>
    </xf>
    <xf numFmtId="0" fontId="14" fillId="0" borderId="5" xfId="0" applyFont="1" applyFill="1" applyBorder="1" applyAlignment="1">
      <alignment horizontal="left"/>
    </xf>
    <xf numFmtId="0" fontId="15" fillId="0" borderId="7" xfId="0" applyFont="1" applyFill="1" applyBorder="1" applyAlignment="1">
      <alignment vertical="justify" wrapText="1"/>
    </xf>
    <xf numFmtId="0" fontId="12" fillId="0" borderId="5" xfId="0" applyFont="1" applyFill="1" applyBorder="1" applyAlignment="1"/>
    <xf numFmtId="0" fontId="15" fillId="0" borderId="7" xfId="0" applyFont="1" applyFill="1" applyBorder="1" applyAlignment="1">
      <alignment wrapText="1"/>
    </xf>
    <xf numFmtId="0" fontId="12" fillId="0" borderId="5" xfId="0" applyFont="1" applyFill="1" applyBorder="1" applyAlignment="1">
      <alignment horizontal="justify"/>
    </xf>
    <xf numFmtId="0" fontId="12" fillId="0" borderId="5" xfId="0" applyFont="1" applyFill="1" applyBorder="1" applyAlignment="1">
      <alignment horizontal="justify" wrapText="1"/>
    </xf>
    <xf numFmtId="0" fontId="15" fillId="0" borderId="6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left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168" fontId="3" fillId="0" borderId="5" xfId="7" applyNumberFormat="1" applyFont="1" applyFill="1" applyBorder="1" applyAlignment="1" applyProtection="1">
      <alignment horizontal="center" vertical="center"/>
      <protection locked="0"/>
    </xf>
    <xf numFmtId="164" fontId="3" fillId="0" borderId="5" xfId="0" applyNumberFormat="1" applyFont="1" applyFill="1" applyBorder="1" applyAlignment="1">
      <alignment horizontal="center" vertical="center" wrapText="1"/>
    </xf>
    <xf numFmtId="168" fontId="8" fillId="0" borderId="5" xfId="7" applyNumberFormat="1" applyFont="1" applyFill="1" applyBorder="1" applyAlignment="1" applyProtection="1">
      <alignment horizontal="center" vertical="center"/>
      <protection locked="0"/>
    </xf>
    <xf numFmtId="168" fontId="2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top" wrapText="1"/>
    </xf>
    <xf numFmtId="0" fontId="26" fillId="0" borderId="0" xfId="0" applyFont="1"/>
    <xf numFmtId="168" fontId="2" fillId="0" borderId="9" xfId="0" applyNumberFormat="1" applyFont="1" applyBorder="1" applyAlignment="1">
      <alignment horizontal="center"/>
    </xf>
    <xf numFmtId="0" fontId="14" fillId="0" borderId="5" xfId="0" applyFont="1" applyFill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7" fillId="0" borderId="0" xfId="0" applyFont="1"/>
    <xf numFmtId="0" fontId="0" fillId="0" borderId="0" xfId="0" applyFill="1"/>
    <xf numFmtId="0" fontId="0" fillId="0" borderId="0" xfId="0" applyFont="1" applyFill="1"/>
    <xf numFmtId="1" fontId="3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Alignment="1"/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7" xfId="7" applyFont="1" applyFill="1" applyBorder="1" applyAlignment="1" applyProtection="1">
      <alignment vertical="top" wrapText="1"/>
      <protection locked="0"/>
    </xf>
    <xf numFmtId="168" fontId="3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8" xfId="0" applyFont="1" applyFill="1" applyBorder="1" applyAlignment="1">
      <alignment horizontal="center" vertical="center" textRotation="90" wrapText="1" readingOrder="2"/>
    </xf>
    <xf numFmtId="0" fontId="15" fillId="0" borderId="8" xfId="0" applyFont="1" applyFill="1" applyBorder="1" applyAlignment="1">
      <alignment horizontal="center" vertical="center" wrapText="1" readingOrder="2"/>
    </xf>
    <xf numFmtId="0" fontId="12" fillId="0" borderId="5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 wrapText="1" shrinkToFit="1"/>
    </xf>
    <xf numFmtId="49" fontId="14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justify"/>
    </xf>
    <xf numFmtId="49" fontId="17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168" fontId="14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8" fontId="9" fillId="2" borderId="5" xfId="7" applyNumberFormat="1" applyFont="1" applyFill="1" applyBorder="1" applyAlignment="1" applyProtection="1">
      <alignment horizontal="center" vertical="center"/>
      <protection locked="0"/>
    </xf>
    <xf numFmtId="168" fontId="10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168" fontId="18" fillId="2" borderId="5" xfId="7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0" fontId="17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justify" vertical="center"/>
    </xf>
    <xf numFmtId="168" fontId="3" fillId="2" borderId="7" xfId="7" applyNumberFormat="1" applyFont="1" applyFill="1" applyBorder="1" applyAlignment="1" applyProtection="1">
      <alignment horizontal="center"/>
      <protection locked="0"/>
    </xf>
    <xf numFmtId="168" fontId="3" fillId="2" borderId="5" xfId="7" applyNumberFormat="1" applyFont="1" applyFill="1" applyBorder="1" applyAlignment="1" applyProtection="1">
      <alignment horizontal="center"/>
      <protection locked="0"/>
    </xf>
    <xf numFmtId="167" fontId="3" fillId="0" borderId="5" xfId="0" applyNumberFormat="1" applyFont="1" applyBorder="1" applyAlignment="1">
      <alignment horizontal="center" wrapText="1"/>
    </xf>
    <xf numFmtId="0" fontId="3" fillId="0" borderId="1" xfId="6" applyFont="1" applyFill="1" applyBorder="1" applyAlignment="1">
      <alignment horizontal="center" vertical="top" wrapText="1" shrinkToFit="1"/>
    </xf>
    <xf numFmtId="49" fontId="3" fillId="0" borderId="2" xfId="6" applyNumberFormat="1" applyFont="1" applyFill="1" applyBorder="1" applyAlignment="1">
      <alignment horizontal="center" vertical="top" wrapText="1" shrinkToFit="1"/>
    </xf>
    <xf numFmtId="0" fontId="3" fillId="0" borderId="3" xfId="6" applyFont="1" applyFill="1" applyBorder="1" applyAlignment="1">
      <alignment horizontal="center" vertical="top" wrapText="1" shrinkToFit="1"/>
    </xf>
    <xf numFmtId="49" fontId="3" fillId="0" borderId="3" xfId="6" applyNumberFormat="1" applyFont="1" applyFill="1" applyBorder="1" applyAlignment="1">
      <alignment horizontal="center" vertical="top" wrapText="1" shrinkToFit="1"/>
    </xf>
    <xf numFmtId="0" fontId="3" fillId="0" borderId="6" xfId="6" applyFont="1" applyFill="1" applyBorder="1" applyAlignment="1">
      <alignment horizontal="center" vertical="top" wrapText="1" shrinkToFit="1"/>
    </xf>
    <xf numFmtId="0" fontId="3" fillId="0" borderId="5" xfId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2" xfId="6" applyFont="1" applyFill="1" applyBorder="1" applyAlignment="1">
      <alignment horizontal="left" vertical="top" wrapText="1" shrinkToFit="1"/>
    </xf>
    <xf numFmtId="0" fontId="2" fillId="0" borderId="16" xfId="6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 shrinkToFit="1"/>
    </xf>
    <xf numFmtId="0" fontId="9" fillId="0" borderId="5" xfId="0" applyFont="1" applyFill="1" applyBorder="1" applyAlignment="1">
      <alignment horizontal="left" vertical="top" wrapText="1" shrinkToFit="1"/>
    </xf>
    <xf numFmtId="0" fontId="10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9" fillId="0" borderId="5" xfId="0" applyNumberFormat="1" applyFont="1" applyFill="1" applyBorder="1" applyAlignment="1">
      <alignment horizontal="left" vertical="top" wrapText="1"/>
    </xf>
    <xf numFmtId="49" fontId="3" fillId="0" borderId="6" xfId="6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49" fontId="10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5" xfId="0" applyFont="1" applyBorder="1" applyAlignment="1">
      <alignment horizontal="center"/>
    </xf>
    <xf numFmtId="0" fontId="3" fillId="0" borderId="4" xfId="6" applyFont="1" applyFill="1" applyBorder="1" applyAlignment="1">
      <alignment horizontal="center" vertical="top" wrapText="1" shrinkToFit="1"/>
    </xf>
    <xf numFmtId="0" fontId="10" fillId="0" borderId="5" xfId="0" applyFont="1" applyFill="1" applyBorder="1" applyAlignment="1">
      <alignment horizontal="justify" wrapText="1"/>
    </xf>
    <xf numFmtId="0" fontId="9" fillId="0" borderId="5" xfId="0" applyNumberFormat="1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 wrapText="1"/>
    </xf>
    <xf numFmtId="0" fontId="24" fillId="0" borderId="5" xfId="0" applyFont="1" applyBorder="1" applyAlignment="1">
      <alignment horizontal="center" wrapText="1"/>
    </xf>
    <xf numFmtId="168" fontId="14" fillId="0" borderId="5" xfId="0" applyNumberFormat="1" applyFont="1" applyFill="1" applyBorder="1" applyAlignment="1">
      <alignment horizontal="center" vertical="top" wrapText="1"/>
    </xf>
    <xf numFmtId="168" fontId="14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center" wrapText="1"/>
    </xf>
    <xf numFmtId="167" fontId="3" fillId="0" borderId="5" xfId="0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justify" vertical="top" wrapText="1"/>
    </xf>
    <xf numFmtId="0" fontId="15" fillId="0" borderId="5" xfId="0" applyFont="1" applyFill="1" applyBorder="1" applyAlignment="1">
      <alignment horizontal="justify" vertical="top"/>
    </xf>
    <xf numFmtId="0" fontId="3" fillId="0" borderId="0" xfId="0" applyFont="1" applyFill="1" applyBorder="1"/>
    <xf numFmtId="169" fontId="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/>
    <xf numFmtId="0" fontId="3" fillId="0" borderId="5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right"/>
    </xf>
    <xf numFmtId="0" fontId="3" fillId="2" borderId="5" xfId="7" applyFont="1" applyFill="1" applyBorder="1" applyAlignment="1" applyProtection="1">
      <alignment horizontal="center" vertical="center"/>
      <protection locked="0"/>
    </xf>
    <xf numFmtId="49" fontId="2" fillId="2" borderId="5" xfId="7" applyNumberFormat="1" applyFont="1" applyFill="1" applyBorder="1" applyAlignment="1" applyProtection="1">
      <alignment horizontal="center" vertical="center"/>
      <protection locked="0"/>
    </xf>
    <xf numFmtId="49" fontId="3" fillId="2" borderId="5" xfId="7" applyNumberFormat="1" applyFont="1" applyFill="1" applyBorder="1" applyAlignment="1" applyProtection="1">
      <alignment horizontal="center" vertical="center"/>
      <protection locked="0"/>
    </xf>
    <xf numFmtId="49" fontId="8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49" fontId="3" fillId="3" borderId="5" xfId="7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49" fontId="2" fillId="3" borderId="5" xfId="7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wrapText="1" shrinkToFit="1"/>
    </xf>
    <xf numFmtId="0" fontId="10" fillId="0" borderId="0" xfId="0" applyFont="1" applyFill="1"/>
    <xf numFmtId="0" fontId="24" fillId="0" borderId="0" xfId="0" applyFont="1" applyFill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right" wrapText="1"/>
    </xf>
    <xf numFmtId="0" fontId="14" fillId="0" borderId="0" xfId="0" applyFont="1" applyFill="1"/>
    <xf numFmtId="0" fontId="16" fillId="0" borderId="0" xfId="0" applyFont="1" applyFill="1" applyAlignment="1">
      <alignment horizontal="center" vertical="center"/>
    </xf>
    <xf numFmtId="0" fontId="14" fillId="0" borderId="5" xfId="1" applyFont="1" applyFill="1" applyBorder="1" applyAlignment="1">
      <alignment horizontal="left" vertical="center" wrapText="1"/>
    </xf>
    <xf numFmtId="49" fontId="14" fillId="0" borderId="5" xfId="1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vertical="top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justify" vertical="top" wrapText="1"/>
    </xf>
    <xf numFmtId="0" fontId="14" fillId="0" borderId="5" xfId="0" applyFont="1" applyFill="1" applyBorder="1" applyAlignment="1">
      <alignment horizontal="justify" vertical="top"/>
    </xf>
    <xf numFmtId="0" fontId="17" fillId="3" borderId="5" xfId="1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justify" vertical="top" wrapText="1"/>
    </xf>
    <xf numFmtId="49" fontId="3" fillId="0" borderId="5" xfId="7" applyNumberFormat="1" applyFont="1" applyFill="1" applyBorder="1" applyAlignment="1" applyProtection="1">
      <alignment horizontal="center" vertical="center"/>
      <protection locked="0"/>
    </xf>
    <xf numFmtId="0" fontId="18" fillId="2" borderId="0" xfId="7" applyFont="1" applyFill="1" applyAlignment="1" applyProtection="1">
      <alignment horizontal="center" vertical="center"/>
      <protection locked="0"/>
    </xf>
    <xf numFmtId="0" fontId="1" fillId="2" borderId="0" xfId="7" applyFont="1" applyFill="1" applyAlignment="1" applyProtection="1">
      <alignment horizontal="center" vertical="center"/>
      <protection locked="0"/>
    </xf>
    <xf numFmtId="0" fontId="3" fillId="2" borderId="5" xfId="7" applyFont="1" applyFill="1" applyBorder="1" applyAlignment="1" applyProtection="1">
      <alignment horizontal="center" vertical="center" textRotation="90" wrapText="1"/>
      <protection locked="0"/>
    </xf>
    <xf numFmtId="49" fontId="7" fillId="0" borderId="5" xfId="7" applyNumberFormat="1" applyFont="1" applyFill="1" applyBorder="1" applyAlignment="1" applyProtection="1">
      <alignment horizontal="center" vertical="center"/>
      <protection locked="0"/>
    </xf>
    <xf numFmtId="168" fontId="12" fillId="0" borderId="5" xfId="0" applyNumberFormat="1" applyFont="1" applyFill="1" applyBorder="1" applyAlignment="1">
      <alignment horizontal="center" vertical="center" wrapText="1" shrinkToFit="1"/>
    </xf>
    <xf numFmtId="168" fontId="14" fillId="0" borderId="5" xfId="0" applyNumberFormat="1" applyFont="1" applyFill="1" applyBorder="1" applyAlignment="1">
      <alignment horizontal="center" vertical="center" wrapText="1" shrinkToFit="1"/>
    </xf>
    <xf numFmtId="168" fontId="17" fillId="0" borderId="5" xfId="0" applyNumberFormat="1" applyFont="1" applyFill="1" applyBorder="1" applyAlignment="1">
      <alignment horizontal="center" vertical="center" wrapText="1" shrinkToFit="1"/>
    </xf>
    <xf numFmtId="168" fontId="17" fillId="0" borderId="5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center" vertical="center"/>
    </xf>
    <xf numFmtId="168" fontId="2" fillId="0" borderId="5" xfId="0" applyNumberFormat="1" applyFont="1" applyFill="1" applyBorder="1" applyAlignment="1">
      <alignment horizontal="center" vertical="center"/>
    </xf>
    <xf numFmtId="168" fontId="12" fillId="0" borderId="5" xfId="0" applyNumberFormat="1" applyFont="1" applyFill="1" applyBorder="1" applyAlignment="1">
      <alignment horizontal="center" vertical="center"/>
    </xf>
    <xf numFmtId="49" fontId="3" fillId="0" borderId="20" xfId="6" applyNumberFormat="1" applyFont="1" applyFill="1" applyBorder="1" applyAlignment="1">
      <alignment horizontal="center" vertical="top" wrapText="1" shrinkToFit="1"/>
    </xf>
    <xf numFmtId="49" fontId="3" fillId="0" borderId="21" xfId="6" applyNumberFormat="1" applyFont="1" applyFill="1" applyBorder="1" applyAlignment="1">
      <alignment horizontal="center" vertical="top" wrapText="1" shrinkToFit="1"/>
    </xf>
    <xf numFmtId="49" fontId="3" fillId="0" borderId="4" xfId="6" applyNumberFormat="1" applyFont="1" applyFill="1" applyBorder="1" applyAlignment="1">
      <alignment horizontal="center" vertical="top" wrapText="1" shrinkToFit="1"/>
    </xf>
    <xf numFmtId="0" fontId="15" fillId="0" borderId="0" xfId="0" applyFont="1" applyAlignment="1">
      <alignment wrapText="1"/>
    </xf>
    <xf numFmtId="0" fontId="29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30" fillId="0" borderId="5" xfId="0" applyFont="1" applyBorder="1" applyAlignment="1">
      <alignment horizontal="center"/>
    </xf>
    <xf numFmtId="0" fontId="30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23" xfId="0" applyFont="1" applyFill="1" applyBorder="1" applyAlignment="1">
      <alignment horizontal="justify" wrapText="1"/>
    </xf>
    <xf numFmtId="167" fontId="8" fillId="0" borderId="24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6" fillId="0" borderId="14" xfId="0" applyFont="1" applyFill="1" applyBorder="1" applyAlignment="1">
      <alignment horizontal="justify" wrapText="1"/>
    </xf>
    <xf numFmtId="167" fontId="7" fillId="0" borderId="24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67" fontId="7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167" fontId="8" fillId="0" borderId="28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31" xfId="0" applyFont="1" applyFill="1" applyBorder="1" applyAlignment="1">
      <alignment horizontal="center" vertical="center" wrapText="1"/>
    </xf>
    <xf numFmtId="49" fontId="3" fillId="2" borderId="5" xfId="7" applyNumberFormat="1" applyFont="1" applyFill="1" applyBorder="1" applyAlignment="1" applyProtection="1">
      <alignment vertical="top"/>
      <protection locked="0"/>
    </xf>
    <xf numFmtId="49" fontId="3" fillId="2" borderId="5" xfId="7" applyNumberFormat="1" applyFont="1" applyFill="1" applyBorder="1" applyAlignment="1" applyProtection="1">
      <alignment horizontal="left" vertical="top"/>
      <protection locked="0"/>
    </xf>
    <xf numFmtId="49" fontId="3" fillId="2" borderId="5" xfId="7" applyNumberFormat="1" applyFont="1" applyFill="1" applyBorder="1" applyAlignment="1" applyProtection="1">
      <alignment horizontal="right" vertical="top"/>
      <protection locked="0"/>
    </xf>
    <xf numFmtId="167" fontId="3" fillId="2" borderId="5" xfId="7" applyNumberFormat="1" applyFont="1" applyFill="1" applyBorder="1" applyAlignment="1" applyProtection="1">
      <alignment horizontal="center" vertical="center"/>
      <protection locked="0"/>
    </xf>
    <xf numFmtId="0" fontId="31" fillId="2" borderId="0" xfId="7" applyFont="1" applyFill="1"/>
    <xf numFmtId="49" fontId="14" fillId="3" borderId="5" xfId="1" applyNumberFormat="1" applyFont="1" applyFill="1" applyBorder="1" applyAlignment="1">
      <alignment horizontal="center" vertical="center" wrapText="1"/>
    </xf>
    <xf numFmtId="167" fontId="14" fillId="0" borderId="5" xfId="0" applyNumberFormat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left" vertical="top" wrapText="1"/>
    </xf>
    <xf numFmtId="2" fontId="14" fillId="3" borderId="5" xfId="0" applyNumberFormat="1" applyFont="1" applyFill="1" applyBorder="1" applyAlignment="1">
      <alignment vertical="top" wrapText="1"/>
    </xf>
    <xf numFmtId="168" fontId="7" fillId="0" borderId="3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7" fillId="0" borderId="32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right" wrapText="1"/>
    </xf>
    <xf numFmtId="168" fontId="25" fillId="0" borderId="5" xfId="0" applyNumberFormat="1" applyFont="1" applyBorder="1" applyAlignment="1">
      <alignment horizontal="center" vertical="center"/>
    </xf>
    <xf numFmtId="168" fontId="2" fillId="0" borderId="6" xfId="6" applyNumberFormat="1" applyFont="1" applyFill="1" applyBorder="1" applyAlignment="1">
      <alignment horizontal="center" vertical="center" wrapText="1" shrinkToFit="1"/>
    </xf>
    <xf numFmtId="168" fontId="2" fillId="0" borderId="5" xfId="0" applyNumberFormat="1" applyFont="1" applyFill="1" applyBorder="1" applyAlignment="1">
      <alignment horizontal="center" vertical="center" wrapText="1" shrinkToFit="1"/>
    </xf>
    <xf numFmtId="168" fontId="9" fillId="0" borderId="5" xfId="0" applyNumberFormat="1" applyFont="1" applyFill="1" applyBorder="1" applyAlignment="1">
      <alignment horizontal="center" vertical="center" wrapText="1" shrinkToFit="1"/>
    </xf>
    <xf numFmtId="168" fontId="3" fillId="0" borderId="5" xfId="0" applyNumberFormat="1" applyFont="1" applyFill="1" applyBorder="1" applyAlignment="1">
      <alignment horizontal="center" vertical="center" wrapText="1" shrinkToFit="1"/>
    </xf>
    <xf numFmtId="168" fontId="2" fillId="2" borderId="5" xfId="0" applyNumberFormat="1" applyFont="1" applyFill="1" applyBorder="1" applyAlignment="1">
      <alignment horizontal="center" vertical="center"/>
    </xf>
    <xf numFmtId="168" fontId="3" fillId="2" borderId="5" xfId="0" applyNumberFormat="1" applyFont="1" applyFill="1" applyBorder="1" applyAlignment="1">
      <alignment horizontal="center" vertical="center"/>
    </xf>
    <xf numFmtId="168" fontId="6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10" fontId="6" fillId="0" borderId="5" xfId="0" applyNumberFormat="1" applyFont="1" applyBorder="1" applyAlignment="1">
      <alignment vertical="top" wrapText="1"/>
    </xf>
    <xf numFmtId="10" fontId="10" fillId="2" borderId="5" xfId="7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wrapText="1"/>
    </xf>
    <xf numFmtId="168" fontId="2" fillId="0" borderId="5" xfId="0" applyNumberFormat="1" applyFont="1" applyFill="1" applyBorder="1" applyAlignment="1">
      <alignment horizontal="center" wrapText="1"/>
    </xf>
    <xf numFmtId="10" fontId="3" fillId="0" borderId="5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168" fontId="3" fillId="0" borderId="5" xfId="0" applyNumberFormat="1" applyFont="1" applyFill="1" applyBorder="1" applyAlignment="1">
      <alignment horizontal="center" wrapText="1"/>
    </xf>
    <xf numFmtId="168" fontId="3" fillId="0" borderId="5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168" fontId="3" fillId="2" borderId="5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10" fontId="2" fillId="0" borderId="5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5" xfId="6" applyFont="1" applyFill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center" wrapText="1" shrinkToFit="1"/>
    </xf>
    <xf numFmtId="10" fontId="15" fillId="0" borderId="5" xfId="0" applyNumberFormat="1" applyFont="1" applyFill="1" applyBorder="1" applyAlignment="1">
      <alignment horizontal="center" vertical="center" wrapText="1" shrinkToFit="1"/>
    </xf>
    <xf numFmtId="10" fontId="3" fillId="2" borderId="7" xfId="7" applyNumberFormat="1" applyFont="1" applyFill="1" applyBorder="1" applyAlignment="1" applyProtection="1">
      <alignment horizontal="center" vertical="center"/>
      <protection locked="0"/>
    </xf>
    <xf numFmtId="10" fontId="2" fillId="2" borderId="7" xfId="7" applyNumberFormat="1" applyFont="1" applyFill="1" applyBorder="1" applyAlignment="1" applyProtection="1">
      <alignment horizontal="center" vertical="center"/>
      <protection locked="0"/>
    </xf>
    <xf numFmtId="10" fontId="3" fillId="0" borderId="5" xfId="0" applyNumberFormat="1" applyFont="1" applyBorder="1" applyAlignment="1">
      <alignment horizontal="center" wrapText="1"/>
    </xf>
    <xf numFmtId="10" fontId="2" fillId="0" borderId="5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67" fontId="24" fillId="0" borderId="5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wrapText="1"/>
    </xf>
    <xf numFmtId="10" fontId="25" fillId="0" borderId="5" xfId="0" applyNumberFormat="1" applyFont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 wrapText="1"/>
    </xf>
    <xf numFmtId="49" fontId="3" fillId="0" borderId="22" xfId="6" applyNumberFormat="1" applyFont="1" applyFill="1" applyBorder="1" applyAlignment="1">
      <alignment horizontal="center" vertical="top" wrapText="1" shrinkToFit="1"/>
    </xf>
    <xf numFmtId="10" fontId="2" fillId="0" borderId="5" xfId="6" applyNumberFormat="1" applyFont="1" applyFill="1" applyBorder="1" applyAlignment="1">
      <alignment horizontal="center" vertical="center" wrapText="1" shrinkToFit="1"/>
    </xf>
    <xf numFmtId="10" fontId="3" fillId="0" borderId="5" xfId="6" applyNumberFormat="1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19" fillId="2" borderId="0" xfId="7" applyFont="1" applyFill="1" applyAlignment="1" applyProtection="1">
      <alignment horizontal="center"/>
      <protection locked="0"/>
    </xf>
    <xf numFmtId="0" fontId="3" fillId="2" borderId="5" xfId="7" applyFont="1" applyFill="1" applyBorder="1" applyAlignment="1" applyProtection="1">
      <alignment horizontal="center" vertical="center" wrapText="1"/>
      <protection locked="0"/>
    </xf>
    <xf numFmtId="165" fontId="3" fillId="2" borderId="8" xfId="7" applyNumberFormat="1" applyFont="1" applyFill="1" applyBorder="1" applyAlignment="1" applyProtection="1">
      <alignment horizontal="center" vertical="center" wrapText="1"/>
      <protection locked="0"/>
    </xf>
    <xf numFmtId="165" fontId="3" fillId="2" borderId="7" xfId="7" applyNumberFormat="1" applyFont="1" applyFill="1" applyBorder="1" applyAlignment="1" applyProtection="1">
      <alignment horizontal="center" vertical="center" wrapText="1"/>
      <protection locked="0"/>
    </xf>
    <xf numFmtId="165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7" applyFont="1" applyFill="1" applyBorder="1" applyAlignment="1" applyProtection="1">
      <alignment horizontal="center" vertical="center"/>
      <protection locked="0"/>
    </xf>
    <xf numFmtId="0" fontId="3" fillId="2" borderId="15" xfId="7" applyFont="1" applyFill="1" applyBorder="1" applyAlignment="1" applyProtection="1">
      <alignment horizontal="center" vertical="center"/>
      <protection locked="0"/>
    </xf>
    <xf numFmtId="0" fontId="3" fillId="2" borderId="14" xfId="7" applyFont="1" applyFill="1" applyBorder="1" applyAlignment="1" applyProtection="1">
      <alignment horizontal="center" vertical="center"/>
      <protection locked="0"/>
    </xf>
    <xf numFmtId="2" fontId="3" fillId="2" borderId="8" xfId="7" applyNumberFormat="1" applyFont="1" applyFill="1" applyBorder="1" applyAlignment="1" applyProtection="1">
      <alignment horizontal="center" vertical="center" textRotation="90" wrapText="1"/>
      <protection locked="0"/>
    </xf>
    <xf numFmtId="2" fontId="3" fillId="2" borderId="7" xfId="7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1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justify" wrapText="1" shrinkToFit="1"/>
    </xf>
    <xf numFmtId="0" fontId="3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164" fontId="3" fillId="0" borderId="17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  <cellStyle name="Обычный_Приложения к решению сессии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topLeftCell="A19" workbookViewId="0">
      <selection activeCell="I16" sqref="I16"/>
    </sheetView>
  </sheetViews>
  <sheetFormatPr defaultRowHeight="15.75"/>
  <cols>
    <col min="1" max="1" width="5" style="14" customWidth="1"/>
    <col min="2" max="2" width="28.7109375" style="14" customWidth="1"/>
    <col min="3" max="3" width="48" style="14" customWidth="1"/>
    <col min="4" max="4" width="14.7109375" style="14" customWidth="1"/>
    <col min="5" max="5" width="14" style="14" customWidth="1"/>
    <col min="6" max="6" width="13.5703125" style="14" customWidth="1"/>
    <col min="7" max="16384" width="9.140625" style="14"/>
  </cols>
  <sheetData>
    <row r="1" spans="1:10" ht="29.25" customHeight="1">
      <c r="C1" s="15"/>
      <c r="D1" s="329" t="s">
        <v>9</v>
      </c>
      <c r="E1" s="329"/>
      <c r="F1" s="329"/>
      <c r="G1" s="17"/>
      <c r="H1" s="17"/>
      <c r="I1" s="17"/>
      <c r="J1" s="17"/>
    </row>
    <row r="2" spans="1:10" s="65" customFormat="1" ht="12.75" customHeight="1">
      <c r="A2" s="331" t="s">
        <v>319</v>
      </c>
      <c r="B2" s="331"/>
      <c r="C2" s="331"/>
      <c r="D2" s="331"/>
      <c r="E2" s="331"/>
      <c r="F2" s="331"/>
    </row>
    <row r="3" spans="1:10" s="65" customFormat="1" ht="30.75" customHeight="1">
      <c r="C3" s="331" t="s">
        <v>402</v>
      </c>
      <c r="D3" s="331"/>
      <c r="E3" s="331"/>
      <c r="F3" s="331"/>
    </row>
    <row r="4" spans="1:10" s="65" customFormat="1" ht="12.75">
      <c r="D4" s="332"/>
      <c r="E4" s="332"/>
      <c r="F4" s="332"/>
    </row>
    <row r="5" spans="1:10" ht="17.25" customHeight="1">
      <c r="C5" s="330"/>
      <c r="D5" s="330"/>
      <c r="E5" s="330"/>
      <c r="F5" s="330"/>
      <c r="G5" s="18"/>
      <c r="H5" s="18"/>
      <c r="I5" s="18"/>
      <c r="J5" s="18"/>
    </row>
    <row r="6" spans="1:10" ht="17.25" customHeight="1">
      <c r="C6" s="19"/>
      <c r="D6" s="328"/>
      <c r="E6" s="328"/>
      <c r="F6" s="328"/>
      <c r="G6" s="19"/>
      <c r="H6" s="19"/>
      <c r="I6" s="19"/>
      <c r="J6" s="19"/>
    </row>
    <row r="7" spans="1:10">
      <c r="A7" s="2"/>
      <c r="B7" s="177"/>
    </row>
    <row r="8" spans="1:10">
      <c r="A8" s="333" t="s">
        <v>366</v>
      </c>
      <c r="B8" s="333"/>
      <c r="C8" s="333"/>
      <c r="D8" s="333"/>
      <c r="E8" s="333"/>
      <c r="F8" s="333"/>
      <c r="G8" s="17"/>
      <c r="H8" s="17"/>
    </row>
    <row r="9" spans="1:10">
      <c r="A9" s="333" t="s">
        <v>401</v>
      </c>
      <c r="B9" s="333"/>
      <c r="C9" s="333"/>
      <c r="D9" s="333"/>
      <c r="E9" s="333"/>
      <c r="F9" s="333"/>
      <c r="G9" s="17"/>
      <c r="H9" s="17"/>
    </row>
    <row r="10" spans="1:10">
      <c r="A10" s="2" t="s">
        <v>10</v>
      </c>
      <c r="B10" s="177" t="s">
        <v>10</v>
      </c>
      <c r="F10" s="16" t="s">
        <v>22</v>
      </c>
    </row>
    <row r="11" spans="1:10" ht="81.75" customHeight="1">
      <c r="A11" s="286" t="s">
        <v>23</v>
      </c>
      <c r="B11" s="287" t="s">
        <v>295</v>
      </c>
      <c r="C11" s="287" t="s">
        <v>199</v>
      </c>
      <c r="D11" s="288" t="s">
        <v>418</v>
      </c>
      <c r="E11" s="288" t="s">
        <v>416</v>
      </c>
      <c r="F11" s="288" t="s">
        <v>417</v>
      </c>
    </row>
    <row r="12" spans="1:10" ht="22.5" customHeight="1">
      <c r="A12" s="179">
        <v>1</v>
      </c>
      <c r="B12" s="179">
        <v>2</v>
      </c>
      <c r="C12" s="179">
        <v>3</v>
      </c>
      <c r="D12" s="179">
        <v>4</v>
      </c>
      <c r="E12" s="179">
        <v>5</v>
      </c>
      <c r="F12" s="179">
        <v>6</v>
      </c>
    </row>
    <row r="13" spans="1:10" ht="35.1" customHeight="1">
      <c r="A13" s="179">
        <v>1</v>
      </c>
      <c r="B13" s="178" t="s">
        <v>269</v>
      </c>
      <c r="C13" s="81" t="s">
        <v>179</v>
      </c>
      <c r="D13" s="284">
        <f>D18-D14</f>
        <v>1646.3518299999996</v>
      </c>
      <c r="E13" s="284">
        <f t="shared" ref="E13" si="0">E18-E14</f>
        <v>1017.6431699999957</v>
      </c>
      <c r="F13" s="289">
        <f t="shared" ref="F13:F22" si="1">E13/D13</f>
        <v>0.61812010741349011</v>
      </c>
    </row>
    <row r="14" spans="1:10" ht="35.1" customHeight="1">
      <c r="A14" s="179">
        <v>2</v>
      </c>
      <c r="B14" s="178" t="s">
        <v>270</v>
      </c>
      <c r="C14" s="80" t="s">
        <v>180</v>
      </c>
      <c r="D14" s="284">
        <f>D15</f>
        <v>96679.001260000005</v>
      </c>
      <c r="E14" s="284">
        <f t="shared" ref="E14:E16" si="2">E15</f>
        <v>94555.325530000002</v>
      </c>
      <c r="F14" s="289">
        <f t="shared" si="1"/>
        <v>0.9780337436017903</v>
      </c>
    </row>
    <row r="15" spans="1:10" ht="35.1" customHeight="1">
      <c r="A15" s="179">
        <v>3</v>
      </c>
      <c r="B15" s="178" t="s">
        <v>271</v>
      </c>
      <c r="C15" s="80" t="s">
        <v>181</v>
      </c>
      <c r="D15" s="284">
        <f>D16</f>
        <v>96679.001260000005</v>
      </c>
      <c r="E15" s="284">
        <f t="shared" si="2"/>
        <v>94555.325530000002</v>
      </c>
      <c r="F15" s="289">
        <f t="shared" si="1"/>
        <v>0.9780337436017903</v>
      </c>
    </row>
    <row r="16" spans="1:10" ht="35.1" customHeight="1">
      <c r="A16" s="179">
        <v>4</v>
      </c>
      <c r="B16" s="178" t="s">
        <v>272</v>
      </c>
      <c r="C16" s="80" t="s">
        <v>182</v>
      </c>
      <c r="D16" s="284">
        <f>D17</f>
        <v>96679.001260000005</v>
      </c>
      <c r="E16" s="284">
        <f t="shared" si="2"/>
        <v>94555.325530000002</v>
      </c>
      <c r="F16" s="289">
        <f t="shared" si="1"/>
        <v>0.9780337436017903</v>
      </c>
    </row>
    <row r="17" spans="1:6" ht="35.1" customHeight="1">
      <c r="A17" s="179">
        <v>5</v>
      </c>
      <c r="B17" s="178" t="s">
        <v>184</v>
      </c>
      <c r="C17" s="80" t="s">
        <v>183</v>
      </c>
      <c r="D17" s="284">
        <v>96679.001260000005</v>
      </c>
      <c r="E17" s="284">
        <v>94555.325530000002</v>
      </c>
      <c r="F17" s="289">
        <f t="shared" si="1"/>
        <v>0.9780337436017903</v>
      </c>
    </row>
    <row r="18" spans="1:6" ht="35.1" customHeight="1">
      <c r="A18" s="179">
        <v>6</v>
      </c>
      <c r="B18" s="178" t="s">
        <v>273</v>
      </c>
      <c r="C18" s="80" t="s">
        <v>185</v>
      </c>
      <c r="D18" s="284">
        <f>D19</f>
        <v>98325.353090000004</v>
      </c>
      <c r="E18" s="284">
        <f t="shared" ref="E18:E20" si="3">E19</f>
        <v>95572.968699999998</v>
      </c>
      <c r="F18" s="289">
        <f t="shared" si="1"/>
        <v>0.97200737852951646</v>
      </c>
    </row>
    <row r="19" spans="1:6" ht="35.1" customHeight="1">
      <c r="A19" s="179">
        <v>7</v>
      </c>
      <c r="B19" s="178" t="s">
        <v>274</v>
      </c>
      <c r="C19" s="80" t="s">
        <v>186</v>
      </c>
      <c r="D19" s="284">
        <f>D20</f>
        <v>98325.353090000004</v>
      </c>
      <c r="E19" s="284">
        <f t="shared" si="3"/>
        <v>95572.968699999998</v>
      </c>
      <c r="F19" s="289">
        <f t="shared" si="1"/>
        <v>0.97200737852951646</v>
      </c>
    </row>
    <row r="20" spans="1:6" ht="35.1" customHeight="1">
      <c r="A20" s="179">
        <v>8</v>
      </c>
      <c r="B20" s="178" t="s">
        <v>275</v>
      </c>
      <c r="C20" s="80" t="s">
        <v>187</v>
      </c>
      <c r="D20" s="284">
        <f>D21</f>
        <v>98325.353090000004</v>
      </c>
      <c r="E20" s="284">
        <f t="shared" si="3"/>
        <v>95572.968699999998</v>
      </c>
      <c r="F20" s="289">
        <f t="shared" si="1"/>
        <v>0.97200737852951646</v>
      </c>
    </row>
    <row r="21" spans="1:6" ht="35.1" customHeight="1">
      <c r="A21" s="179">
        <v>9</v>
      </c>
      <c r="B21" s="178" t="s">
        <v>188</v>
      </c>
      <c r="C21" s="80" t="s">
        <v>189</v>
      </c>
      <c r="D21" s="284">
        <v>98325.353090000004</v>
      </c>
      <c r="E21" s="284">
        <v>95572.968699999998</v>
      </c>
      <c r="F21" s="289">
        <f t="shared" si="1"/>
        <v>0.97200737852951646</v>
      </c>
    </row>
    <row r="22" spans="1:6" ht="35.1" customHeight="1">
      <c r="A22" s="179">
        <v>10</v>
      </c>
      <c r="B22" s="326" t="s">
        <v>11</v>
      </c>
      <c r="C22" s="327"/>
      <c r="D22" s="284">
        <f>D13</f>
        <v>1646.3518299999996</v>
      </c>
      <c r="E22" s="284">
        <f t="shared" ref="E22" si="4">E13</f>
        <v>1017.6431699999957</v>
      </c>
      <c r="F22" s="289">
        <f t="shared" si="1"/>
        <v>0.61812010741349011</v>
      </c>
    </row>
    <row r="23" spans="1:6">
      <c r="A23" s="1"/>
      <c r="B23" s="1"/>
    </row>
    <row r="24" spans="1:6">
      <c r="A24" s="1"/>
      <c r="B24" s="1"/>
    </row>
    <row r="25" spans="1:6">
      <c r="A25" s="1"/>
      <c r="B25" s="1"/>
    </row>
    <row r="26" spans="1:6">
      <c r="A26" s="1"/>
      <c r="B26" s="1"/>
    </row>
    <row r="27" spans="1:6">
      <c r="A27" s="1"/>
      <c r="B27" s="1"/>
    </row>
    <row r="28" spans="1:6">
      <c r="A28" s="1"/>
      <c r="B28" s="1"/>
    </row>
    <row r="29" spans="1:6">
      <c r="A29" s="1"/>
      <c r="B29" s="1"/>
    </row>
    <row r="30" spans="1:6">
      <c r="A30" s="1"/>
      <c r="B30" s="1"/>
    </row>
    <row r="31" spans="1:6">
      <c r="A31" s="1"/>
      <c r="B31" s="1"/>
    </row>
    <row r="32" spans="1:6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</sheetData>
  <mergeCells count="9">
    <mergeCell ref="B22:C22"/>
    <mergeCell ref="D6:F6"/>
    <mergeCell ref="D1:F1"/>
    <mergeCell ref="C5:F5"/>
    <mergeCell ref="A2:F2"/>
    <mergeCell ref="C3:F3"/>
    <mergeCell ref="D4:F4"/>
    <mergeCell ref="A8:F8"/>
    <mergeCell ref="A9:F9"/>
  </mergeCells>
  <phoneticPr fontId="5" type="noConversion"/>
  <pageMargins left="0.7" right="0.7" top="0.75" bottom="0.75" header="0.3" footer="0.3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Normal="100" zoomScaleSheetLayoutView="100" workbookViewId="0">
      <selection activeCell="E11" sqref="E11:E12"/>
    </sheetView>
  </sheetViews>
  <sheetFormatPr defaultRowHeight="12.75"/>
  <cols>
    <col min="1" max="1" width="6.140625" style="65" customWidth="1"/>
    <col min="2" max="2" width="45.42578125" style="65" customWidth="1"/>
    <col min="3" max="3" width="13.85546875" style="65" customWidth="1"/>
    <col min="4" max="4" width="12.42578125" style="65" customWidth="1"/>
    <col min="5" max="5" width="12.7109375" style="65" customWidth="1"/>
    <col min="6" max="16384" width="9.140625" style="65"/>
  </cols>
  <sheetData>
    <row r="1" spans="1:5">
      <c r="D1" s="65" t="s">
        <v>400</v>
      </c>
    </row>
    <row r="2" spans="1:5" ht="12.75" customHeight="1">
      <c r="B2" s="331" t="s">
        <v>319</v>
      </c>
      <c r="C2" s="331"/>
      <c r="D2" s="331"/>
      <c r="E2" s="331"/>
    </row>
    <row r="3" spans="1:5" ht="45" customHeight="1">
      <c r="C3" s="349" t="s">
        <v>409</v>
      </c>
      <c r="D3" s="349"/>
      <c r="E3" s="349"/>
    </row>
    <row r="5" spans="1:5" ht="12.75" customHeight="1">
      <c r="A5" s="358" t="s">
        <v>415</v>
      </c>
      <c r="B5" s="358"/>
      <c r="C5" s="358"/>
      <c r="D5" s="358"/>
      <c r="E5" s="358"/>
    </row>
    <row r="6" spans="1:5" ht="54" customHeight="1">
      <c r="A6" s="358"/>
      <c r="B6" s="358"/>
      <c r="C6" s="358"/>
      <c r="D6" s="358"/>
      <c r="E6" s="358"/>
    </row>
    <row r="8" spans="1:5">
      <c r="B8" s="66"/>
      <c r="C8" s="55"/>
      <c r="D8" s="359" t="s">
        <v>58</v>
      </c>
      <c r="E8" s="359"/>
    </row>
    <row r="9" spans="1:5" s="60" customFormat="1" ht="48" customHeight="1">
      <c r="A9" s="187" t="s">
        <v>23</v>
      </c>
      <c r="B9" s="83" t="s">
        <v>208</v>
      </c>
      <c r="C9" s="285" t="s">
        <v>418</v>
      </c>
      <c r="D9" s="285" t="s">
        <v>416</v>
      </c>
      <c r="E9" s="285" t="s">
        <v>417</v>
      </c>
    </row>
    <row r="10" spans="1:5" s="60" customFormat="1" ht="22.5" customHeight="1">
      <c r="A10" s="95">
        <v>1</v>
      </c>
      <c r="B10" s="95">
        <v>2</v>
      </c>
      <c r="C10" s="95">
        <v>3</v>
      </c>
      <c r="D10" s="95">
        <v>4</v>
      </c>
      <c r="E10" s="95">
        <v>5</v>
      </c>
    </row>
    <row r="11" spans="1:5" s="60" customFormat="1" ht="84.75" customHeight="1">
      <c r="A11" s="181">
        <v>1</v>
      </c>
      <c r="B11" s="59" t="s">
        <v>333</v>
      </c>
      <c r="C11" s="137">
        <v>286.8</v>
      </c>
      <c r="D11" s="137">
        <v>286.8</v>
      </c>
      <c r="E11" s="315">
        <f>D11/C11</f>
        <v>1</v>
      </c>
    </row>
    <row r="12" spans="1:5" s="96" customFormat="1" ht="20.25" customHeight="1">
      <c r="A12" s="181"/>
      <c r="B12" s="62" t="s">
        <v>5</v>
      </c>
      <c r="C12" s="63">
        <f>SUM(C11:C11)</f>
        <v>286.8</v>
      </c>
      <c r="D12" s="63">
        <f>SUM(D11:D11)</f>
        <v>286.8</v>
      </c>
      <c r="E12" s="321">
        <f>SUM(E11:E11)</f>
        <v>1</v>
      </c>
    </row>
  </sheetData>
  <mergeCells count="4">
    <mergeCell ref="B2:E2"/>
    <mergeCell ref="C3:E3"/>
    <mergeCell ref="A5:E6"/>
    <mergeCell ref="D8:E8"/>
  </mergeCells>
  <pageMargins left="0.7" right="0.7" top="0.75" bottom="0.75" header="0.3" footer="0.3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topLeftCell="A3" zoomScale="90" zoomScaleSheetLayoutView="90" workbookViewId="0">
      <selection activeCell="M70" sqref="M70"/>
    </sheetView>
  </sheetViews>
  <sheetFormatPr defaultRowHeight="12.75"/>
  <cols>
    <col min="1" max="1" width="2.7109375" style="230" customWidth="1"/>
    <col min="2" max="2" width="4.5703125" style="230" customWidth="1"/>
    <col min="3" max="4" width="3.7109375" style="230" customWidth="1"/>
    <col min="5" max="5" width="4" style="230" customWidth="1"/>
    <col min="6" max="6" width="4.140625" style="230" customWidth="1"/>
    <col min="7" max="7" width="3.85546875" style="230" customWidth="1"/>
    <col min="8" max="8" width="5" style="230" customWidth="1"/>
    <col min="9" max="9" width="9" style="230" customWidth="1"/>
    <col min="10" max="10" width="53" style="21" customWidth="1"/>
    <col min="11" max="11" width="15.42578125" style="22" customWidth="1"/>
    <col min="12" max="12" width="14.85546875" style="23" customWidth="1"/>
    <col min="13" max="13" width="17.28515625" style="23" customWidth="1"/>
    <col min="14" max="16384" width="9.140625" style="24"/>
  </cols>
  <sheetData>
    <row r="1" spans="1:13">
      <c r="J1" s="58"/>
      <c r="L1" s="23" t="s">
        <v>320</v>
      </c>
    </row>
    <row r="2" spans="1:13" s="65" customFormat="1" ht="10.5" customHeight="1">
      <c r="A2" s="334"/>
      <c r="B2" s="334"/>
      <c r="C2" s="334"/>
      <c r="D2" s="334"/>
      <c r="E2" s="64"/>
      <c r="F2" s="64"/>
      <c r="G2" s="64"/>
      <c r="H2" s="64"/>
      <c r="I2" s="64"/>
    </row>
    <row r="3" spans="1:13" s="65" customFormat="1" ht="51.75" customHeight="1">
      <c r="A3" s="64"/>
      <c r="B3" s="334"/>
      <c r="C3" s="334"/>
      <c r="D3" s="334"/>
      <c r="E3" s="64"/>
      <c r="F3" s="64"/>
      <c r="G3" s="64"/>
      <c r="H3" s="64"/>
      <c r="I3" s="64"/>
      <c r="K3" s="335" t="s">
        <v>403</v>
      </c>
      <c r="L3" s="335"/>
      <c r="M3" s="335"/>
    </row>
    <row r="4" spans="1:13" s="65" customFormat="1">
      <c r="A4" s="64"/>
      <c r="B4" s="64"/>
      <c r="C4" s="64"/>
      <c r="D4" s="64"/>
      <c r="E4" s="64"/>
      <c r="F4" s="64"/>
      <c r="G4" s="64"/>
      <c r="H4" s="64"/>
      <c r="I4" s="64"/>
    </row>
    <row r="5" spans="1:13" ht="15">
      <c r="A5" s="231"/>
      <c r="B5" s="231"/>
      <c r="C5" s="231"/>
      <c r="D5" s="231"/>
      <c r="E5" s="231"/>
      <c r="F5" s="231"/>
      <c r="G5" s="231"/>
      <c r="H5" s="231"/>
      <c r="I5" s="231"/>
      <c r="J5" s="25"/>
      <c r="K5" s="26"/>
    </row>
    <row r="6" spans="1:13" ht="12.75" customHeight="1">
      <c r="A6" s="336" t="s">
        <v>404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13" ht="15">
      <c r="A7" s="231" t="s">
        <v>65</v>
      </c>
      <c r="B7" s="231"/>
      <c r="C7" s="231"/>
      <c r="D7" s="231"/>
      <c r="E7" s="231"/>
      <c r="F7" s="231"/>
      <c r="G7" s="231"/>
      <c r="H7" s="231"/>
      <c r="I7" s="231"/>
      <c r="J7" s="27"/>
      <c r="L7" s="28"/>
      <c r="M7" s="29" t="s">
        <v>66</v>
      </c>
    </row>
    <row r="8" spans="1:13" ht="17.25" customHeight="1">
      <c r="A8" s="344" t="s">
        <v>23</v>
      </c>
      <c r="B8" s="341" t="s">
        <v>67</v>
      </c>
      <c r="C8" s="342"/>
      <c r="D8" s="342"/>
      <c r="E8" s="342"/>
      <c r="F8" s="342"/>
      <c r="G8" s="342"/>
      <c r="H8" s="342"/>
      <c r="I8" s="343"/>
      <c r="J8" s="337" t="s">
        <v>200</v>
      </c>
      <c r="K8" s="338" t="s">
        <v>418</v>
      </c>
      <c r="L8" s="338" t="s">
        <v>416</v>
      </c>
      <c r="M8" s="340" t="s">
        <v>417</v>
      </c>
    </row>
    <row r="9" spans="1:13" ht="135.75" customHeight="1">
      <c r="A9" s="345"/>
      <c r="B9" s="232" t="s">
        <v>203</v>
      </c>
      <c r="C9" s="232" t="s">
        <v>68</v>
      </c>
      <c r="D9" s="232" t="s">
        <v>69</v>
      </c>
      <c r="E9" s="232" t="s">
        <v>70</v>
      </c>
      <c r="F9" s="232" t="s">
        <v>71</v>
      </c>
      <c r="G9" s="232" t="s">
        <v>72</v>
      </c>
      <c r="H9" s="232" t="s">
        <v>202</v>
      </c>
      <c r="I9" s="232" t="s">
        <v>201</v>
      </c>
      <c r="J9" s="337"/>
      <c r="K9" s="339"/>
      <c r="L9" s="339"/>
      <c r="M9" s="340"/>
    </row>
    <row r="10" spans="1:13">
      <c r="A10" s="201">
        <v>1</v>
      </c>
      <c r="B10" s="201">
        <v>2</v>
      </c>
      <c r="C10" s="201">
        <v>3</v>
      </c>
      <c r="D10" s="201">
        <v>4</v>
      </c>
      <c r="E10" s="201">
        <v>5</v>
      </c>
      <c r="F10" s="201">
        <v>6</v>
      </c>
      <c r="G10" s="201">
        <v>7</v>
      </c>
      <c r="H10" s="201">
        <v>8</v>
      </c>
      <c r="I10" s="201">
        <v>9</v>
      </c>
      <c r="J10" s="30">
        <v>10</v>
      </c>
      <c r="K10" s="30">
        <v>11</v>
      </c>
      <c r="L10" s="30">
        <v>12</v>
      </c>
      <c r="M10" s="30">
        <v>13</v>
      </c>
    </row>
    <row r="11" spans="1:13" s="23" customFormat="1">
      <c r="A11" s="201">
        <v>1</v>
      </c>
      <c r="B11" s="202" t="s">
        <v>73</v>
      </c>
      <c r="C11" s="202">
        <v>1</v>
      </c>
      <c r="D11" s="202" t="s">
        <v>7</v>
      </c>
      <c r="E11" s="202" t="s">
        <v>7</v>
      </c>
      <c r="F11" s="202" t="s">
        <v>73</v>
      </c>
      <c r="G11" s="202" t="s">
        <v>7</v>
      </c>
      <c r="H11" s="202" t="s">
        <v>74</v>
      </c>
      <c r="I11" s="202" t="s">
        <v>73</v>
      </c>
      <c r="J11" s="31" t="s">
        <v>75</v>
      </c>
      <c r="K11" s="85">
        <f>K12+K27+K35+K18+K39+K40</f>
        <v>2227.80537</v>
      </c>
      <c r="L11" s="85">
        <f>L12+L27+L35+L18+L39+L40</f>
        <v>2245.5758799999999</v>
      </c>
      <c r="M11" s="290">
        <f t="shared" ref="M11:M72" si="0">L11/K11</f>
        <v>1.0079766887356052</v>
      </c>
    </row>
    <row r="12" spans="1:13">
      <c r="A12" s="201">
        <v>2</v>
      </c>
      <c r="B12" s="202" t="s">
        <v>73</v>
      </c>
      <c r="C12" s="202" t="s">
        <v>76</v>
      </c>
      <c r="D12" s="202" t="s">
        <v>24</v>
      </c>
      <c r="E12" s="202" t="s">
        <v>7</v>
      </c>
      <c r="F12" s="202" t="s">
        <v>73</v>
      </c>
      <c r="G12" s="202" t="s">
        <v>7</v>
      </c>
      <c r="H12" s="202" t="s">
        <v>74</v>
      </c>
      <c r="I12" s="202" t="s">
        <v>73</v>
      </c>
      <c r="J12" s="31" t="s">
        <v>77</v>
      </c>
      <c r="K12" s="85">
        <f>K13</f>
        <v>1867.1506100000001</v>
      </c>
      <c r="L12" s="85">
        <f t="shared" ref="L12" si="1">L13</f>
        <v>1884.44587</v>
      </c>
      <c r="M12" s="290">
        <f t="shared" si="0"/>
        <v>1.0092629163964442</v>
      </c>
    </row>
    <row r="13" spans="1:13">
      <c r="A13" s="201">
        <v>3</v>
      </c>
      <c r="B13" s="202" t="s">
        <v>78</v>
      </c>
      <c r="C13" s="202" t="s">
        <v>76</v>
      </c>
      <c r="D13" s="202" t="s">
        <v>24</v>
      </c>
      <c r="E13" s="202" t="s">
        <v>25</v>
      </c>
      <c r="F13" s="202" t="s">
        <v>73</v>
      </c>
      <c r="G13" s="202" t="s">
        <v>24</v>
      </c>
      <c r="H13" s="202" t="s">
        <v>74</v>
      </c>
      <c r="I13" s="202" t="s">
        <v>21</v>
      </c>
      <c r="J13" s="31" t="s">
        <v>80</v>
      </c>
      <c r="K13" s="85">
        <f>K14+K15+K16+K17</f>
        <v>1867.1506100000001</v>
      </c>
      <c r="L13" s="85">
        <f t="shared" ref="L13" si="2">L14+L15+L16+L17</f>
        <v>1884.44587</v>
      </c>
      <c r="M13" s="290">
        <f t="shared" si="0"/>
        <v>1.0092629163964442</v>
      </c>
    </row>
    <row r="14" spans="1:13" ht="63.75">
      <c r="A14" s="201">
        <v>4</v>
      </c>
      <c r="B14" s="203" t="s">
        <v>78</v>
      </c>
      <c r="C14" s="203" t="s">
        <v>76</v>
      </c>
      <c r="D14" s="203" t="s">
        <v>24</v>
      </c>
      <c r="E14" s="203" t="s">
        <v>25</v>
      </c>
      <c r="F14" s="203" t="s">
        <v>79</v>
      </c>
      <c r="G14" s="203" t="s">
        <v>24</v>
      </c>
      <c r="H14" s="203" t="s">
        <v>74</v>
      </c>
      <c r="I14" s="203" t="s">
        <v>21</v>
      </c>
      <c r="J14" s="33" t="s">
        <v>197</v>
      </c>
      <c r="K14" s="128">
        <v>482.8535</v>
      </c>
      <c r="L14" s="128">
        <v>500.14875999999998</v>
      </c>
      <c r="M14" s="290">
        <f t="shared" si="0"/>
        <v>1.0358188560298309</v>
      </c>
    </row>
    <row r="15" spans="1:13" ht="90.75" customHeight="1">
      <c r="A15" s="201">
        <v>5</v>
      </c>
      <c r="B15" s="203" t="s">
        <v>78</v>
      </c>
      <c r="C15" s="203" t="s">
        <v>76</v>
      </c>
      <c r="D15" s="203" t="s">
        <v>24</v>
      </c>
      <c r="E15" s="203" t="s">
        <v>25</v>
      </c>
      <c r="F15" s="203" t="s">
        <v>81</v>
      </c>
      <c r="G15" s="203" t="s">
        <v>24</v>
      </c>
      <c r="H15" s="203" t="s">
        <v>74</v>
      </c>
      <c r="I15" s="203" t="s">
        <v>21</v>
      </c>
      <c r="J15" s="33" t="s">
        <v>313</v>
      </c>
      <c r="K15" s="128">
        <v>-78.121790000000004</v>
      </c>
      <c r="L15" s="128">
        <v>-78.121790000000004</v>
      </c>
      <c r="M15" s="290">
        <f t="shared" si="0"/>
        <v>1</v>
      </c>
    </row>
    <row r="16" spans="1:13" ht="44.25" customHeight="1">
      <c r="A16" s="201">
        <v>6</v>
      </c>
      <c r="B16" s="203" t="s">
        <v>78</v>
      </c>
      <c r="C16" s="203" t="s">
        <v>76</v>
      </c>
      <c r="D16" s="203" t="s">
        <v>24</v>
      </c>
      <c r="E16" s="203" t="s">
        <v>25</v>
      </c>
      <c r="F16" s="203" t="s">
        <v>82</v>
      </c>
      <c r="G16" s="203" t="s">
        <v>24</v>
      </c>
      <c r="H16" s="203" t="s">
        <v>74</v>
      </c>
      <c r="I16" s="203" t="s">
        <v>21</v>
      </c>
      <c r="J16" s="33" t="s">
        <v>314</v>
      </c>
      <c r="K16" s="128">
        <v>12.760870000000001</v>
      </c>
      <c r="L16" s="128">
        <v>12.760870000000001</v>
      </c>
      <c r="M16" s="290">
        <f t="shared" si="0"/>
        <v>1</v>
      </c>
    </row>
    <row r="17" spans="1:13" ht="78.75" customHeight="1">
      <c r="A17" s="201">
        <v>7</v>
      </c>
      <c r="B17" s="203" t="s">
        <v>78</v>
      </c>
      <c r="C17" s="203" t="s">
        <v>76</v>
      </c>
      <c r="D17" s="203" t="s">
        <v>24</v>
      </c>
      <c r="E17" s="203" t="s">
        <v>25</v>
      </c>
      <c r="F17" s="203" t="s">
        <v>386</v>
      </c>
      <c r="G17" s="203" t="s">
        <v>24</v>
      </c>
      <c r="H17" s="203" t="s">
        <v>74</v>
      </c>
      <c r="I17" s="203" t="s">
        <v>21</v>
      </c>
      <c r="J17" s="33" t="s">
        <v>385</v>
      </c>
      <c r="K17" s="128">
        <v>1449.6580300000001</v>
      </c>
      <c r="L17" s="128">
        <v>1449.6580300000001</v>
      </c>
      <c r="M17" s="290">
        <f t="shared" si="0"/>
        <v>1</v>
      </c>
    </row>
    <row r="18" spans="1:13" ht="31.5">
      <c r="A18" s="201">
        <v>8</v>
      </c>
      <c r="B18" s="204" t="s">
        <v>42</v>
      </c>
      <c r="C18" s="204" t="s">
        <v>76</v>
      </c>
      <c r="D18" s="204" t="s">
        <v>29</v>
      </c>
      <c r="E18" s="204" t="s">
        <v>84</v>
      </c>
      <c r="F18" s="204" t="s">
        <v>7</v>
      </c>
      <c r="G18" s="204" t="s">
        <v>24</v>
      </c>
      <c r="H18" s="204" t="s">
        <v>74</v>
      </c>
      <c r="I18" s="204" t="s">
        <v>21</v>
      </c>
      <c r="J18" s="34" t="s">
        <v>129</v>
      </c>
      <c r="K18" s="129">
        <f>K19+K21+K23+K25</f>
        <v>244.59067000000005</v>
      </c>
      <c r="L18" s="129">
        <f>L19+L21+L23+L25</f>
        <v>244.94891999999999</v>
      </c>
      <c r="M18" s="290">
        <f t="shared" si="0"/>
        <v>1.0014646920097154</v>
      </c>
    </row>
    <row r="19" spans="1:13" ht="70.5" customHeight="1">
      <c r="A19" s="201">
        <v>9</v>
      </c>
      <c r="B19" s="205" t="s">
        <v>42</v>
      </c>
      <c r="C19" s="205" t="s">
        <v>76</v>
      </c>
      <c r="D19" s="205" t="s">
        <v>29</v>
      </c>
      <c r="E19" s="205" t="s">
        <v>84</v>
      </c>
      <c r="F19" s="205" t="s">
        <v>85</v>
      </c>
      <c r="G19" s="205" t="s">
        <v>24</v>
      </c>
      <c r="H19" s="205" t="s">
        <v>74</v>
      </c>
      <c r="I19" s="205" t="s">
        <v>21</v>
      </c>
      <c r="J19" s="35" t="s">
        <v>165</v>
      </c>
      <c r="K19" s="128">
        <f>K20</f>
        <v>122.58732000000001</v>
      </c>
      <c r="L19" s="128">
        <f t="shared" ref="L19" si="3">L20</f>
        <v>122.79461000000001</v>
      </c>
      <c r="M19" s="290">
        <f t="shared" si="0"/>
        <v>1.0016909579228912</v>
      </c>
    </row>
    <row r="20" spans="1:13" ht="90.75" customHeight="1">
      <c r="A20" s="201">
        <v>10</v>
      </c>
      <c r="B20" s="205" t="s">
        <v>42</v>
      </c>
      <c r="C20" s="205" t="s">
        <v>76</v>
      </c>
      <c r="D20" s="205" t="s">
        <v>29</v>
      </c>
      <c r="E20" s="205" t="s">
        <v>84</v>
      </c>
      <c r="F20" s="205" t="s">
        <v>276</v>
      </c>
      <c r="G20" s="205" t="s">
        <v>24</v>
      </c>
      <c r="H20" s="205" t="s">
        <v>74</v>
      </c>
      <c r="I20" s="205" t="s">
        <v>21</v>
      </c>
      <c r="J20" s="35" t="s">
        <v>277</v>
      </c>
      <c r="K20" s="128">
        <v>122.58732000000001</v>
      </c>
      <c r="L20" s="128">
        <v>122.79461000000001</v>
      </c>
      <c r="M20" s="290">
        <f t="shared" si="0"/>
        <v>1.0016909579228912</v>
      </c>
    </row>
    <row r="21" spans="1:13" ht="90.75" customHeight="1">
      <c r="A21" s="201">
        <v>11</v>
      </c>
      <c r="B21" s="205" t="s">
        <v>42</v>
      </c>
      <c r="C21" s="205" t="s">
        <v>76</v>
      </c>
      <c r="D21" s="205" t="s">
        <v>29</v>
      </c>
      <c r="E21" s="205" t="s">
        <v>84</v>
      </c>
      <c r="F21" s="205" t="s">
        <v>86</v>
      </c>
      <c r="G21" s="205" t="s">
        <v>24</v>
      </c>
      <c r="H21" s="205" t="s">
        <v>74</v>
      </c>
      <c r="I21" s="205" t="s">
        <v>21</v>
      </c>
      <c r="J21" s="35" t="s">
        <v>164</v>
      </c>
      <c r="K21" s="128">
        <f>K22</f>
        <v>0.66315999999999997</v>
      </c>
      <c r="L21" s="128">
        <f t="shared" ref="L21" si="4">L22</f>
        <v>0.66329000000000005</v>
      </c>
      <c r="M21" s="290">
        <f t="shared" si="0"/>
        <v>1.0001960311237108</v>
      </c>
    </row>
    <row r="22" spans="1:13" ht="101.25" customHeight="1">
      <c r="A22" s="201">
        <v>12</v>
      </c>
      <c r="B22" s="205" t="s">
        <v>42</v>
      </c>
      <c r="C22" s="205" t="s">
        <v>76</v>
      </c>
      <c r="D22" s="205" t="s">
        <v>29</v>
      </c>
      <c r="E22" s="205" t="s">
        <v>84</v>
      </c>
      <c r="F22" s="205" t="s">
        <v>278</v>
      </c>
      <c r="G22" s="205" t="s">
        <v>24</v>
      </c>
      <c r="H22" s="205" t="s">
        <v>74</v>
      </c>
      <c r="I22" s="205" t="s">
        <v>21</v>
      </c>
      <c r="J22" s="35" t="s">
        <v>279</v>
      </c>
      <c r="K22" s="128">
        <v>0.66315999999999997</v>
      </c>
      <c r="L22" s="128">
        <v>0.66329000000000005</v>
      </c>
      <c r="M22" s="290">
        <f t="shared" si="0"/>
        <v>1.0001960311237108</v>
      </c>
    </row>
    <row r="23" spans="1:13" ht="85.5" customHeight="1">
      <c r="A23" s="201">
        <v>13</v>
      </c>
      <c r="B23" s="205" t="s">
        <v>42</v>
      </c>
      <c r="C23" s="205" t="s">
        <v>76</v>
      </c>
      <c r="D23" s="205" t="s">
        <v>29</v>
      </c>
      <c r="E23" s="205" t="s">
        <v>84</v>
      </c>
      <c r="F23" s="205" t="s">
        <v>87</v>
      </c>
      <c r="G23" s="205" t="s">
        <v>24</v>
      </c>
      <c r="H23" s="205" t="s">
        <v>74</v>
      </c>
      <c r="I23" s="205" t="s">
        <v>21</v>
      </c>
      <c r="J23" s="35" t="s">
        <v>166</v>
      </c>
      <c r="K23" s="128">
        <f>K24</f>
        <v>135.42831000000001</v>
      </c>
      <c r="L23" s="128">
        <f t="shared" ref="L23" si="5">L24</f>
        <v>135.57911999999999</v>
      </c>
      <c r="M23" s="290">
        <f t="shared" si="0"/>
        <v>1.0011135780989955</v>
      </c>
    </row>
    <row r="24" spans="1:13" ht="118.5" customHeight="1">
      <c r="A24" s="201">
        <v>14</v>
      </c>
      <c r="B24" s="205" t="s">
        <v>42</v>
      </c>
      <c r="C24" s="205" t="s">
        <v>76</v>
      </c>
      <c r="D24" s="205" t="s">
        <v>29</v>
      </c>
      <c r="E24" s="205" t="s">
        <v>84</v>
      </c>
      <c r="F24" s="205" t="s">
        <v>280</v>
      </c>
      <c r="G24" s="205" t="s">
        <v>24</v>
      </c>
      <c r="H24" s="205" t="s">
        <v>74</v>
      </c>
      <c r="I24" s="205" t="s">
        <v>21</v>
      </c>
      <c r="J24" s="35" t="s">
        <v>282</v>
      </c>
      <c r="K24" s="128">
        <v>135.42831000000001</v>
      </c>
      <c r="L24" s="128">
        <v>135.57911999999999</v>
      </c>
      <c r="M24" s="290">
        <f t="shared" si="0"/>
        <v>1.0011135780989955</v>
      </c>
    </row>
    <row r="25" spans="1:13" ht="86.25" customHeight="1">
      <c r="A25" s="201">
        <v>15</v>
      </c>
      <c r="B25" s="205" t="s">
        <v>42</v>
      </c>
      <c r="C25" s="205" t="s">
        <v>76</v>
      </c>
      <c r="D25" s="205" t="s">
        <v>29</v>
      </c>
      <c r="E25" s="205" t="s">
        <v>84</v>
      </c>
      <c r="F25" s="205" t="s">
        <v>88</v>
      </c>
      <c r="G25" s="205" t="s">
        <v>24</v>
      </c>
      <c r="H25" s="205" t="s">
        <v>74</v>
      </c>
      <c r="I25" s="205" t="s">
        <v>21</v>
      </c>
      <c r="J25" s="35" t="s">
        <v>167</v>
      </c>
      <c r="K25" s="128">
        <f>K26</f>
        <v>-14.08812</v>
      </c>
      <c r="L25" s="128">
        <f t="shared" ref="L25" si="6">L26</f>
        <v>-14.088100000000001</v>
      </c>
      <c r="M25" s="290">
        <f t="shared" si="0"/>
        <v>0.999998580364165</v>
      </c>
    </row>
    <row r="26" spans="1:13" ht="117" customHeight="1">
      <c r="A26" s="201">
        <v>16</v>
      </c>
      <c r="B26" s="205" t="s">
        <v>42</v>
      </c>
      <c r="C26" s="205" t="s">
        <v>76</v>
      </c>
      <c r="D26" s="205" t="s">
        <v>29</v>
      </c>
      <c r="E26" s="205" t="s">
        <v>84</v>
      </c>
      <c r="F26" s="205" t="s">
        <v>281</v>
      </c>
      <c r="G26" s="205" t="s">
        <v>24</v>
      </c>
      <c r="H26" s="205" t="s">
        <v>74</v>
      </c>
      <c r="I26" s="205" t="s">
        <v>21</v>
      </c>
      <c r="J26" s="35" t="s">
        <v>283</v>
      </c>
      <c r="K26" s="128">
        <v>-14.08812</v>
      </c>
      <c r="L26" s="128">
        <v>-14.088100000000001</v>
      </c>
      <c r="M26" s="290">
        <f t="shared" si="0"/>
        <v>0.999998580364165</v>
      </c>
    </row>
    <row r="27" spans="1:13">
      <c r="A27" s="201">
        <v>17</v>
      </c>
      <c r="B27" s="202" t="s">
        <v>78</v>
      </c>
      <c r="C27" s="202" t="s">
        <v>76</v>
      </c>
      <c r="D27" s="202" t="s">
        <v>17</v>
      </c>
      <c r="E27" s="202" t="s">
        <v>7</v>
      </c>
      <c r="F27" s="202" t="s">
        <v>73</v>
      </c>
      <c r="G27" s="202" t="s">
        <v>7</v>
      </c>
      <c r="H27" s="202" t="s">
        <v>74</v>
      </c>
      <c r="I27" s="202" t="s">
        <v>73</v>
      </c>
      <c r="J27" s="31" t="s">
        <v>89</v>
      </c>
      <c r="K27" s="85">
        <f>K30+K28</f>
        <v>37.148939999999996</v>
      </c>
      <c r="L27" s="85">
        <f>L30+L28</f>
        <v>37.265940000000001</v>
      </c>
      <c r="M27" s="290">
        <f t="shared" si="0"/>
        <v>1.0031494842113935</v>
      </c>
    </row>
    <row r="28" spans="1:13">
      <c r="A28" s="201">
        <v>18</v>
      </c>
      <c r="B28" s="206">
        <v>182</v>
      </c>
      <c r="C28" s="206">
        <v>1</v>
      </c>
      <c r="D28" s="206" t="s">
        <v>17</v>
      </c>
      <c r="E28" s="206" t="s">
        <v>24</v>
      </c>
      <c r="F28" s="206" t="s">
        <v>73</v>
      </c>
      <c r="G28" s="206" t="s">
        <v>7</v>
      </c>
      <c r="H28" s="206" t="s">
        <v>74</v>
      </c>
      <c r="I28" s="206">
        <v>110</v>
      </c>
      <c r="J28" s="36" t="s">
        <v>90</v>
      </c>
      <c r="K28" s="85">
        <f>K29</f>
        <v>11.37459</v>
      </c>
      <c r="L28" s="85">
        <f>L29</f>
        <v>11.49159</v>
      </c>
      <c r="M28" s="290">
        <f t="shared" si="0"/>
        <v>1.0102860850369113</v>
      </c>
    </row>
    <row r="29" spans="1:13" ht="38.25">
      <c r="A29" s="201">
        <v>19</v>
      </c>
      <c r="B29" s="205">
        <v>182</v>
      </c>
      <c r="C29" s="205">
        <v>1</v>
      </c>
      <c r="D29" s="205" t="s">
        <v>17</v>
      </c>
      <c r="E29" s="205" t="s">
        <v>24</v>
      </c>
      <c r="F29" s="205" t="s">
        <v>82</v>
      </c>
      <c r="G29" s="205" t="s">
        <v>26</v>
      </c>
      <c r="H29" s="205" t="s">
        <v>74</v>
      </c>
      <c r="I29" s="205">
        <v>110</v>
      </c>
      <c r="J29" s="35" t="s">
        <v>284</v>
      </c>
      <c r="K29" s="100">
        <v>11.37459</v>
      </c>
      <c r="L29" s="100">
        <v>11.49159</v>
      </c>
      <c r="M29" s="290">
        <f t="shared" si="0"/>
        <v>1.0102860850369113</v>
      </c>
    </row>
    <row r="30" spans="1:13">
      <c r="A30" s="201">
        <v>20</v>
      </c>
      <c r="B30" s="202" t="s">
        <v>73</v>
      </c>
      <c r="C30" s="202" t="s">
        <v>76</v>
      </c>
      <c r="D30" s="202" t="s">
        <v>17</v>
      </c>
      <c r="E30" s="202" t="s">
        <v>17</v>
      </c>
      <c r="F30" s="202" t="s">
        <v>73</v>
      </c>
      <c r="G30" s="202" t="s">
        <v>7</v>
      </c>
      <c r="H30" s="202" t="s">
        <v>74</v>
      </c>
      <c r="I30" s="202" t="s">
        <v>21</v>
      </c>
      <c r="J30" s="31" t="s">
        <v>91</v>
      </c>
      <c r="K30" s="85">
        <f>K31+K33</f>
        <v>25.774349999999998</v>
      </c>
      <c r="L30" s="85">
        <f>L31+L33</f>
        <v>25.774349999999998</v>
      </c>
      <c r="M30" s="290">
        <f t="shared" si="0"/>
        <v>1</v>
      </c>
    </row>
    <row r="31" spans="1:13">
      <c r="A31" s="201">
        <v>21</v>
      </c>
      <c r="B31" s="207" t="s">
        <v>78</v>
      </c>
      <c r="C31" s="207" t="s">
        <v>76</v>
      </c>
      <c r="D31" s="207" t="s">
        <v>17</v>
      </c>
      <c r="E31" s="207" t="s">
        <v>17</v>
      </c>
      <c r="F31" s="207" t="s">
        <v>82</v>
      </c>
      <c r="G31" s="207" t="s">
        <v>7</v>
      </c>
      <c r="H31" s="207" t="s">
        <v>74</v>
      </c>
      <c r="I31" s="207" t="s">
        <v>21</v>
      </c>
      <c r="J31" s="32" t="s">
        <v>193</v>
      </c>
      <c r="K31" s="130">
        <f>K32</f>
        <v>21.79804</v>
      </c>
      <c r="L31" s="130">
        <f>L32</f>
        <v>21.79804</v>
      </c>
      <c r="M31" s="290">
        <f t="shared" si="0"/>
        <v>1</v>
      </c>
    </row>
    <row r="32" spans="1:13" ht="25.5">
      <c r="A32" s="201">
        <v>22</v>
      </c>
      <c r="B32" s="203" t="s">
        <v>78</v>
      </c>
      <c r="C32" s="207" t="s">
        <v>76</v>
      </c>
      <c r="D32" s="207" t="s">
        <v>17</v>
      </c>
      <c r="E32" s="207" t="s">
        <v>17</v>
      </c>
      <c r="F32" s="207" t="s">
        <v>93</v>
      </c>
      <c r="G32" s="207" t="s">
        <v>26</v>
      </c>
      <c r="H32" s="207" t="s">
        <v>74</v>
      </c>
      <c r="I32" s="207" t="s">
        <v>21</v>
      </c>
      <c r="J32" s="32" t="s">
        <v>102</v>
      </c>
      <c r="K32" s="130">
        <v>21.79804</v>
      </c>
      <c r="L32" s="130">
        <v>21.79804</v>
      </c>
      <c r="M32" s="290">
        <f t="shared" si="0"/>
        <v>1</v>
      </c>
    </row>
    <row r="33" spans="1:46">
      <c r="A33" s="201">
        <v>23</v>
      </c>
      <c r="B33" s="203" t="s">
        <v>78</v>
      </c>
      <c r="C33" s="203" t="s">
        <v>76</v>
      </c>
      <c r="D33" s="203" t="s">
        <v>17</v>
      </c>
      <c r="E33" s="203" t="s">
        <v>17</v>
      </c>
      <c r="F33" s="203" t="s">
        <v>83</v>
      </c>
      <c r="G33" s="203" t="s">
        <v>7</v>
      </c>
      <c r="H33" s="203" t="s">
        <v>74</v>
      </c>
      <c r="I33" s="203" t="s">
        <v>21</v>
      </c>
      <c r="J33" s="32" t="s">
        <v>195</v>
      </c>
      <c r="K33" s="100">
        <f>K34</f>
        <v>3.9763099999999998</v>
      </c>
      <c r="L33" s="100">
        <f>L34</f>
        <v>3.9763099999999998</v>
      </c>
      <c r="M33" s="290">
        <f t="shared" si="0"/>
        <v>1</v>
      </c>
    </row>
    <row r="34" spans="1:46" ht="33" customHeight="1">
      <c r="A34" s="201">
        <v>24</v>
      </c>
      <c r="B34" s="203" t="s">
        <v>78</v>
      </c>
      <c r="C34" s="203" t="s">
        <v>76</v>
      </c>
      <c r="D34" s="203" t="s">
        <v>17</v>
      </c>
      <c r="E34" s="203" t="s">
        <v>17</v>
      </c>
      <c r="F34" s="203" t="s">
        <v>101</v>
      </c>
      <c r="G34" s="203" t="s">
        <v>26</v>
      </c>
      <c r="H34" s="203" t="s">
        <v>74</v>
      </c>
      <c r="I34" s="203" t="s">
        <v>21</v>
      </c>
      <c r="J34" s="32" t="s">
        <v>194</v>
      </c>
      <c r="K34" s="100">
        <v>3.9763099999999998</v>
      </c>
      <c r="L34" s="100">
        <v>3.9763099999999998</v>
      </c>
      <c r="M34" s="290">
        <f t="shared" si="0"/>
        <v>1</v>
      </c>
    </row>
    <row r="35" spans="1:46">
      <c r="A35" s="201">
        <v>25</v>
      </c>
      <c r="B35" s="202" t="s">
        <v>73</v>
      </c>
      <c r="C35" s="202" t="s">
        <v>76</v>
      </c>
      <c r="D35" s="202" t="s">
        <v>27</v>
      </c>
      <c r="E35" s="202" t="s">
        <v>7</v>
      </c>
      <c r="F35" s="202" t="s">
        <v>73</v>
      </c>
      <c r="G35" s="202" t="s">
        <v>7</v>
      </c>
      <c r="H35" s="202" t="s">
        <v>74</v>
      </c>
      <c r="I35" s="202" t="s">
        <v>73</v>
      </c>
      <c r="J35" s="31" t="s">
        <v>196</v>
      </c>
      <c r="K35" s="85">
        <f>K36</f>
        <v>2.4</v>
      </c>
      <c r="L35" s="85">
        <f t="shared" ref="L35" si="7">L36</f>
        <v>2.4</v>
      </c>
      <c r="M35" s="290">
        <f t="shared" si="0"/>
        <v>1</v>
      </c>
    </row>
    <row r="36" spans="1:46" ht="25.5">
      <c r="A36" s="201">
        <v>26</v>
      </c>
      <c r="B36" s="203" t="s">
        <v>73</v>
      </c>
      <c r="C36" s="203" t="s">
        <v>76</v>
      </c>
      <c r="D36" s="203" t="s">
        <v>27</v>
      </c>
      <c r="E36" s="203" t="s">
        <v>7</v>
      </c>
      <c r="F36" s="203" t="s">
        <v>73</v>
      </c>
      <c r="G36" s="203" t="s">
        <v>7</v>
      </c>
      <c r="H36" s="203" t="s">
        <v>74</v>
      </c>
      <c r="I36" s="203" t="s">
        <v>73</v>
      </c>
      <c r="J36" s="32" t="s">
        <v>92</v>
      </c>
      <c r="K36" s="100">
        <f>K37</f>
        <v>2.4</v>
      </c>
      <c r="L36" s="100">
        <f>L37</f>
        <v>2.4</v>
      </c>
      <c r="M36" s="290">
        <f t="shared" si="0"/>
        <v>1</v>
      </c>
    </row>
    <row r="37" spans="1:46" ht="72.75" customHeight="1">
      <c r="A37" s="201">
        <v>27</v>
      </c>
      <c r="B37" s="203" t="s">
        <v>97</v>
      </c>
      <c r="C37" s="203" t="s">
        <v>76</v>
      </c>
      <c r="D37" s="203" t="s">
        <v>27</v>
      </c>
      <c r="E37" s="203" t="s">
        <v>28</v>
      </c>
      <c r="F37" s="203" t="s">
        <v>81</v>
      </c>
      <c r="G37" s="203" t="s">
        <v>24</v>
      </c>
      <c r="H37" s="203" t="s">
        <v>74</v>
      </c>
      <c r="I37" s="203" t="s">
        <v>21</v>
      </c>
      <c r="J37" s="32" t="s">
        <v>12</v>
      </c>
      <c r="K37" s="100">
        <v>2.4</v>
      </c>
      <c r="L37" s="100">
        <v>2.4</v>
      </c>
      <c r="M37" s="290">
        <f t="shared" si="0"/>
        <v>1</v>
      </c>
    </row>
    <row r="38" spans="1:46" ht="42" customHeight="1">
      <c r="A38" s="201">
        <v>28</v>
      </c>
      <c r="B38" s="203" t="s">
        <v>73</v>
      </c>
      <c r="C38" s="203" t="s">
        <v>76</v>
      </c>
      <c r="D38" s="203" t="s">
        <v>220</v>
      </c>
      <c r="E38" s="203" t="s">
        <v>285</v>
      </c>
      <c r="F38" s="203" t="s">
        <v>287</v>
      </c>
      <c r="G38" s="203" t="s">
        <v>7</v>
      </c>
      <c r="H38" s="203" t="s">
        <v>74</v>
      </c>
      <c r="I38" s="203" t="s">
        <v>73</v>
      </c>
      <c r="J38" s="32" t="s">
        <v>288</v>
      </c>
      <c r="K38" s="82">
        <f>K39</f>
        <v>61.315150000000003</v>
      </c>
      <c r="L38" s="82">
        <f t="shared" ref="L38" si="8">L39</f>
        <v>61.315150000000003</v>
      </c>
      <c r="M38" s="290">
        <f t="shared" si="0"/>
        <v>1</v>
      </c>
    </row>
    <row r="39" spans="1:46" ht="35.25" customHeight="1">
      <c r="A39" s="201">
        <v>29</v>
      </c>
      <c r="B39" s="203" t="s">
        <v>97</v>
      </c>
      <c r="C39" s="203" t="s">
        <v>76</v>
      </c>
      <c r="D39" s="203" t="s">
        <v>220</v>
      </c>
      <c r="E39" s="203" t="s">
        <v>285</v>
      </c>
      <c r="F39" s="203" t="s">
        <v>286</v>
      </c>
      <c r="G39" s="203" t="s">
        <v>26</v>
      </c>
      <c r="H39" s="203" t="s">
        <v>74</v>
      </c>
      <c r="I39" s="203" t="s">
        <v>39</v>
      </c>
      <c r="J39" s="32" t="s">
        <v>209</v>
      </c>
      <c r="K39" s="82">
        <v>61.315150000000003</v>
      </c>
      <c r="L39" s="82">
        <v>61.315150000000003</v>
      </c>
      <c r="M39" s="290">
        <f t="shared" si="0"/>
        <v>1</v>
      </c>
    </row>
    <row r="40" spans="1:46" ht="35.25" customHeight="1">
      <c r="A40" s="201">
        <v>30</v>
      </c>
      <c r="B40" s="264" t="s">
        <v>97</v>
      </c>
      <c r="C40" s="265" t="s">
        <v>76</v>
      </c>
      <c r="D40" s="264" t="s">
        <v>387</v>
      </c>
      <c r="E40" s="264" t="s">
        <v>388</v>
      </c>
      <c r="F40" s="264" t="s">
        <v>82</v>
      </c>
      <c r="G40" s="264" t="s">
        <v>26</v>
      </c>
      <c r="H40" s="264" t="s">
        <v>74</v>
      </c>
      <c r="I40" s="266" t="s">
        <v>221</v>
      </c>
      <c r="J40" s="32" t="s">
        <v>389</v>
      </c>
      <c r="K40" s="82">
        <v>15.2</v>
      </c>
      <c r="L40" s="82">
        <v>15.2</v>
      </c>
      <c r="M40" s="290">
        <f t="shared" si="0"/>
        <v>1</v>
      </c>
    </row>
    <row r="41" spans="1:46">
      <c r="A41" s="201">
        <v>31</v>
      </c>
      <c r="B41" s="202" t="s">
        <v>73</v>
      </c>
      <c r="C41" s="202" t="s">
        <v>94</v>
      </c>
      <c r="D41" s="202" t="s">
        <v>7</v>
      </c>
      <c r="E41" s="202" t="s">
        <v>7</v>
      </c>
      <c r="F41" s="202" t="s">
        <v>73</v>
      </c>
      <c r="G41" s="202" t="s">
        <v>7</v>
      </c>
      <c r="H41" s="202" t="s">
        <v>74</v>
      </c>
      <c r="I41" s="202" t="s">
        <v>73</v>
      </c>
      <c r="J41" s="37" t="s">
        <v>95</v>
      </c>
      <c r="K41" s="85">
        <f>K42+K70</f>
        <v>94451.195889999974</v>
      </c>
      <c r="L41" s="85">
        <f>L42+L70</f>
        <v>92309.749649999983</v>
      </c>
      <c r="M41" s="290">
        <f t="shared" si="0"/>
        <v>0.97732748410624715</v>
      </c>
    </row>
    <row r="42" spans="1:46" ht="44.25" customHeight="1">
      <c r="A42" s="201">
        <v>32</v>
      </c>
      <c r="B42" s="202" t="s">
        <v>73</v>
      </c>
      <c r="C42" s="202" t="s">
        <v>94</v>
      </c>
      <c r="D42" s="202" t="s">
        <v>25</v>
      </c>
      <c r="E42" s="202" t="s">
        <v>7</v>
      </c>
      <c r="F42" s="202" t="s">
        <v>73</v>
      </c>
      <c r="G42" s="202" t="s">
        <v>7</v>
      </c>
      <c r="H42" s="202" t="s">
        <v>74</v>
      </c>
      <c r="I42" s="202" t="s">
        <v>73</v>
      </c>
      <c r="J42" s="37" t="s">
        <v>96</v>
      </c>
      <c r="K42" s="85">
        <f>K43+K46+K55+K61+K69</f>
        <v>94451.195889999974</v>
      </c>
      <c r="L42" s="85">
        <f>L43+L46+L55+L61+L69</f>
        <v>92309.749649999983</v>
      </c>
      <c r="M42" s="290">
        <f t="shared" si="0"/>
        <v>0.97732748410624715</v>
      </c>
    </row>
    <row r="43" spans="1:46" s="39" customFormat="1" ht="25.5">
      <c r="A43" s="201">
        <v>33</v>
      </c>
      <c r="B43" s="202" t="s">
        <v>73</v>
      </c>
      <c r="C43" s="202" t="s">
        <v>94</v>
      </c>
      <c r="D43" s="202" t="s">
        <v>25</v>
      </c>
      <c r="E43" s="202" t="s">
        <v>26</v>
      </c>
      <c r="F43" s="202" t="s">
        <v>73</v>
      </c>
      <c r="G43" s="202" t="s">
        <v>7</v>
      </c>
      <c r="H43" s="202" t="s">
        <v>74</v>
      </c>
      <c r="I43" s="202" t="s">
        <v>221</v>
      </c>
      <c r="J43" s="37" t="s">
        <v>310</v>
      </c>
      <c r="K43" s="85">
        <f>K44</f>
        <v>4196.7</v>
      </c>
      <c r="L43" s="85">
        <f t="shared" ref="L43:L44" si="9">L44</f>
        <v>4196.7</v>
      </c>
      <c r="M43" s="290">
        <f t="shared" si="0"/>
        <v>1</v>
      </c>
    </row>
    <row r="44" spans="1:46" s="40" customFormat="1" ht="20.25" customHeight="1">
      <c r="A44" s="201">
        <v>34</v>
      </c>
      <c r="B44" s="203" t="s">
        <v>97</v>
      </c>
      <c r="C44" s="203" t="s">
        <v>94</v>
      </c>
      <c r="D44" s="203" t="s">
        <v>25</v>
      </c>
      <c r="E44" s="203" t="s">
        <v>289</v>
      </c>
      <c r="F44" s="203" t="s">
        <v>98</v>
      </c>
      <c r="G44" s="203" t="s">
        <v>7</v>
      </c>
      <c r="H44" s="203" t="s">
        <v>74</v>
      </c>
      <c r="I44" s="203" t="s">
        <v>221</v>
      </c>
      <c r="J44" s="32" t="s">
        <v>190</v>
      </c>
      <c r="K44" s="100">
        <f>K45</f>
        <v>4196.7</v>
      </c>
      <c r="L44" s="100">
        <f t="shared" si="9"/>
        <v>4196.7</v>
      </c>
      <c r="M44" s="290">
        <f t="shared" si="0"/>
        <v>1</v>
      </c>
    </row>
    <row r="45" spans="1:46" s="40" customFormat="1" ht="45" customHeight="1">
      <c r="A45" s="201">
        <v>35</v>
      </c>
      <c r="B45" s="203" t="s">
        <v>97</v>
      </c>
      <c r="C45" s="203" t="s">
        <v>94</v>
      </c>
      <c r="D45" s="203" t="s">
        <v>25</v>
      </c>
      <c r="E45" s="203" t="s">
        <v>289</v>
      </c>
      <c r="F45" s="203" t="s">
        <v>98</v>
      </c>
      <c r="G45" s="203" t="s">
        <v>26</v>
      </c>
      <c r="H45" s="203" t="s">
        <v>74</v>
      </c>
      <c r="I45" s="203" t="s">
        <v>221</v>
      </c>
      <c r="J45" s="32" t="s">
        <v>237</v>
      </c>
      <c r="K45" s="100">
        <v>4196.7</v>
      </c>
      <c r="L45" s="100">
        <v>4196.7</v>
      </c>
      <c r="M45" s="290">
        <f t="shared" si="0"/>
        <v>1</v>
      </c>
    </row>
    <row r="46" spans="1:46" s="40" customFormat="1" ht="45" customHeight="1">
      <c r="A46" s="201">
        <v>36</v>
      </c>
      <c r="B46" s="164" t="s">
        <v>97</v>
      </c>
      <c r="C46" s="211" t="s">
        <v>94</v>
      </c>
      <c r="D46" s="211" t="s">
        <v>25</v>
      </c>
      <c r="E46" s="211" t="s">
        <v>311</v>
      </c>
      <c r="F46" s="211" t="s">
        <v>73</v>
      </c>
      <c r="G46" s="211" t="s">
        <v>7</v>
      </c>
      <c r="H46" s="211" t="s">
        <v>74</v>
      </c>
      <c r="I46" s="211" t="s">
        <v>221</v>
      </c>
      <c r="J46" s="37" t="s">
        <v>336</v>
      </c>
      <c r="K46" s="85">
        <f>K47+K49+K52</f>
        <v>81389.770599999989</v>
      </c>
      <c r="L46" s="85">
        <f t="shared" ref="L46" si="10">L47+L49+L52</f>
        <v>79248.324359999999</v>
      </c>
      <c r="M46" s="290">
        <f t="shared" si="0"/>
        <v>0.97368900017516469</v>
      </c>
    </row>
    <row r="47" spans="1:46" s="198" customFormat="1" ht="114" customHeight="1">
      <c r="A47" s="201">
        <v>37</v>
      </c>
      <c r="B47" s="163" t="s">
        <v>97</v>
      </c>
      <c r="C47" s="208" t="s">
        <v>94</v>
      </c>
      <c r="D47" s="208" t="s">
        <v>25</v>
      </c>
      <c r="E47" s="208" t="s">
        <v>311</v>
      </c>
      <c r="F47" s="208" t="s">
        <v>335</v>
      </c>
      <c r="G47" s="208" t="s">
        <v>7</v>
      </c>
      <c r="H47" s="208" t="s">
        <v>74</v>
      </c>
      <c r="I47" s="208" t="s">
        <v>221</v>
      </c>
      <c r="J47" s="199" t="s">
        <v>342</v>
      </c>
      <c r="K47" s="101">
        <f t="shared" ref="K47:L50" si="11">K48</f>
        <v>51911.581980000003</v>
      </c>
      <c r="L47" s="101">
        <f t="shared" si="11"/>
        <v>50911.319580000003</v>
      </c>
      <c r="M47" s="290">
        <f t="shared" si="0"/>
        <v>0.98073142135438351</v>
      </c>
      <c r="N47" s="195"/>
      <c r="O47" s="195"/>
      <c r="P47" s="195"/>
      <c r="Q47" s="195"/>
      <c r="R47" s="195"/>
      <c r="S47" s="195"/>
      <c r="T47" s="195"/>
      <c r="U47" s="195"/>
      <c r="V47" s="195"/>
      <c r="W47" s="196"/>
      <c r="X47" s="196"/>
      <c r="Y47" s="197"/>
      <c r="Z47" s="197"/>
      <c r="AA47" s="197"/>
      <c r="AB47" s="197"/>
      <c r="AC47" s="197"/>
      <c r="AD47" s="197"/>
      <c r="AE47" s="197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</row>
    <row r="48" spans="1:46" s="198" customFormat="1" ht="102" customHeight="1">
      <c r="A48" s="201">
        <v>38</v>
      </c>
      <c r="B48" s="163" t="s">
        <v>97</v>
      </c>
      <c r="C48" s="208" t="s">
        <v>94</v>
      </c>
      <c r="D48" s="208" t="s">
        <v>25</v>
      </c>
      <c r="E48" s="208" t="s">
        <v>311</v>
      </c>
      <c r="F48" s="208" t="s">
        <v>335</v>
      </c>
      <c r="G48" s="208" t="s">
        <v>26</v>
      </c>
      <c r="H48" s="208" t="s">
        <v>74</v>
      </c>
      <c r="I48" s="208" t="s">
        <v>221</v>
      </c>
      <c r="J48" s="199" t="s">
        <v>334</v>
      </c>
      <c r="K48" s="101">
        <f>66044.6-14257.9+124.88198</f>
        <v>51911.581980000003</v>
      </c>
      <c r="L48" s="101">
        <v>50911.319580000003</v>
      </c>
      <c r="M48" s="290">
        <f t="shared" si="0"/>
        <v>0.98073142135438351</v>
      </c>
      <c r="N48" s="195"/>
      <c r="O48" s="195"/>
      <c r="P48" s="195"/>
      <c r="Q48" s="195"/>
      <c r="R48" s="195"/>
      <c r="S48" s="195"/>
      <c r="T48" s="195"/>
      <c r="U48" s="195"/>
      <c r="V48" s="195"/>
      <c r="W48" s="196"/>
      <c r="X48" s="196"/>
      <c r="Y48" s="197"/>
      <c r="Z48" s="197"/>
      <c r="AA48" s="197"/>
      <c r="AB48" s="197"/>
      <c r="AC48" s="197"/>
      <c r="AD48" s="197"/>
      <c r="AE48" s="197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</row>
    <row r="49" spans="1:46" s="198" customFormat="1" ht="88.5" customHeight="1">
      <c r="A49" s="201">
        <v>39</v>
      </c>
      <c r="B49" s="163" t="s">
        <v>97</v>
      </c>
      <c r="C49" s="208" t="s">
        <v>94</v>
      </c>
      <c r="D49" s="208" t="s">
        <v>25</v>
      </c>
      <c r="E49" s="208" t="s">
        <v>311</v>
      </c>
      <c r="F49" s="208" t="s">
        <v>230</v>
      </c>
      <c r="G49" s="208" t="s">
        <v>7</v>
      </c>
      <c r="H49" s="208" t="s">
        <v>74</v>
      </c>
      <c r="I49" s="208" t="s">
        <v>221</v>
      </c>
      <c r="J49" s="199" t="s">
        <v>343</v>
      </c>
      <c r="K49" s="101">
        <f>K50</f>
        <v>4050.6760499999982</v>
      </c>
      <c r="L49" s="101">
        <f t="shared" si="11"/>
        <v>3401.4040500000001</v>
      </c>
      <c r="M49" s="290">
        <f t="shared" si="0"/>
        <v>0.8397126820348918</v>
      </c>
      <c r="N49" s="195"/>
      <c r="O49" s="195"/>
      <c r="P49" s="195"/>
      <c r="Q49" s="195"/>
      <c r="R49" s="195"/>
      <c r="S49" s="195"/>
      <c r="T49" s="195"/>
      <c r="U49" s="195"/>
      <c r="V49" s="195"/>
      <c r="W49" s="196"/>
      <c r="X49" s="196"/>
      <c r="Y49" s="197"/>
      <c r="Z49" s="197"/>
      <c r="AA49" s="197"/>
      <c r="AB49" s="197"/>
      <c r="AC49" s="197"/>
      <c r="AD49" s="197"/>
      <c r="AE49" s="197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</row>
    <row r="50" spans="1:46" s="198" customFormat="1" ht="88.5" customHeight="1">
      <c r="A50" s="201">
        <v>40</v>
      </c>
      <c r="B50" s="163" t="s">
        <v>97</v>
      </c>
      <c r="C50" s="208" t="s">
        <v>94</v>
      </c>
      <c r="D50" s="208" t="s">
        <v>25</v>
      </c>
      <c r="E50" s="208" t="s">
        <v>311</v>
      </c>
      <c r="F50" s="208" t="s">
        <v>312</v>
      </c>
      <c r="G50" s="208" t="s">
        <v>7</v>
      </c>
      <c r="H50" s="208" t="s">
        <v>74</v>
      </c>
      <c r="I50" s="208" t="s">
        <v>221</v>
      </c>
      <c r="J50" s="199" t="s">
        <v>344</v>
      </c>
      <c r="K50" s="101">
        <f>K51</f>
        <v>4050.6760499999982</v>
      </c>
      <c r="L50" s="101">
        <f t="shared" si="11"/>
        <v>3401.4040500000001</v>
      </c>
      <c r="M50" s="290">
        <f t="shared" si="0"/>
        <v>0.8397126820348918</v>
      </c>
      <c r="N50" s="195"/>
      <c r="O50" s="195"/>
      <c r="P50" s="195"/>
      <c r="Q50" s="195"/>
      <c r="R50" s="195"/>
      <c r="S50" s="195"/>
      <c r="T50" s="195"/>
      <c r="U50" s="195"/>
      <c r="V50" s="195"/>
      <c r="W50" s="196"/>
      <c r="X50" s="196"/>
      <c r="Y50" s="197"/>
      <c r="Z50" s="197"/>
      <c r="AA50" s="197"/>
      <c r="AB50" s="197"/>
      <c r="AC50" s="197"/>
      <c r="AD50" s="197"/>
      <c r="AE50" s="197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</row>
    <row r="51" spans="1:46" s="198" customFormat="1" ht="87" customHeight="1">
      <c r="A51" s="201">
        <v>41</v>
      </c>
      <c r="B51" s="163" t="s">
        <v>97</v>
      </c>
      <c r="C51" s="208" t="s">
        <v>94</v>
      </c>
      <c r="D51" s="208" t="s">
        <v>25</v>
      </c>
      <c r="E51" s="208" t="s">
        <v>311</v>
      </c>
      <c r="F51" s="208" t="s">
        <v>312</v>
      </c>
      <c r="G51" s="208" t="s">
        <v>26</v>
      </c>
      <c r="H51" s="208" t="s">
        <v>74</v>
      </c>
      <c r="I51" s="208" t="s">
        <v>221</v>
      </c>
      <c r="J51" s="199" t="s">
        <v>324</v>
      </c>
      <c r="K51" s="101">
        <f>6208.73748-5057.80269+16899.74126-14000</f>
        <v>4050.6760499999982</v>
      </c>
      <c r="L51" s="101">
        <v>3401.4040500000001</v>
      </c>
      <c r="M51" s="290">
        <f t="shared" si="0"/>
        <v>0.8397126820348918</v>
      </c>
      <c r="N51" s="195"/>
      <c r="O51" s="195"/>
      <c r="P51" s="195"/>
      <c r="Q51" s="195"/>
      <c r="R51" s="195"/>
      <c r="S51" s="195"/>
      <c r="T51" s="195"/>
      <c r="U51" s="195"/>
      <c r="V51" s="195"/>
      <c r="W51" s="196"/>
      <c r="X51" s="196"/>
      <c r="Y51" s="197"/>
      <c r="Z51" s="197"/>
      <c r="AA51" s="197"/>
      <c r="AB51" s="197"/>
      <c r="AC51" s="197"/>
      <c r="AD51" s="197"/>
      <c r="AE51" s="197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</row>
    <row r="52" spans="1:46" s="198" customFormat="1" ht="40.5" customHeight="1">
      <c r="A52" s="201">
        <v>42</v>
      </c>
      <c r="B52" s="163" t="s">
        <v>97</v>
      </c>
      <c r="C52" s="229" t="s">
        <v>94</v>
      </c>
      <c r="D52" s="229" t="s">
        <v>25</v>
      </c>
      <c r="E52" s="229" t="s">
        <v>367</v>
      </c>
      <c r="F52" s="229" t="s">
        <v>99</v>
      </c>
      <c r="G52" s="229" t="s">
        <v>7</v>
      </c>
      <c r="H52" s="229" t="s">
        <v>74</v>
      </c>
      <c r="I52" s="229" t="s">
        <v>221</v>
      </c>
      <c r="J52" s="199" t="s">
        <v>371</v>
      </c>
      <c r="K52" s="101">
        <f>K53</f>
        <v>25427.512569999999</v>
      </c>
      <c r="L52" s="101">
        <f t="shared" ref="L52:L53" si="12">L53</f>
        <v>24935.600729999998</v>
      </c>
      <c r="M52" s="290">
        <f t="shared" si="0"/>
        <v>0.98065434679676966</v>
      </c>
      <c r="N52" s="195"/>
      <c r="O52" s="195"/>
      <c r="P52" s="195"/>
      <c r="Q52" s="195"/>
      <c r="R52" s="195"/>
      <c r="S52" s="195"/>
      <c r="T52" s="195"/>
      <c r="U52" s="195"/>
      <c r="V52" s="195"/>
      <c r="W52" s="196"/>
      <c r="X52" s="196"/>
      <c r="Y52" s="197"/>
      <c r="Z52" s="197"/>
      <c r="AA52" s="197"/>
      <c r="AB52" s="197"/>
      <c r="AC52" s="197"/>
      <c r="AD52" s="197"/>
      <c r="AE52" s="197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</row>
    <row r="53" spans="1:46" s="198" customFormat="1" ht="40.5" customHeight="1">
      <c r="A53" s="201">
        <v>43</v>
      </c>
      <c r="B53" s="163" t="s">
        <v>97</v>
      </c>
      <c r="C53" s="229" t="s">
        <v>94</v>
      </c>
      <c r="D53" s="229" t="s">
        <v>25</v>
      </c>
      <c r="E53" s="229" t="s">
        <v>367</v>
      </c>
      <c r="F53" s="229" t="s">
        <v>99</v>
      </c>
      <c r="G53" s="229" t="s">
        <v>26</v>
      </c>
      <c r="H53" s="229" t="s">
        <v>74</v>
      </c>
      <c r="I53" s="229" t="s">
        <v>221</v>
      </c>
      <c r="J53" s="199" t="s">
        <v>370</v>
      </c>
      <c r="K53" s="101">
        <f>K54</f>
        <v>25427.512569999999</v>
      </c>
      <c r="L53" s="101">
        <f t="shared" si="12"/>
        <v>24935.600729999998</v>
      </c>
      <c r="M53" s="290">
        <f t="shared" si="0"/>
        <v>0.98065434679676966</v>
      </c>
      <c r="N53" s="195"/>
      <c r="O53" s="195"/>
      <c r="P53" s="195"/>
      <c r="Q53" s="195"/>
      <c r="R53" s="195"/>
      <c r="S53" s="195"/>
      <c r="T53" s="195"/>
      <c r="U53" s="195"/>
      <c r="V53" s="195"/>
      <c r="W53" s="196"/>
      <c r="X53" s="196"/>
      <c r="Y53" s="197"/>
      <c r="Z53" s="197"/>
      <c r="AA53" s="197"/>
      <c r="AB53" s="197"/>
      <c r="AC53" s="197"/>
      <c r="AD53" s="197"/>
      <c r="AE53" s="197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</row>
    <row r="54" spans="1:46" s="198" customFormat="1" ht="95.25" customHeight="1">
      <c r="A54" s="201">
        <v>44</v>
      </c>
      <c r="B54" s="163" t="s">
        <v>97</v>
      </c>
      <c r="C54" s="229" t="s">
        <v>94</v>
      </c>
      <c r="D54" s="229" t="s">
        <v>25</v>
      </c>
      <c r="E54" s="229" t="s">
        <v>367</v>
      </c>
      <c r="F54" s="229" t="s">
        <v>99</v>
      </c>
      <c r="G54" s="229" t="s">
        <v>26</v>
      </c>
      <c r="H54" s="229" t="s">
        <v>368</v>
      </c>
      <c r="I54" s="229" t="s">
        <v>221</v>
      </c>
      <c r="J54" s="199" t="s">
        <v>369</v>
      </c>
      <c r="K54" s="101">
        <v>25427.512569999999</v>
      </c>
      <c r="L54" s="101">
        <v>24935.600729999998</v>
      </c>
      <c r="M54" s="290">
        <f t="shared" si="0"/>
        <v>0.98065434679676966</v>
      </c>
      <c r="N54" s="195"/>
      <c r="O54" s="195"/>
      <c r="P54" s="195"/>
      <c r="Q54" s="195"/>
      <c r="R54" s="195"/>
      <c r="S54" s="195"/>
      <c r="T54" s="195"/>
      <c r="U54" s="195"/>
      <c r="V54" s="195"/>
      <c r="W54" s="196"/>
      <c r="X54" s="196"/>
      <c r="Y54" s="197"/>
      <c r="Z54" s="197"/>
      <c r="AA54" s="197"/>
      <c r="AB54" s="197"/>
      <c r="AC54" s="197"/>
      <c r="AD54" s="197"/>
      <c r="AE54" s="197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</row>
    <row r="55" spans="1:46" s="40" customFormat="1" ht="27.75" customHeight="1">
      <c r="A55" s="201">
        <v>45</v>
      </c>
      <c r="B55" s="202" t="s">
        <v>73</v>
      </c>
      <c r="C55" s="202" t="s">
        <v>94</v>
      </c>
      <c r="D55" s="202" t="s">
        <v>25</v>
      </c>
      <c r="E55" s="202" t="s">
        <v>85</v>
      </c>
      <c r="F55" s="202" t="s">
        <v>73</v>
      </c>
      <c r="G55" s="202" t="s">
        <v>7</v>
      </c>
      <c r="H55" s="202" t="s">
        <v>74</v>
      </c>
      <c r="I55" s="202" t="s">
        <v>221</v>
      </c>
      <c r="J55" s="52" t="s">
        <v>290</v>
      </c>
      <c r="K55" s="85">
        <f>K59+K56</f>
        <v>160.53110000000004</v>
      </c>
      <c r="L55" s="85">
        <f>L59+L56</f>
        <v>160.53110000000001</v>
      </c>
      <c r="M55" s="290">
        <f t="shared" si="0"/>
        <v>0.99999999999999978</v>
      </c>
    </row>
    <row r="56" spans="1:46" ht="30.75" customHeight="1">
      <c r="A56" s="201">
        <v>46</v>
      </c>
      <c r="B56" s="203" t="s">
        <v>73</v>
      </c>
      <c r="C56" s="203" t="s">
        <v>94</v>
      </c>
      <c r="D56" s="203" t="s">
        <v>25</v>
      </c>
      <c r="E56" s="203" t="s">
        <v>85</v>
      </c>
      <c r="F56" s="203" t="s">
        <v>130</v>
      </c>
      <c r="G56" s="203" t="s">
        <v>7</v>
      </c>
      <c r="H56" s="203" t="s">
        <v>74</v>
      </c>
      <c r="I56" s="203" t="s">
        <v>221</v>
      </c>
      <c r="J56" s="41" t="s">
        <v>172</v>
      </c>
      <c r="K56" s="100">
        <f>K58</f>
        <v>1.9609999999999999</v>
      </c>
      <c r="L56" s="100">
        <f t="shared" ref="L56" si="13">L58</f>
        <v>1.9610000000000001</v>
      </c>
      <c r="M56" s="290">
        <f t="shared" si="0"/>
        <v>1.0000000000000002</v>
      </c>
    </row>
    <row r="57" spans="1:46" ht="30.75" customHeight="1">
      <c r="A57" s="201">
        <v>47</v>
      </c>
      <c r="B57" s="203" t="s">
        <v>73</v>
      </c>
      <c r="C57" s="203" t="s">
        <v>94</v>
      </c>
      <c r="D57" s="203" t="s">
        <v>25</v>
      </c>
      <c r="E57" s="203" t="s">
        <v>85</v>
      </c>
      <c r="F57" s="203" t="s">
        <v>130</v>
      </c>
      <c r="G57" s="203" t="s">
        <v>26</v>
      </c>
      <c r="H57" s="203" t="s">
        <v>74</v>
      </c>
      <c r="I57" s="203" t="s">
        <v>221</v>
      </c>
      <c r="J57" s="41" t="s">
        <v>291</v>
      </c>
      <c r="K57" s="100">
        <f>K58</f>
        <v>1.9609999999999999</v>
      </c>
      <c r="L57" s="100">
        <f t="shared" ref="L57" si="14">L58</f>
        <v>1.9610000000000001</v>
      </c>
      <c r="M57" s="290">
        <f t="shared" si="0"/>
        <v>1.0000000000000002</v>
      </c>
    </row>
    <row r="58" spans="1:46" ht="55.5" customHeight="1">
      <c r="A58" s="201">
        <v>48</v>
      </c>
      <c r="B58" s="203" t="s">
        <v>97</v>
      </c>
      <c r="C58" s="203" t="s">
        <v>94</v>
      </c>
      <c r="D58" s="203" t="s">
        <v>25</v>
      </c>
      <c r="E58" s="203" t="s">
        <v>85</v>
      </c>
      <c r="F58" s="203" t="s">
        <v>130</v>
      </c>
      <c r="G58" s="203" t="s">
        <v>26</v>
      </c>
      <c r="H58" s="203" t="s">
        <v>252</v>
      </c>
      <c r="I58" s="203" t="s">
        <v>221</v>
      </c>
      <c r="J58" s="41" t="s">
        <v>239</v>
      </c>
      <c r="K58" s="100">
        <f>1.9+0.061</f>
        <v>1.9609999999999999</v>
      </c>
      <c r="L58" s="100">
        <v>1.9610000000000001</v>
      </c>
      <c r="M58" s="290">
        <f t="shared" si="0"/>
        <v>1.0000000000000002</v>
      </c>
    </row>
    <row r="59" spans="1:46" ht="46.5" customHeight="1">
      <c r="A59" s="201">
        <v>49</v>
      </c>
      <c r="B59" s="203" t="s">
        <v>73</v>
      </c>
      <c r="C59" s="203" t="s">
        <v>94</v>
      </c>
      <c r="D59" s="203" t="s">
        <v>25</v>
      </c>
      <c r="E59" s="203" t="s">
        <v>168</v>
      </c>
      <c r="F59" s="203" t="s">
        <v>169</v>
      </c>
      <c r="G59" s="203" t="s">
        <v>7</v>
      </c>
      <c r="H59" s="203" t="s">
        <v>74</v>
      </c>
      <c r="I59" s="203" t="s">
        <v>221</v>
      </c>
      <c r="J59" s="41" t="s">
        <v>303</v>
      </c>
      <c r="K59" s="100">
        <f>K60</f>
        <v>158.57010000000002</v>
      </c>
      <c r="L59" s="100">
        <f>L60</f>
        <v>158.5701</v>
      </c>
      <c r="M59" s="290">
        <f t="shared" si="0"/>
        <v>0.99999999999999978</v>
      </c>
    </row>
    <row r="60" spans="1:46" ht="59.25" customHeight="1">
      <c r="A60" s="201">
        <v>50</v>
      </c>
      <c r="B60" s="203" t="s">
        <v>97</v>
      </c>
      <c r="C60" s="203" t="s">
        <v>94</v>
      </c>
      <c r="D60" s="203" t="s">
        <v>25</v>
      </c>
      <c r="E60" s="203" t="s">
        <v>168</v>
      </c>
      <c r="F60" s="203" t="s">
        <v>169</v>
      </c>
      <c r="G60" s="203" t="s">
        <v>26</v>
      </c>
      <c r="H60" s="203" t="s">
        <v>74</v>
      </c>
      <c r="I60" s="203" t="s">
        <v>221</v>
      </c>
      <c r="J60" s="41" t="s">
        <v>304</v>
      </c>
      <c r="K60" s="100">
        <f>151.4-2.1+9.2701</f>
        <v>158.57010000000002</v>
      </c>
      <c r="L60" s="131">
        <v>158.5701</v>
      </c>
      <c r="M60" s="290">
        <f t="shared" si="0"/>
        <v>0.99999999999999978</v>
      </c>
    </row>
    <row r="61" spans="1:46" s="40" customFormat="1" ht="20.25" customHeight="1">
      <c r="A61" s="201">
        <v>51</v>
      </c>
      <c r="B61" s="202" t="s">
        <v>73</v>
      </c>
      <c r="C61" s="202" t="s">
        <v>94</v>
      </c>
      <c r="D61" s="202" t="s">
        <v>25</v>
      </c>
      <c r="E61" s="202" t="s">
        <v>86</v>
      </c>
      <c r="F61" s="202" t="s">
        <v>73</v>
      </c>
      <c r="G61" s="202" t="s">
        <v>7</v>
      </c>
      <c r="H61" s="202" t="s">
        <v>74</v>
      </c>
      <c r="I61" s="202" t="s">
        <v>221</v>
      </c>
      <c r="J61" s="37" t="s">
        <v>131</v>
      </c>
      <c r="K61" s="85">
        <f>K62</f>
        <v>8654.2309499999992</v>
      </c>
      <c r="L61" s="85">
        <f t="shared" ref="L61:L62" si="15">L62</f>
        <v>8654.2309499999992</v>
      </c>
      <c r="M61" s="290">
        <f t="shared" si="0"/>
        <v>1</v>
      </c>
    </row>
    <row r="62" spans="1:46" s="38" customFormat="1" ht="31.5" customHeight="1">
      <c r="A62" s="201">
        <v>52</v>
      </c>
      <c r="B62" s="202" t="s">
        <v>73</v>
      </c>
      <c r="C62" s="202" t="s">
        <v>94</v>
      </c>
      <c r="D62" s="202" t="s">
        <v>25</v>
      </c>
      <c r="E62" s="202" t="s">
        <v>170</v>
      </c>
      <c r="F62" s="202" t="s">
        <v>99</v>
      </c>
      <c r="G62" s="202" t="s">
        <v>7</v>
      </c>
      <c r="H62" s="202" t="s">
        <v>74</v>
      </c>
      <c r="I62" s="202" t="s">
        <v>221</v>
      </c>
      <c r="J62" s="37" t="s">
        <v>198</v>
      </c>
      <c r="K62" s="85">
        <f>K63</f>
        <v>8654.2309499999992</v>
      </c>
      <c r="L62" s="85">
        <f t="shared" si="15"/>
        <v>8654.2309499999992</v>
      </c>
      <c r="M62" s="290">
        <f t="shared" si="0"/>
        <v>1</v>
      </c>
    </row>
    <row r="63" spans="1:46" s="38" customFormat="1" ht="42.75" customHeight="1">
      <c r="A63" s="201">
        <v>53</v>
      </c>
      <c r="B63" s="203" t="s">
        <v>97</v>
      </c>
      <c r="C63" s="203" t="s">
        <v>94</v>
      </c>
      <c r="D63" s="203" t="s">
        <v>25</v>
      </c>
      <c r="E63" s="203" t="s">
        <v>170</v>
      </c>
      <c r="F63" s="203" t="s">
        <v>99</v>
      </c>
      <c r="G63" s="203" t="s">
        <v>26</v>
      </c>
      <c r="H63" s="203" t="s">
        <v>74</v>
      </c>
      <c r="I63" s="203" t="s">
        <v>221</v>
      </c>
      <c r="J63" s="32" t="s">
        <v>171</v>
      </c>
      <c r="K63" s="100">
        <f>K64+K65+K66+K67+K68+K70+K71</f>
        <v>8654.2309499999992</v>
      </c>
      <c r="L63" s="100">
        <f>L64+L65+L66+L67+L68+L70+L71</f>
        <v>8654.2309499999992</v>
      </c>
      <c r="M63" s="290">
        <f t="shared" si="0"/>
        <v>1</v>
      </c>
    </row>
    <row r="64" spans="1:46" s="38" customFormat="1" ht="38.25">
      <c r="A64" s="201">
        <v>54</v>
      </c>
      <c r="B64" s="203" t="s">
        <v>97</v>
      </c>
      <c r="C64" s="203" t="s">
        <v>94</v>
      </c>
      <c r="D64" s="203" t="s">
        <v>25</v>
      </c>
      <c r="E64" s="203" t="s">
        <v>170</v>
      </c>
      <c r="F64" s="203" t="s">
        <v>99</v>
      </c>
      <c r="G64" s="203" t="s">
        <v>26</v>
      </c>
      <c r="H64" s="203" t="s">
        <v>253</v>
      </c>
      <c r="I64" s="203" t="s">
        <v>221</v>
      </c>
      <c r="J64" s="32" t="s">
        <v>238</v>
      </c>
      <c r="K64" s="100">
        <v>7379.7529999999997</v>
      </c>
      <c r="L64" s="100">
        <v>7379.7529999999997</v>
      </c>
      <c r="M64" s="290">
        <f t="shared" si="0"/>
        <v>1</v>
      </c>
    </row>
    <row r="65" spans="1:13" s="38" customFormat="1" ht="56.25" customHeight="1">
      <c r="A65" s="201">
        <v>55</v>
      </c>
      <c r="B65" s="203" t="s">
        <v>97</v>
      </c>
      <c r="C65" s="203" t="s">
        <v>94</v>
      </c>
      <c r="D65" s="203" t="s">
        <v>25</v>
      </c>
      <c r="E65" s="203" t="s">
        <v>170</v>
      </c>
      <c r="F65" s="203" t="s">
        <v>99</v>
      </c>
      <c r="G65" s="203" t="s">
        <v>26</v>
      </c>
      <c r="H65" s="203" t="s">
        <v>394</v>
      </c>
      <c r="I65" s="203" t="s">
        <v>221</v>
      </c>
      <c r="J65" s="32" t="s">
        <v>395</v>
      </c>
      <c r="K65" s="100">
        <v>366.29795000000001</v>
      </c>
      <c r="L65" s="100">
        <v>366.29795000000001</v>
      </c>
      <c r="M65" s="290">
        <f t="shared" si="0"/>
        <v>1</v>
      </c>
    </row>
    <row r="66" spans="1:13" s="38" customFormat="1" ht="48.75" customHeight="1">
      <c r="A66" s="201">
        <v>56</v>
      </c>
      <c r="B66" s="203" t="s">
        <v>97</v>
      </c>
      <c r="C66" s="203" t="s">
        <v>94</v>
      </c>
      <c r="D66" s="203" t="s">
        <v>25</v>
      </c>
      <c r="E66" s="203" t="s">
        <v>170</v>
      </c>
      <c r="F66" s="203" t="s">
        <v>99</v>
      </c>
      <c r="G66" s="203" t="s">
        <v>26</v>
      </c>
      <c r="H66" s="203" t="s">
        <v>354</v>
      </c>
      <c r="I66" s="203" t="s">
        <v>221</v>
      </c>
      <c r="J66" s="32" t="s">
        <v>355</v>
      </c>
      <c r="K66" s="100">
        <v>44.8</v>
      </c>
      <c r="L66" s="100">
        <v>44.8</v>
      </c>
      <c r="M66" s="290">
        <f t="shared" si="0"/>
        <v>1</v>
      </c>
    </row>
    <row r="67" spans="1:13" s="38" customFormat="1" ht="56.25" customHeight="1">
      <c r="A67" s="201">
        <v>57</v>
      </c>
      <c r="B67" s="203" t="s">
        <v>97</v>
      </c>
      <c r="C67" s="203" t="s">
        <v>94</v>
      </c>
      <c r="D67" s="203" t="s">
        <v>25</v>
      </c>
      <c r="E67" s="203" t="s">
        <v>170</v>
      </c>
      <c r="F67" s="203" t="s">
        <v>99</v>
      </c>
      <c r="G67" s="203" t="s">
        <v>26</v>
      </c>
      <c r="H67" s="203" t="s">
        <v>356</v>
      </c>
      <c r="I67" s="203" t="s">
        <v>221</v>
      </c>
      <c r="J67" s="32" t="s">
        <v>357</v>
      </c>
      <c r="K67" s="100">
        <f>143.53+88.79+242.6+255.5</f>
        <v>730.42</v>
      </c>
      <c r="L67" s="100">
        <f>143.53+88.79+242.6+255.5</f>
        <v>730.42</v>
      </c>
      <c r="M67" s="290">
        <f t="shared" si="0"/>
        <v>1</v>
      </c>
    </row>
    <row r="68" spans="1:13" s="38" customFormat="1" ht="63.75" customHeight="1">
      <c r="A68" s="201">
        <v>58</v>
      </c>
      <c r="B68" s="203" t="s">
        <v>97</v>
      </c>
      <c r="C68" s="203" t="s">
        <v>94</v>
      </c>
      <c r="D68" s="203" t="s">
        <v>25</v>
      </c>
      <c r="E68" s="203" t="s">
        <v>170</v>
      </c>
      <c r="F68" s="203" t="s">
        <v>99</v>
      </c>
      <c r="G68" s="203" t="s">
        <v>26</v>
      </c>
      <c r="H68" s="203" t="s">
        <v>393</v>
      </c>
      <c r="I68" s="203" t="s">
        <v>221</v>
      </c>
      <c r="J68" s="32" t="s">
        <v>392</v>
      </c>
      <c r="K68" s="100">
        <f>388.46-255.5</f>
        <v>132.95999999999998</v>
      </c>
      <c r="L68" s="100">
        <f>388.46-255.5</f>
        <v>132.95999999999998</v>
      </c>
      <c r="M68" s="290">
        <f t="shared" si="0"/>
        <v>1</v>
      </c>
    </row>
    <row r="69" spans="1:13" s="268" customFormat="1" ht="58.5" customHeight="1">
      <c r="A69" s="201">
        <v>59</v>
      </c>
      <c r="B69" s="264" t="s">
        <v>97</v>
      </c>
      <c r="C69" s="264" t="s">
        <v>94</v>
      </c>
      <c r="D69" s="264" t="s">
        <v>390</v>
      </c>
      <c r="E69" s="264" t="s">
        <v>88</v>
      </c>
      <c r="F69" s="264" t="s">
        <v>79</v>
      </c>
      <c r="G69" s="264" t="s">
        <v>26</v>
      </c>
      <c r="H69" s="264" t="s">
        <v>74</v>
      </c>
      <c r="I69" s="266" t="s">
        <v>221</v>
      </c>
      <c r="J69" s="32" t="s">
        <v>391</v>
      </c>
      <c r="K69" s="267">
        <v>49.963239999999999</v>
      </c>
      <c r="L69" s="267">
        <v>49.963239999999999</v>
      </c>
      <c r="M69" s="290">
        <f t="shared" si="0"/>
        <v>1</v>
      </c>
    </row>
    <row r="70" spans="1:13" s="38" customFormat="1" ht="25.5">
      <c r="A70" s="201">
        <v>60</v>
      </c>
      <c r="B70" s="203" t="s">
        <v>97</v>
      </c>
      <c r="C70" s="203" t="s">
        <v>94</v>
      </c>
      <c r="D70" s="203" t="s">
        <v>346</v>
      </c>
      <c r="E70" s="203" t="s">
        <v>7</v>
      </c>
      <c r="F70" s="203" t="s">
        <v>73</v>
      </c>
      <c r="G70" s="203" t="s">
        <v>7</v>
      </c>
      <c r="H70" s="203" t="s">
        <v>74</v>
      </c>
      <c r="I70" s="203" t="s">
        <v>73</v>
      </c>
      <c r="J70" s="32" t="s">
        <v>347</v>
      </c>
      <c r="K70" s="100">
        <f>K71</f>
        <v>0</v>
      </c>
      <c r="L70" s="100">
        <f t="shared" ref="L70" si="16">L71</f>
        <v>0</v>
      </c>
      <c r="M70" s="290">
        <v>0</v>
      </c>
    </row>
    <row r="71" spans="1:13" s="38" customFormat="1" ht="38.25">
      <c r="A71" s="201">
        <v>61</v>
      </c>
      <c r="B71" s="203" t="s">
        <v>97</v>
      </c>
      <c r="C71" s="203" t="s">
        <v>94</v>
      </c>
      <c r="D71" s="203" t="s">
        <v>346</v>
      </c>
      <c r="E71" s="203" t="s">
        <v>88</v>
      </c>
      <c r="F71" s="203" t="s">
        <v>79</v>
      </c>
      <c r="G71" s="203" t="s">
        <v>26</v>
      </c>
      <c r="H71" s="203" t="s">
        <v>74</v>
      </c>
      <c r="I71" s="203" t="s">
        <v>221</v>
      </c>
      <c r="J71" s="32" t="s">
        <v>345</v>
      </c>
      <c r="K71" s="100">
        <f>-769.3364+769.3364</f>
        <v>0</v>
      </c>
      <c r="L71" s="100">
        <f>-769.3364+769.3364</f>
        <v>0</v>
      </c>
      <c r="M71" s="290">
        <v>0</v>
      </c>
    </row>
    <row r="72" spans="1:13" s="43" customFormat="1" ht="15.75">
      <c r="A72" s="201">
        <v>62</v>
      </c>
      <c r="B72" s="233"/>
      <c r="C72" s="233"/>
      <c r="D72" s="233"/>
      <c r="E72" s="233"/>
      <c r="F72" s="233"/>
      <c r="G72" s="233"/>
      <c r="H72" s="233"/>
      <c r="I72" s="233"/>
      <c r="J72" s="42" t="s">
        <v>100</v>
      </c>
      <c r="K72" s="84">
        <f>K11+K41</f>
        <v>96679.001259999975</v>
      </c>
      <c r="L72" s="84">
        <f>L11+L41</f>
        <v>94555.325529999987</v>
      </c>
      <c r="M72" s="290">
        <f t="shared" si="0"/>
        <v>0.97803374360179041</v>
      </c>
    </row>
  </sheetData>
  <mergeCells count="10">
    <mergeCell ref="A2:D2"/>
    <mergeCell ref="B3:D3"/>
    <mergeCell ref="K3:M3"/>
    <mergeCell ref="A6:M6"/>
    <mergeCell ref="J8:J9"/>
    <mergeCell ref="K8:K9"/>
    <mergeCell ref="L8:L9"/>
    <mergeCell ref="M8:M9"/>
    <mergeCell ref="B8:I8"/>
    <mergeCell ref="A8:A9"/>
  </mergeCells>
  <pageMargins left="0.7" right="0.7" top="0.75" bottom="0.75" header="0.3" footer="0.3"/>
  <pageSetup paperSize="9" scale="60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topLeftCell="A22" zoomScale="80" zoomScaleSheetLayoutView="80" workbookViewId="0">
      <selection activeCell="D29" sqref="D29:E29"/>
    </sheetView>
  </sheetViews>
  <sheetFormatPr defaultRowHeight="15"/>
  <cols>
    <col min="1" max="1" width="9.140625" style="53"/>
    <col min="2" max="2" width="59.140625" style="53" customWidth="1"/>
    <col min="3" max="3" width="9.140625" style="53"/>
    <col min="4" max="6" width="15.7109375" style="53" customWidth="1"/>
    <col min="7" max="16384" width="9.140625" style="53"/>
  </cols>
  <sheetData>
    <row r="1" spans="1:6">
      <c r="D1" s="5"/>
      <c r="E1" s="5"/>
      <c r="F1" s="200" t="s">
        <v>321</v>
      </c>
    </row>
    <row r="2" spans="1:6" s="65" customFormat="1" ht="55.5" customHeight="1">
      <c r="B2" s="91"/>
      <c r="C2" s="349" t="s">
        <v>403</v>
      </c>
      <c r="D2" s="349"/>
      <c r="E2" s="349"/>
      <c r="F2" s="349"/>
    </row>
    <row r="3" spans="1:6">
      <c r="B3" s="6"/>
      <c r="C3" s="7"/>
      <c r="D3" s="7"/>
      <c r="E3" s="7"/>
      <c r="F3" s="7"/>
    </row>
    <row r="4" spans="1:6" ht="26.25" customHeight="1">
      <c r="A4" s="346" t="s">
        <v>405</v>
      </c>
      <c r="B4" s="346"/>
      <c r="C4" s="346"/>
      <c r="D4" s="346"/>
      <c r="E4" s="346"/>
      <c r="F4" s="346"/>
    </row>
    <row r="5" spans="1:6" ht="15.75" customHeight="1">
      <c r="A5" s="191"/>
      <c r="B5" s="191"/>
      <c r="C5" s="191"/>
      <c r="D5" s="191"/>
      <c r="E5" s="191"/>
      <c r="F5" s="191"/>
    </row>
    <row r="6" spans="1:6">
      <c r="B6" s="3"/>
      <c r="C6" s="5"/>
      <c r="D6" s="5"/>
      <c r="E6" s="5"/>
      <c r="F6" s="5" t="s">
        <v>58</v>
      </c>
    </row>
    <row r="7" spans="1:6" s="307" customFormat="1" ht="31.5">
      <c r="A7" s="308" t="s">
        <v>23</v>
      </c>
      <c r="B7" s="98" t="s">
        <v>204</v>
      </c>
      <c r="C7" s="98" t="s">
        <v>124</v>
      </c>
      <c r="D7" s="292" t="s">
        <v>418</v>
      </c>
      <c r="E7" s="292" t="s">
        <v>416</v>
      </c>
      <c r="F7" s="292" t="s">
        <v>417</v>
      </c>
    </row>
    <row r="8" spans="1:6" s="307" customFormat="1">
      <c r="A8" s="291">
        <v>1</v>
      </c>
      <c r="B8" s="98">
        <v>2</v>
      </c>
      <c r="C8" s="169">
        <v>3</v>
      </c>
      <c r="D8" s="98">
        <v>4</v>
      </c>
      <c r="E8" s="169">
        <v>5</v>
      </c>
      <c r="F8" s="98">
        <v>6</v>
      </c>
    </row>
    <row r="9" spans="1:6" ht="24.95" customHeight="1">
      <c r="A9" s="8">
        <v>1</v>
      </c>
      <c r="B9" s="9" t="s">
        <v>30</v>
      </c>
      <c r="C9" s="293" t="s">
        <v>112</v>
      </c>
      <c r="D9" s="294">
        <f>D10+D11+D12+D13+D14</f>
        <v>8903.4132700000009</v>
      </c>
      <c r="E9" s="294">
        <f t="shared" ref="E9" si="0">E10+E11+E12+E13+E14</f>
        <v>8610.4073200000003</v>
      </c>
      <c r="F9" s="304">
        <f t="shared" ref="F9" si="1">E9/D9</f>
        <v>0.96709060434302396</v>
      </c>
    </row>
    <row r="10" spans="1:6" ht="32.25" customHeight="1">
      <c r="A10" s="8">
        <v>2</v>
      </c>
      <c r="B10" s="10" t="s">
        <v>14</v>
      </c>
      <c r="C10" s="296" t="s">
        <v>114</v>
      </c>
      <c r="D10" s="297">
        <v>1329.76205</v>
      </c>
      <c r="E10" s="297">
        <v>1322.5601799999999</v>
      </c>
      <c r="F10" s="295">
        <f>E10/D10</f>
        <v>0.99458409119135249</v>
      </c>
    </row>
    <row r="11" spans="1:6" ht="51.75" customHeight="1">
      <c r="A11" s="8">
        <v>3</v>
      </c>
      <c r="B11" s="10" t="s">
        <v>15</v>
      </c>
      <c r="C11" s="296" t="s">
        <v>113</v>
      </c>
      <c r="D11" s="297">
        <v>7013.4184599999999</v>
      </c>
      <c r="E11" s="297">
        <v>6727.61438</v>
      </c>
      <c r="F11" s="295">
        <f t="shared" ref="F11:F35" si="2">E11/D11</f>
        <v>0.95924896230988621</v>
      </c>
    </row>
    <row r="12" spans="1:6" ht="44.25" customHeight="1">
      <c r="A12" s="8">
        <v>4</v>
      </c>
      <c r="B12" s="10" t="s">
        <v>16</v>
      </c>
      <c r="C12" s="296" t="s">
        <v>115</v>
      </c>
      <c r="D12" s="297">
        <f>10+370.494</f>
        <v>380.49400000000003</v>
      </c>
      <c r="E12" s="297">
        <f>380.494</f>
        <v>380.49400000000003</v>
      </c>
      <c r="F12" s="295">
        <f t="shared" si="2"/>
        <v>1</v>
      </c>
    </row>
    <row r="13" spans="1:6" ht="24.95" customHeight="1">
      <c r="A13" s="8">
        <v>5</v>
      </c>
      <c r="B13" s="10" t="s">
        <v>18</v>
      </c>
      <c r="C13" s="296" t="s">
        <v>116</v>
      </c>
      <c r="D13" s="298">
        <v>0</v>
      </c>
      <c r="E13" s="298">
        <v>0</v>
      </c>
      <c r="F13" s="295">
        <v>0</v>
      </c>
    </row>
    <row r="14" spans="1:6" ht="24.95" customHeight="1">
      <c r="A14" s="8">
        <v>6</v>
      </c>
      <c r="B14" s="10" t="s">
        <v>52</v>
      </c>
      <c r="C14" s="296" t="s">
        <v>117</v>
      </c>
      <c r="D14" s="297">
        <v>179.73876000000001</v>
      </c>
      <c r="E14" s="297">
        <f>1.961+177.77776</f>
        <v>179.73876000000001</v>
      </c>
      <c r="F14" s="295">
        <f t="shared" si="2"/>
        <v>1</v>
      </c>
    </row>
    <row r="15" spans="1:6" ht="24.95" customHeight="1">
      <c r="A15" s="8">
        <v>7</v>
      </c>
      <c r="B15" s="9" t="s">
        <v>55</v>
      </c>
      <c r="C15" s="293" t="s">
        <v>118</v>
      </c>
      <c r="D15" s="294">
        <f>D16</f>
        <v>158.5701</v>
      </c>
      <c r="E15" s="294">
        <f>E16</f>
        <v>158.5701</v>
      </c>
      <c r="F15" s="304">
        <f t="shared" si="2"/>
        <v>1</v>
      </c>
    </row>
    <row r="16" spans="1:6" ht="24.95" customHeight="1">
      <c r="A16" s="8">
        <v>8</v>
      </c>
      <c r="B16" s="10" t="s">
        <v>56</v>
      </c>
      <c r="C16" s="296" t="s">
        <v>119</v>
      </c>
      <c r="D16" s="136">
        <v>158.5701</v>
      </c>
      <c r="E16" s="136">
        <v>158.5701</v>
      </c>
      <c r="F16" s="295">
        <f t="shared" si="2"/>
        <v>1</v>
      </c>
    </row>
    <row r="17" spans="1:6" ht="35.25" customHeight="1">
      <c r="A17" s="8">
        <v>9</v>
      </c>
      <c r="B17" s="11" t="s">
        <v>34</v>
      </c>
      <c r="C17" s="293" t="s">
        <v>106</v>
      </c>
      <c r="D17" s="299">
        <f>D18</f>
        <v>47.158000000000001</v>
      </c>
      <c r="E17" s="299">
        <f>E18</f>
        <v>47.158000000000001</v>
      </c>
      <c r="F17" s="304">
        <f t="shared" si="2"/>
        <v>1</v>
      </c>
    </row>
    <row r="18" spans="1:6" ht="35.25" customHeight="1">
      <c r="A18" s="8">
        <v>10</v>
      </c>
      <c r="B18" s="12" t="s">
        <v>302</v>
      </c>
      <c r="C18" s="296" t="s">
        <v>107</v>
      </c>
      <c r="D18" s="136">
        <v>47.158000000000001</v>
      </c>
      <c r="E18" s="136">
        <v>47.158000000000001</v>
      </c>
      <c r="F18" s="295">
        <f t="shared" si="2"/>
        <v>1</v>
      </c>
    </row>
    <row r="19" spans="1:6" ht="24.95" customHeight="1">
      <c r="A19" s="8">
        <v>11</v>
      </c>
      <c r="B19" s="9" t="s">
        <v>3</v>
      </c>
      <c r="C19" s="293" t="s">
        <v>108</v>
      </c>
      <c r="D19" s="294">
        <f>D20</f>
        <v>1173.2164399999999</v>
      </c>
      <c r="E19" s="294">
        <f t="shared" ref="E19" si="3">E20</f>
        <v>855.29462999999998</v>
      </c>
      <c r="F19" s="304">
        <f t="shared" si="2"/>
        <v>0.72901691524199919</v>
      </c>
    </row>
    <row r="20" spans="1:6" s="54" customFormat="1" ht="24.95" customHeight="1">
      <c r="A20" s="8">
        <v>12</v>
      </c>
      <c r="B20" s="13" t="s">
        <v>54</v>
      </c>
      <c r="C20" s="300" t="s">
        <v>109</v>
      </c>
      <c r="D20" s="301">
        <v>1173.2164399999999</v>
      </c>
      <c r="E20" s="301">
        <v>855.29462999999998</v>
      </c>
      <c r="F20" s="295">
        <f t="shared" si="2"/>
        <v>0.72901691524199919</v>
      </c>
    </row>
    <row r="21" spans="1:6" ht="24.95" customHeight="1">
      <c r="A21" s="8">
        <v>13</v>
      </c>
      <c r="B21" s="9" t="s">
        <v>33</v>
      </c>
      <c r="C21" s="293" t="s">
        <v>110</v>
      </c>
      <c r="D21" s="294">
        <f>D22+D23+D24</f>
        <v>74950.000020000007</v>
      </c>
      <c r="E21" s="294">
        <f t="shared" ref="E21" si="4">E22+E23+E24</f>
        <v>72808.543390000006</v>
      </c>
      <c r="F21" s="304">
        <f t="shared" si="2"/>
        <v>0.97142819707233408</v>
      </c>
    </row>
    <row r="22" spans="1:6" ht="24.95" customHeight="1">
      <c r="A22" s="8">
        <v>14</v>
      </c>
      <c r="B22" s="10" t="s">
        <v>256</v>
      </c>
      <c r="C22" s="296" t="s">
        <v>257</v>
      </c>
      <c r="D22" s="297">
        <v>74277.585089999993</v>
      </c>
      <c r="E22" s="297">
        <v>72136.128849999994</v>
      </c>
      <c r="F22" s="295">
        <f t="shared" si="2"/>
        <v>0.97116954950264933</v>
      </c>
    </row>
    <row r="23" spans="1:6" ht="24.95" customHeight="1">
      <c r="A23" s="8">
        <v>15</v>
      </c>
      <c r="B23" s="10" t="s">
        <v>35</v>
      </c>
      <c r="C23" s="296" t="s">
        <v>111</v>
      </c>
      <c r="D23" s="297">
        <v>536.53862000000004</v>
      </c>
      <c r="E23" s="297">
        <v>536.53823</v>
      </c>
      <c r="F23" s="295">
        <f t="shared" si="2"/>
        <v>0.99999927311849413</v>
      </c>
    </row>
    <row r="24" spans="1:6" ht="24.95" customHeight="1">
      <c r="A24" s="8">
        <v>16</v>
      </c>
      <c r="B24" s="10" t="s">
        <v>210</v>
      </c>
      <c r="C24" s="296" t="s">
        <v>211</v>
      </c>
      <c r="D24" s="297">
        <v>135.87630999999999</v>
      </c>
      <c r="E24" s="297">
        <v>135.87630999999999</v>
      </c>
      <c r="F24" s="295">
        <f t="shared" si="2"/>
        <v>1</v>
      </c>
    </row>
    <row r="25" spans="1:6" ht="24.95" customHeight="1">
      <c r="A25" s="8">
        <v>17</v>
      </c>
      <c r="B25" s="9" t="s">
        <v>19</v>
      </c>
      <c r="C25" s="293" t="s">
        <v>104</v>
      </c>
      <c r="D25" s="294">
        <f>D26</f>
        <v>3049.3580000000002</v>
      </c>
      <c r="E25" s="294">
        <f t="shared" ref="E25" si="5">E26</f>
        <v>3049.3580000000002</v>
      </c>
      <c r="F25" s="304">
        <f t="shared" si="2"/>
        <v>1</v>
      </c>
    </row>
    <row r="26" spans="1:6" ht="24.95" customHeight="1">
      <c r="A26" s="8">
        <v>18</v>
      </c>
      <c r="B26" s="10" t="s">
        <v>32</v>
      </c>
      <c r="C26" s="296" t="s">
        <v>105</v>
      </c>
      <c r="D26" s="297">
        <v>3049.3580000000002</v>
      </c>
      <c r="E26" s="297">
        <v>3049.3580000000002</v>
      </c>
      <c r="F26" s="295">
        <f t="shared" si="2"/>
        <v>1</v>
      </c>
    </row>
    <row r="27" spans="1:6" s="88" customFormat="1" ht="24.95" customHeight="1">
      <c r="A27" s="8">
        <v>19</v>
      </c>
      <c r="B27" s="9" t="s">
        <v>212</v>
      </c>
      <c r="C27" s="293" t="s">
        <v>213</v>
      </c>
      <c r="D27" s="294">
        <f>D28</f>
        <v>0</v>
      </c>
      <c r="E27" s="294">
        <f t="shared" ref="E27" si="6">E28</f>
        <v>0</v>
      </c>
      <c r="F27" s="295">
        <v>0</v>
      </c>
    </row>
    <row r="28" spans="1:6" ht="24.95" customHeight="1">
      <c r="A28" s="8">
        <v>20</v>
      </c>
      <c r="B28" s="10" t="s">
        <v>214</v>
      </c>
      <c r="C28" s="296" t="s">
        <v>215</v>
      </c>
      <c r="D28" s="297">
        <v>0</v>
      </c>
      <c r="E28" s="297">
        <v>0</v>
      </c>
      <c r="F28" s="295">
        <v>0</v>
      </c>
    </row>
    <row r="29" spans="1:6" s="92" customFormat="1" ht="24.95" customHeight="1">
      <c r="A29" s="8">
        <v>21</v>
      </c>
      <c r="B29" s="9" t="s">
        <v>223</v>
      </c>
      <c r="C29" s="293" t="s">
        <v>228</v>
      </c>
      <c r="D29" s="294">
        <f>D30+D31</f>
        <v>9756.8372600000002</v>
      </c>
      <c r="E29" s="294">
        <f>E30+E31</f>
        <v>9756.8372600000002</v>
      </c>
      <c r="F29" s="295">
        <f t="shared" si="2"/>
        <v>1</v>
      </c>
    </row>
    <row r="30" spans="1:6" s="92" customFormat="1" ht="24.95" customHeight="1">
      <c r="A30" s="8">
        <v>22</v>
      </c>
      <c r="B30" s="10" t="s">
        <v>224</v>
      </c>
      <c r="C30" s="296" t="s">
        <v>229</v>
      </c>
      <c r="D30" s="297">
        <v>162.29646</v>
      </c>
      <c r="E30" s="297">
        <v>162.29646</v>
      </c>
      <c r="F30" s="295">
        <f t="shared" si="2"/>
        <v>1</v>
      </c>
    </row>
    <row r="31" spans="1:6" s="92" customFormat="1" ht="24.95" customHeight="1">
      <c r="A31" s="8">
        <v>23</v>
      </c>
      <c r="B31" s="305" t="s">
        <v>362</v>
      </c>
      <c r="C31" s="296" t="s">
        <v>361</v>
      </c>
      <c r="D31" s="297">
        <v>9594.5408000000007</v>
      </c>
      <c r="E31" s="297">
        <v>9594.5408000000007</v>
      </c>
      <c r="F31" s="295">
        <f t="shared" si="2"/>
        <v>1</v>
      </c>
    </row>
    <row r="32" spans="1:6" s="92" customFormat="1" ht="34.5" customHeight="1">
      <c r="A32" s="8">
        <v>24</v>
      </c>
      <c r="B32" s="209" t="s">
        <v>325</v>
      </c>
      <c r="C32" s="302" t="s">
        <v>327</v>
      </c>
      <c r="D32" s="294">
        <f>D33</f>
        <v>286.8</v>
      </c>
      <c r="E32" s="294">
        <f>E33</f>
        <v>286.8</v>
      </c>
      <c r="F32" s="295">
        <f t="shared" si="2"/>
        <v>1</v>
      </c>
    </row>
    <row r="33" spans="1:6" s="92" customFormat="1" ht="24.95" customHeight="1">
      <c r="A33" s="8">
        <v>25</v>
      </c>
      <c r="B33" s="210" t="s">
        <v>326</v>
      </c>
      <c r="C33" s="303" t="s">
        <v>328</v>
      </c>
      <c r="D33" s="297">
        <v>286.8</v>
      </c>
      <c r="E33" s="297">
        <v>286.8</v>
      </c>
      <c r="F33" s="295">
        <f t="shared" si="2"/>
        <v>1</v>
      </c>
    </row>
    <row r="34" spans="1:6" s="54" customFormat="1" ht="24.95" customHeight="1">
      <c r="A34" s="8">
        <v>26</v>
      </c>
      <c r="B34" s="306" t="s">
        <v>4</v>
      </c>
      <c r="C34" s="300"/>
      <c r="D34" s="301">
        <v>0</v>
      </c>
      <c r="E34" s="298">
        <v>0</v>
      </c>
      <c r="F34" s="295">
        <v>0</v>
      </c>
    </row>
    <row r="35" spans="1:6" s="55" customFormat="1" ht="24.95" customHeight="1" thickBot="1">
      <c r="A35" s="347" t="s">
        <v>20</v>
      </c>
      <c r="B35" s="348"/>
      <c r="C35" s="348"/>
      <c r="D35" s="89">
        <f>D9+D15+D17+D19+D21+D25+D29+D27+D32+D34</f>
        <v>98325.353090000004</v>
      </c>
      <c r="E35" s="89">
        <f>E9+E15+E17+E19+E21+E25+E29+E27+E32+E34</f>
        <v>95572.968700000012</v>
      </c>
      <c r="F35" s="304">
        <f t="shared" si="2"/>
        <v>0.97200737852951669</v>
      </c>
    </row>
    <row r="37" spans="1:6">
      <c r="D37" s="56"/>
      <c r="E37" s="56"/>
      <c r="F37" s="56"/>
    </row>
    <row r="38" spans="1:6">
      <c r="D38" s="57"/>
      <c r="E38" s="57"/>
      <c r="F38" s="57"/>
    </row>
  </sheetData>
  <mergeCells count="3">
    <mergeCell ref="A4:F4"/>
    <mergeCell ref="A35:C35"/>
    <mergeCell ref="C2:F2"/>
  </mergeCells>
  <phoneticPr fontId="5" type="noConversion"/>
  <pageMargins left="0.11811023622047245" right="0.11811023622047245" top="0.35433070866141736" bottom="0.15748031496062992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9"/>
  <sheetViews>
    <sheetView view="pageBreakPreview" zoomScale="90" zoomScaleSheetLayoutView="90" workbookViewId="0">
      <selection activeCell="H7" sqref="H7:H8"/>
    </sheetView>
  </sheetViews>
  <sheetFormatPr defaultRowHeight="33" customHeight="1"/>
  <cols>
    <col min="1" max="1" width="9.140625" style="67" customWidth="1"/>
    <col min="2" max="2" width="44.5703125" style="67" customWidth="1"/>
    <col min="3" max="3" width="6.5703125" style="125" customWidth="1"/>
    <col min="4" max="4" width="10.85546875" style="125" customWidth="1"/>
    <col min="5" max="5" width="16" style="125" customWidth="1"/>
    <col min="6" max="6" width="8" style="125" customWidth="1"/>
    <col min="7" max="7" width="14.85546875" style="125" customWidth="1"/>
    <col min="8" max="8" width="13.140625" style="125" customWidth="1"/>
    <col min="9" max="9" width="16.42578125" style="125" customWidth="1"/>
    <col min="10" max="16384" width="9.140625" style="67"/>
  </cols>
  <sheetData>
    <row r="1" spans="1:9" s="219" customFormat="1" ht="33" customHeight="1">
      <c r="C1" s="102"/>
      <c r="D1" s="102"/>
      <c r="E1" s="350" t="s">
        <v>420</v>
      </c>
      <c r="F1" s="350"/>
      <c r="G1" s="350"/>
      <c r="H1" s="350"/>
      <c r="I1" s="350"/>
    </row>
    <row r="2" spans="1:9" s="217" customFormat="1" ht="43.5" customHeight="1">
      <c r="B2" s="351"/>
      <c r="C2" s="351"/>
      <c r="D2" s="351"/>
      <c r="E2" s="216"/>
      <c r="F2" s="352" t="s">
        <v>406</v>
      </c>
      <c r="G2" s="352"/>
      <c r="H2" s="352"/>
      <c r="I2" s="352"/>
    </row>
    <row r="3" spans="1:9" s="217" customFormat="1" ht="12.75">
      <c r="C3" s="216"/>
      <c r="D3" s="216"/>
      <c r="E3" s="216"/>
      <c r="F3" s="216"/>
      <c r="G3" s="216"/>
      <c r="H3" s="216"/>
      <c r="I3" s="216"/>
    </row>
    <row r="4" spans="1:9" ht="12.75" customHeight="1">
      <c r="D4" s="220"/>
      <c r="E4" s="102"/>
      <c r="F4" s="220"/>
      <c r="G4" s="220"/>
    </row>
    <row r="5" spans="1:9" ht="42" customHeight="1">
      <c r="A5" s="353" t="s">
        <v>407</v>
      </c>
      <c r="B5" s="353"/>
      <c r="C5" s="353"/>
      <c r="D5" s="353"/>
      <c r="E5" s="353"/>
      <c r="F5" s="353"/>
      <c r="G5" s="353"/>
      <c r="H5" s="353"/>
      <c r="I5" s="353"/>
    </row>
    <row r="6" spans="1:9" ht="22.5" customHeight="1">
      <c r="I6" s="102" t="s">
        <v>58</v>
      </c>
    </row>
    <row r="7" spans="1:9" s="125" customFormat="1" ht="152.25" customHeight="1">
      <c r="A7" s="310" t="s">
        <v>23</v>
      </c>
      <c r="B7" s="309" t="s">
        <v>205</v>
      </c>
      <c r="C7" s="103" t="s">
        <v>206</v>
      </c>
      <c r="D7" s="104" t="s">
        <v>123</v>
      </c>
      <c r="E7" s="104" t="s">
        <v>44</v>
      </c>
      <c r="F7" s="104" t="s">
        <v>45</v>
      </c>
      <c r="G7" s="292" t="s">
        <v>418</v>
      </c>
      <c r="H7" s="292" t="s">
        <v>416</v>
      </c>
      <c r="I7" s="292" t="s">
        <v>417</v>
      </c>
    </row>
    <row r="8" spans="1:9" s="44" customFormat="1" ht="21.75" customHeight="1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</row>
    <row r="9" spans="1:9" s="68" customFormat="1" ht="24.75" customHeight="1">
      <c r="A9" s="20">
        <v>1</v>
      </c>
      <c r="B9" s="46" t="s">
        <v>64</v>
      </c>
      <c r="C9" s="105">
        <v>807</v>
      </c>
      <c r="D9" s="105"/>
      <c r="E9" s="105"/>
      <c r="F9" s="105"/>
      <c r="G9" s="234">
        <f>G10+G59+G68+G79+G92+G149+G187+G162+G156+G180</f>
        <v>98325.353090000004</v>
      </c>
      <c r="H9" s="234">
        <f>H10+H59+H68+H79+H92+H149+H187+H162+H156+H180</f>
        <v>95572.968700000012</v>
      </c>
      <c r="I9" s="311">
        <f>H9/G9</f>
        <v>0.97200737852951669</v>
      </c>
    </row>
    <row r="10" spans="1:9" ht="21" customHeight="1">
      <c r="A10" s="20">
        <v>2</v>
      </c>
      <c r="B10" s="46" t="s">
        <v>30</v>
      </c>
      <c r="C10" s="106">
        <v>807</v>
      </c>
      <c r="D10" s="107" t="s">
        <v>112</v>
      </c>
      <c r="E10" s="107"/>
      <c r="F10" s="107"/>
      <c r="G10" s="234">
        <f>G11+G17+G27+G36+G42</f>
        <v>8903.4132700000009</v>
      </c>
      <c r="H10" s="234">
        <f>H11+H17+H27+H36+H42</f>
        <v>8610.4073200000003</v>
      </c>
      <c r="I10" s="311">
        <f t="shared" ref="I10:I69" si="0">H10/G10</f>
        <v>0.96709060434302396</v>
      </c>
    </row>
    <row r="11" spans="1:9" ht="50.25" customHeight="1">
      <c r="A11" s="20">
        <v>3</v>
      </c>
      <c r="B11" s="46" t="s">
        <v>14</v>
      </c>
      <c r="C11" s="105">
        <v>807</v>
      </c>
      <c r="D11" s="107" t="s">
        <v>114</v>
      </c>
      <c r="E11" s="107"/>
      <c r="F11" s="107"/>
      <c r="G11" s="236">
        <f>G12</f>
        <v>1329.76205</v>
      </c>
      <c r="H11" s="236">
        <f t="shared" ref="H11:H13" si="1">H12</f>
        <v>1322.5601799999999</v>
      </c>
      <c r="I11" s="311">
        <f t="shared" si="0"/>
        <v>0.99458409119135249</v>
      </c>
    </row>
    <row r="12" spans="1:9" ht="18" customHeight="1">
      <c r="A12" s="20">
        <v>4</v>
      </c>
      <c r="B12" s="70" t="s">
        <v>41</v>
      </c>
      <c r="C12" s="106">
        <v>807</v>
      </c>
      <c r="D12" s="108" t="s">
        <v>114</v>
      </c>
      <c r="E12" s="108" t="s">
        <v>132</v>
      </c>
      <c r="F12" s="108"/>
      <c r="G12" s="235">
        <f>G13</f>
        <v>1329.76205</v>
      </c>
      <c r="H12" s="235">
        <f t="shared" si="1"/>
        <v>1322.5601799999999</v>
      </c>
      <c r="I12" s="312">
        <f t="shared" si="0"/>
        <v>0.99458409119135249</v>
      </c>
    </row>
    <row r="13" spans="1:9" ht="33" customHeight="1">
      <c r="A13" s="20">
        <v>5</v>
      </c>
      <c r="B13" s="70" t="s">
        <v>46</v>
      </c>
      <c r="C13" s="106">
        <v>807</v>
      </c>
      <c r="D13" s="108" t="s">
        <v>114</v>
      </c>
      <c r="E13" s="108" t="s">
        <v>133</v>
      </c>
      <c r="F13" s="108"/>
      <c r="G13" s="235">
        <f>G14</f>
        <v>1329.76205</v>
      </c>
      <c r="H13" s="235">
        <f t="shared" si="1"/>
        <v>1322.5601799999999</v>
      </c>
      <c r="I13" s="312">
        <f t="shared" si="0"/>
        <v>0.99458409119135249</v>
      </c>
    </row>
    <row r="14" spans="1:9" ht="37.5" customHeight="1">
      <c r="A14" s="20">
        <v>6</v>
      </c>
      <c r="B14" s="70" t="s">
        <v>155</v>
      </c>
      <c r="C14" s="106">
        <v>807</v>
      </c>
      <c r="D14" s="108" t="s">
        <v>114</v>
      </c>
      <c r="E14" s="108" t="s">
        <v>134</v>
      </c>
      <c r="F14" s="108"/>
      <c r="G14" s="235">
        <f>G16</f>
        <v>1329.76205</v>
      </c>
      <c r="H14" s="235">
        <f>H16</f>
        <v>1322.5601799999999</v>
      </c>
      <c r="I14" s="312">
        <f t="shared" si="0"/>
        <v>0.99458409119135249</v>
      </c>
    </row>
    <row r="15" spans="1:9" ht="91.5" customHeight="1">
      <c r="A15" s="20">
        <v>7</v>
      </c>
      <c r="B15" s="70" t="s">
        <v>174</v>
      </c>
      <c r="C15" s="106">
        <v>807</v>
      </c>
      <c r="D15" s="108" t="s">
        <v>114</v>
      </c>
      <c r="E15" s="108" t="s">
        <v>134</v>
      </c>
      <c r="F15" s="109" t="s">
        <v>42</v>
      </c>
      <c r="G15" s="235">
        <f>G14</f>
        <v>1329.76205</v>
      </c>
      <c r="H15" s="235">
        <f>H14</f>
        <v>1322.5601799999999</v>
      </c>
      <c r="I15" s="312">
        <f t="shared" si="0"/>
        <v>0.99458409119135249</v>
      </c>
    </row>
    <row r="16" spans="1:9" ht="33" customHeight="1">
      <c r="A16" s="20">
        <v>8</v>
      </c>
      <c r="B16" s="70" t="s">
        <v>47</v>
      </c>
      <c r="C16" s="106">
        <v>807</v>
      </c>
      <c r="D16" s="108" t="s">
        <v>114</v>
      </c>
      <c r="E16" s="108" t="s">
        <v>134</v>
      </c>
      <c r="F16" s="108" t="s">
        <v>39</v>
      </c>
      <c r="G16" s="188">
        <v>1329.76205</v>
      </c>
      <c r="H16" s="188">
        <v>1322.5601799999999</v>
      </c>
      <c r="I16" s="312">
        <f t="shared" si="0"/>
        <v>0.99458409119135249</v>
      </c>
    </row>
    <row r="17" spans="1:9" ht="78.75" customHeight="1">
      <c r="A17" s="20">
        <v>9</v>
      </c>
      <c r="B17" s="46" t="s">
        <v>175</v>
      </c>
      <c r="C17" s="106">
        <v>807</v>
      </c>
      <c r="D17" s="107" t="s">
        <v>113</v>
      </c>
      <c r="E17" s="107"/>
      <c r="F17" s="107"/>
      <c r="G17" s="236">
        <f>G18</f>
        <v>7013.4184599999999</v>
      </c>
      <c r="H17" s="236">
        <f t="shared" ref="H17" si="2">H18</f>
        <v>6727.61438</v>
      </c>
      <c r="I17" s="311">
        <f t="shared" si="0"/>
        <v>0.95924896230988621</v>
      </c>
    </row>
    <row r="18" spans="1:9" ht="19.5" customHeight="1">
      <c r="A18" s="20">
        <v>10</v>
      </c>
      <c r="B18" s="71" t="s">
        <v>41</v>
      </c>
      <c r="C18" s="106">
        <v>807</v>
      </c>
      <c r="D18" s="110" t="s">
        <v>113</v>
      </c>
      <c r="E18" s="110" t="s">
        <v>135</v>
      </c>
      <c r="F18" s="110"/>
      <c r="G18" s="189">
        <f t="shared" ref="G18:H19" si="3">G19</f>
        <v>7013.4184599999999</v>
      </c>
      <c r="H18" s="189">
        <f t="shared" si="3"/>
        <v>6727.61438</v>
      </c>
      <c r="I18" s="312">
        <f t="shared" si="0"/>
        <v>0.95924896230988621</v>
      </c>
    </row>
    <row r="19" spans="1:9" ht="33" customHeight="1">
      <c r="A19" s="20">
        <v>11</v>
      </c>
      <c r="B19" s="71" t="s">
        <v>46</v>
      </c>
      <c r="C19" s="106">
        <v>807</v>
      </c>
      <c r="D19" s="110" t="s">
        <v>113</v>
      </c>
      <c r="E19" s="110" t="s">
        <v>136</v>
      </c>
      <c r="F19" s="110"/>
      <c r="G19" s="189">
        <f>G20</f>
        <v>7013.4184599999999</v>
      </c>
      <c r="H19" s="189">
        <f t="shared" si="3"/>
        <v>6727.61438</v>
      </c>
      <c r="I19" s="312">
        <f t="shared" si="0"/>
        <v>0.95924896230988621</v>
      </c>
    </row>
    <row r="20" spans="1:9" ht="66.75" customHeight="1">
      <c r="A20" s="20">
        <v>12</v>
      </c>
      <c r="B20" s="49" t="s">
        <v>293</v>
      </c>
      <c r="C20" s="106">
        <v>807</v>
      </c>
      <c r="D20" s="110" t="s">
        <v>113</v>
      </c>
      <c r="E20" s="110" t="s">
        <v>137</v>
      </c>
      <c r="F20" s="110"/>
      <c r="G20" s="189">
        <f>G22+G24+G25</f>
        <v>7013.4184599999999</v>
      </c>
      <c r="H20" s="189">
        <f t="shared" ref="H20" si="4">H22+H24+H25</f>
        <v>6727.61438</v>
      </c>
      <c r="I20" s="312">
        <f t="shared" si="0"/>
        <v>0.95924896230988621</v>
      </c>
    </row>
    <row r="21" spans="1:9" ht="96.75" customHeight="1">
      <c r="A21" s="20">
        <v>13</v>
      </c>
      <c r="B21" s="49" t="s">
        <v>174</v>
      </c>
      <c r="C21" s="106">
        <v>807</v>
      </c>
      <c r="D21" s="110" t="s">
        <v>113</v>
      </c>
      <c r="E21" s="110" t="s">
        <v>137</v>
      </c>
      <c r="F21" s="110" t="s">
        <v>42</v>
      </c>
      <c r="G21" s="189">
        <f>G22</f>
        <v>3015.8581399999998</v>
      </c>
      <c r="H21" s="189">
        <f>H22</f>
        <v>2827.1572099999998</v>
      </c>
      <c r="I21" s="312">
        <f t="shared" si="0"/>
        <v>0.93743043563713513</v>
      </c>
    </row>
    <row r="22" spans="1:9" ht="44.25" customHeight="1">
      <c r="A22" s="20">
        <v>14</v>
      </c>
      <c r="B22" s="49" t="s">
        <v>47</v>
      </c>
      <c r="C22" s="106">
        <v>807</v>
      </c>
      <c r="D22" s="110" t="s">
        <v>113</v>
      </c>
      <c r="E22" s="110" t="s">
        <v>138</v>
      </c>
      <c r="F22" s="110" t="s">
        <v>39</v>
      </c>
      <c r="G22" s="189">
        <v>3015.8581399999998</v>
      </c>
      <c r="H22" s="189">
        <f>2147.04272+18.62+661.49449</f>
        <v>2827.1572099999998</v>
      </c>
      <c r="I22" s="312">
        <f t="shared" si="0"/>
        <v>0.93743043563713513</v>
      </c>
    </row>
    <row r="23" spans="1:9" ht="57" customHeight="1">
      <c r="A23" s="20">
        <v>15</v>
      </c>
      <c r="B23" s="71" t="s">
        <v>176</v>
      </c>
      <c r="C23" s="106">
        <v>807</v>
      </c>
      <c r="D23" s="110" t="s">
        <v>113</v>
      </c>
      <c r="E23" s="110" t="s">
        <v>138</v>
      </c>
      <c r="F23" s="110" t="s">
        <v>43</v>
      </c>
      <c r="G23" s="189">
        <f>G24</f>
        <v>3993.1743499999998</v>
      </c>
      <c r="H23" s="189">
        <f>H24</f>
        <v>3896.0711999999999</v>
      </c>
      <c r="I23" s="312">
        <f t="shared" si="0"/>
        <v>0.97568271718463784</v>
      </c>
    </row>
    <row r="24" spans="1:9" ht="43.5" customHeight="1">
      <c r="A24" s="20">
        <v>16</v>
      </c>
      <c r="B24" s="71" t="s">
        <v>126</v>
      </c>
      <c r="C24" s="106">
        <v>807</v>
      </c>
      <c r="D24" s="110" t="s">
        <v>113</v>
      </c>
      <c r="E24" s="110" t="s">
        <v>138</v>
      </c>
      <c r="F24" s="110" t="s">
        <v>37</v>
      </c>
      <c r="G24" s="189">
        <v>3993.1743499999998</v>
      </c>
      <c r="H24" s="189">
        <f>929.58659+2966.48461</f>
        <v>3896.0711999999999</v>
      </c>
      <c r="I24" s="312">
        <f t="shared" si="0"/>
        <v>0.97568271718463784</v>
      </c>
    </row>
    <row r="25" spans="1:9" ht="17.25" customHeight="1">
      <c r="A25" s="20">
        <v>17</v>
      </c>
      <c r="B25" s="49" t="s">
        <v>49</v>
      </c>
      <c r="C25" s="106">
        <v>807</v>
      </c>
      <c r="D25" s="110" t="s">
        <v>113</v>
      </c>
      <c r="E25" s="110" t="s">
        <v>138</v>
      </c>
      <c r="F25" s="110" t="s">
        <v>50</v>
      </c>
      <c r="G25" s="189">
        <f>G26</f>
        <v>4.3859700000000004</v>
      </c>
      <c r="H25" s="189">
        <f>H26</f>
        <v>4.3859700000000004</v>
      </c>
      <c r="I25" s="312">
        <f t="shared" si="0"/>
        <v>1</v>
      </c>
    </row>
    <row r="26" spans="1:9" ht="27" customHeight="1">
      <c r="A26" s="20">
        <v>18</v>
      </c>
      <c r="B26" s="49" t="s">
        <v>51</v>
      </c>
      <c r="C26" s="106">
        <v>807</v>
      </c>
      <c r="D26" s="110" t="s">
        <v>113</v>
      </c>
      <c r="E26" s="110" t="s">
        <v>138</v>
      </c>
      <c r="F26" s="110" t="s">
        <v>40</v>
      </c>
      <c r="G26" s="189">
        <v>4.3859700000000004</v>
      </c>
      <c r="H26" s="189">
        <v>4.3859700000000004</v>
      </c>
      <c r="I26" s="312">
        <f t="shared" si="0"/>
        <v>1</v>
      </c>
    </row>
    <row r="27" spans="1:9" s="68" customFormat="1" ht="65.25" customHeight="1">
      <c r="A27" s="20">
        <v>19</v>
      </c>
      <c r="B27" s="111" t="s">
        <v>235</v>
      </c>
      <c r="C27" s="105">
        <v>807</v>
      </c>
      <c r="D27" s="112" t="s">
        <v>115</v>
      </c>
      <c r="E27" s="112"/>
      <c r="F27" s="112"/>
      <c r="G27" s="237">
        <f>G28+G32</f>
        <v>380.49400000000003</v>
      </c>
      <c r="H27" s="237">
        <f t="shared" ref="H27" si="5">H28+H32</f>
        <v>380.49400000000003</v>
      </c>
      <c r="I27" s="311">
        <f t="shared" si="0"/>
        <v>1</v>
      </c>
    </row>
    <row r="28" spans="1:9" ht="18" customHeight="1">
      <c r="A28" s="20">
        <v>20</v>
      </c>
      <c r="B28" s="49" t="s">
        <v>158</v>
      </c>
      <c r="C28" s="106">
        <v>807</v>
      </c>
      <c r="D28" s="113" t="s">
        <v>115</v>
      </c>
      <c r="E28" s="110" t="s">
        <v>139</v>
      </c>
      <c r="F28" s="113"/>
      <c r="G28" s="189">
        <f t="shared" ref="G28:H30" si="6">G29</f>
        <v>10</v>
      </c>
      <c r="H28" s="189">
        <f t="shared" si="6"/>
        <v>10</v>
      </c>
      <c r="I28" s="312">
        <f t="shared" si="0"/>
        <v>1</v>
      </c>
    </row>
    <row r="29" spans="1:9" ht="98.25" customHeight="1">
      <c r="A29" s="20">
        <v>21</v>
      </c>
      <c r="B29" s="48" t="s">
        <v>159</v>
      </c>
      <c r="C29" s="106">
        <v>807</v>
      </c>
      <c r="D29" s="113" t="s">
        <v>115</v>
      </c>
      <c r="E29" s="113" t="s">
        <v>156</v>
      </c>
      <c r="F29" s="113"/>
      <c r="G29" s="189">
        <f t="shared" si="6"/>
        <v>10</v>
      </c>
      <c r="H29" s="189">
        <f t="shared" si="6"/>
        <v>10</v>
      </c>
      <c r="I29" s="312">
        <f t="shared" si="0"/>
        <v>1</v>
      </c>
    </row>
    <row r="30" spans="1:9" ht="15" customHeight="1">
      <c r="A30" s="20">
        <v>22</v>
      </c>
      <c r="B30" s="48" t="s">
        <v>31</v>
      </c>
      <c r="C30" s="106">
        <v>807</v>
      </c>
      <c r="D30" s="113" t="s">
        <v>115</v>
      </c>
      <c r="E30" s="113" t="s">
        <v>156</v>
      </c>
      <c r="F30" s="113" t="s">
        <v>53</v>
      </c>
      <c r="G30" s="189">
        <f t="shared" si="6"/>
        <v>10</v>
      </c>
      <c r="H30" s="189">
        <f t="shared" si="6"/>
        <v>10</v>
      </c>
      <c r="I30" s="312">
        <f t="shared" si="0"/>
        <v>1</v>
      </c>
    </row>
    <row r="31" spans="1:9" ht="33.75" customHeight="1">
      <c r="A31" s="20">
        <v>23</v>
      </c>
      <c r="B31" s="48" t="s">
        <v>36</v>
      </c>
      <c r="C31" s="106">
        <v>807</v>
      </c>
      <c r="D31" s="113" t="s">
        <v>115</v>
      </c>
      <c r="E31" s="113" t="s">
        <v>156</v>
      </c>
      <c r="F31" s="113" t="s">
        <v>38</v>
      </c>
      <c r="G31" s="114">
        <v>10</v>
      </c>
      <c r="H31" s="114">
        <v>10</v>
      </c>
      <c r="I31" s="312">
        <f t="shared" si="0"/>
        <v>1</v>
      </c>
    </row>
    <row r="32" spans="1:9" ht="16.5" customHeight="1">
      <c r="A32" s="20">
        <v>24</v>
      </c>
      <c r="B32" s="49" t="s">
        <v>158</v>
      </c>
      <c r="C32" s="106">
        <v>807</v>
      </c>
      <c r="D32" s="113" t="s">
        <v>115</v>
      </c>
      <c r="E32" s="110" t="s">
        <v>139</v>
      </c>
      <c r="F32" s="113"/>
      <c r="G32" s="189">
        <f t="shared" ref="G32:H34" si="7">G33</f>
        <v>370.49400000000003</v>
      </c>
      <c r="H32" s="189">
        <f t="shared" si="7"/>
        <v>370.49400000000003</v>
      </c>
      <c r="I32" s="312">
        <f t="shared" si="0"/>
        <v>1</v>
      </c>
    </row>
    <row r="33" spans="1:9" ht="78" customHeight="1">
      <c r="A33" s="20">
        <v>25</v>
      </c>
      <c r="B33" s="48" t="s">
        <v>236</v>
      </c>
      <c r="C33" s="106">
        <v>807</v>
      </c>
      <c r="D33" s="113" t="s">
        <v>115</v>
      </c>
      <c r="E33" s="113" t="s">
        <v>240</v>
      </c>
      <c r="F33" s="113"/>
      <c r="G33" s="189">
        <f t="shared" si="7"/>
        <v>370.49400000000003</v>
      </c>
      <c r="H33" s="189">
        <f t="shared" si="7"/>
        <v>370.49400000000003</v>
      </c>
      <c r="I33" s="312">
        <f t="shared" si="0"/>
        <v>1</v>
      </c>
    </row>
    <row r="34" spans="1:9" ht="23.25" customHeight="1">
      <c r="A34" s="20">
        <v>26</v>
      </c>
      <c r="B34" s="48" t="s">
        <v>31</v>
      </c>
      <c r="C34" s="106">
        <v>807</v>
      </c>
      <c r="D34" s="113" t="s">
        <v>115</v>
      </c>
      <c r="E34" s="113" t="s">
        <v>240</v>
      </c>
      <c r="F34" s="113" t="s">
        <v>53</v>
      </c>
      <c r="G34" s="189">
        <f t="shared" si="7"/>
        <v>370.49400000000003</v>
      </c>
      <c r="H34" s="189">
        <f t="shared" si="7"/>
        <v>370.49400000000003</v>
      </c>
      <c r="I34" s="312">
        <f t="shared" si="0"/>
        <v>1</v>
      </c>
    </row>
    <row r="35" spans="1:9" ht="25.5" customHeight="1">
      <c r="A35" s="20">
        <v>27</v>
      </c>
      <c r="B35" s="48" t="s">
        <v>36</v>
      </c>
      <c r="C35" s="106">
        <v>807</v>
      </c>
      <c r="D35" s="113" t="s">
        <v>115</v>
      </c>
      <c r="E35" s="113" t="s">
        <v>240</v>
      </c>
      <c r="F35" s="113" t="s">
        <v>38</v>
      </c>
      <c r="G35" s="114">
        <v>370.49400000000003</v>
      </c>
      <c r="H35" s="114">
        <v>370.49400000000003</v>
      </c>
      <c r="I35" s="312">
        <f t="shared" si="0"/>
        <v>1</v>
      </c>
    </row>
    <row r="36" spans="1:9" s="68" customFormat="1" ht="27" customHeight="1">
      <c r="A36" s="20">
        <v>28</v>
      </c>
      <c r="B36" s="76" t="s">
        <v>18</v>
      </c>
      <c r="C36" s="105">
        <v>807</v>
      </c>
      <c r="D36" s="115" t="s">
        <v>116</v>
      </c>
      <c r="E36" s="115"/>
      <c r="F36" s="116"/>
      <c r="G36" s="237">
        <f>G37</f>
        <v>0</v>
      </c>
      <c r="H36" s="237">
        <f t="shared" ref="H36:H40" si="8">H37</f>
        <v>0</v>
      </c>
      <c r="I36" s="311">
        <v>0</v>
      </c>
    </row>
    <row r="37" spans="1:9" ht="24" customHeight="1">
      <c r="A37" s="20">
        <v>29</v>
      </c>
      <c r="B37" s="48" t="s">
        <v>41</v>
      </c>
      <c r="C37" s="106">
        <v>807</v>
      </c>
      <c r="D37" s="110" t="s">
        <v>116</v>
      </c>
      <c r="E37" s="110" t="s">
        <v>132</v>
      </c>
      <c r="F37" s="117"/>
      <c r="G37" s="189">
        <f>G38</f>
        <v>0</v>
      </c>
      <c r="H37" s="189">
        <f t="shared" si="8"/>
        <v>0</v>
      </c>
      <c r="I37" s="312">
        <v>0</v>
      </c>
    </row>
    <row r="38" spans="1:9" ht="31.5" customHeight="1">
      <c r="A38" s="20">
        <v>30</v>
      </c>
      <c r="B38" s="72" t="s">
        <v>0</v>
      </c>
      <c r="C38" s="106">
        <v>807</v>
      </c>
      <c r="D38" s="110" t="s">
        <v>116</v>
      </c>
      <c r="E38" s="110" t="s">
        <v>141</v>
      </c>
      <c r="F38" s="117"/>
      <c r="G38" s="189">
        <f>G40</f>
        <v>0</v>
      </c>
      <c r="H38" s="189">
        <f>H40</f>
        <v>0</v>
      </c>
      <c r="I38" s="312">
        <v>0</v>
      </c>
    </row>
    <row r="39" spans="1:9" ht="36" customHeight="1">
      <c r="A39" s="20">
        <v>31</v>
      </c>
      <c r="B39" s="73" t="s">
        <v>6</v>
      </c>
      <c r="C39" s="106">
        <v>807</v>
      </c>
      <c r="D39" s="110" t="s">
        <v>116</v>
      </c>
      <c r="E39" s="110" t="s">
        <v>142</v>
      </c>
      <c r="F39" s="117"/>
      <c r="G39" s="189">
        <f>G40</f>
        <v>0</v>
      </c>
      <c r="H39" s="189">
        <f>H40</f>
        <v>0</v>
      </c>
      <c r="I39" s="312">
        <v>0</v>
      </c>
    </row>
    <row r="40" spans="1:9" ht="34.5" customHeight="1">
      <c r="A40" s="20">
        <v>32</v>
      </c>
      <c r="B40" s="49" t="s">
        <v>49</v>
      </c>
      <c r="C40" s="106">
        <v>807</v>
      </c>
      <c r="D40" s="110" t="s">
        <v>116</v>
      </c>
      <c r="E40" s="110" t="s">
        <v>142</v>
      </c>
      <c r="F40" s="118">
        <v>800</v>
      </c>
      <c r="G40" s="189">
        <f>G41</f>
        <v>0</v>
      </c>
      <c r="H40" s="189">
        <f t="shared" si="8"/>
        <v>0</v>
      </c>
      <c r="I40" s="312">
        <v>0</v>
      </c>
    </row>
    <row r="41" spans="1:9" ht="29.25" customHeight="1">
      <c r="A41" s="20">
        <v>33</v>
      </c>
      <c r="B41" s="72" t="s">
        <v>63</v>
      </c>
      <c r="C41" s="106">
        <v>807</v>
      </c>
      <c r="D41" s="110" t="s">
        <v>116</v>
      </c>
      <c r="E41" s="110" t="s">
        <v>142</v>
      </c>
      <c r="F41" s="117">
        <v>870</v>
      </c>
      <c r="G41" s="189">
        <v>0</v>
      </c>
      <c r="H41" s="189">
        <v>0</v>
      </c>
      <c r="I41" s="312">
        <v>0</v>
      </c>
    </row>
    <row r="42" spans="1:9" ht="33" customHeight="1">
      <c r="A42" s="20">
        <v>34</v>
      </c>
      <c r="B42" s="74" t="s">
        <v>52</v>
      </c>
      <c r="C42" s="106">
        <v>807</v>
      </c>
      <c r="D42" s="115" t="s">
        <v>117</v>
      </c>
      <c r="E42" s="115"/>
      <c r="F42" s="115"/>
      <c r="G42" s="237">
        <f>G43+G47+G51+G55</f>
        <v>179.73876000000001</v>
      </c>
      <c r="H42" s="237">
        <f>H43+H47+H51+H55</f>
        <v>179.73876000000001</v>
      </c>
      <c r="I42" s="311">
        <f t="shared" si="0"/>
        <v>1</v>
      </c>
    </row>
    <row r="43" spans="1:9" ht="37.5" customHeight="1">
      <c r="A43" s="20">
        <v>35</v>
      </c>
      <c r="B43" s="194" t="s">
        <v>163</v>
      </c>
      <c r="C43" s="106">
        <v>807</v>
      </c>
      <c r="D43" s="119" t="s">
        <v>117</v>
      </c>
      <c r="E43" s="110" t="s">
        <v>133</v>
      </c>
      <c r="F43" s="110"/>
      <c r="G43" s="270">
        <f>G44</f>
        <v>31.058800000000002</v>
      </c>
      <c r="H43" s="270">
        <f>H44</f>
        <v>31.058800000000002</v>
      </c>
      <c r="I43" s="312">
        <f t="shared" si="0"/>
        <v>1</v>
      </c>
    </row>
    <row r="44" spans="1:9" ht="54.75" customHeight="1">
      <c r="A44" s="20">
        <v>36</v>
      </c>
      <c r="B44" s="212" t="s">
        <v>337</v>
      </c>
      <c r="C44" s="106">
        <v>807</v>
      </c>
      <c r="D44" s="119" t="s">
        <v>117</v>
      </c>
      <c r="E44" s="110" t="s">
        <v>372</v>
      </c>
      <c r="F44" s="119"/>
      <c r="G44" s="270">
        <f>G45</f>
        <v>31.058800000000002</v>
      </c>
      <c r="H44" s="270">
        <f t="shared" ref="H44" si="9">H45</f>
        <v>31.058800000000002</v>
      </c>
      <c r="I44" s="312">
        <f t="shared" si="0"/>
        <v>1</v>
      </c>
    </row>
    <row r="45" spans="1:9" ht="17.25" customHeight="1">
      <c r="A45" s="20">
        <v>37</v>
      </c>
      <c r="B45" s="194" t="s">
        <v>49</v>
      </c>
      <c r="C45" s="106">
        <v>807</v>
      </c>
      <c r="D45" s="110" t="s">
        <v>117</v>
      </c>
      <c r="E45" s="110" t="s">
        <v>372</v>
      </c>
      <c r="F45" s="110" t="s">
        <v>50</v>
      </c>
      <c r="G45" s="270">
        <f>G46</f>
        <v>31.058800000000002</v>
      </c>
      <c r="H45" s="270">
        <f>H46</f>
        <v>31.058800000000002</v>
      </c>
      <c r="I45" s="312">
        <f t="shared" si="0"/>
        <v>1</v>
      </c>
    </row>
    <row r="46" spans="1:9" ht="27" customHeight="1">
      <c r="A46" s="20">
        <v>38</v>
      </c>
      <c r="B46" s="194" t="s">
        <v>373</v>
      </c>
      <c r="C46" s="106">
        <v>807</v>
      </c>
      <c r="D46" s="110" t="s">
        <v>117</v>
      </c>
      <c r="E46" s="110" t="s">
        <v>372</v>
      </c>
      <c r="F46" s="110" t="s">
        <v>374</v>
      </c>
      <c r="G46" s="270">
        <v>31.058800000000002</v>
      </c>
      <c r="H46" s="270">
        <v>31.058800000000002</v>
      </c>
      <c r="I46" s="312">
        <f t="shared" si="0"/>
        <v>1</v>
      </c>
    </row>
    <row r="47" spans="1:9" ht="37.5" customHeight="1">
      <c r="A47" s="20">
        <v>39</v>
      </c>
      <c r="B47" s="194" t="s">
        <v>163</v>
      </c>
      <c r="C47" s="106">
        <v>807</v>
      </c>
      <c r="D47" s="119" t="s">
        <v>117</v>
      </c>
      <c r="E47" s="110" t="s">
        <v>140</v>
      </c>
      <c r="F47" s="110"/>
      <c r="G47" s="189">
        <f>G48</f>
        <v>146.71896000000001</v>
      </c>
      <c r="H47" s="189">
        <f>H48</f>
        <v>146.71896000000001</v>
      </c>
      <c r="I47" s="312">
        <f t="shared" si="0"/>
        <v>1</v>
      </c>
    </row>
    <row r="48" spans="1:9" ht="54.75" customHeight="1">
      <c r="A48" s="20">
        <v>40</v>
      </c>
      <c r="B48" s="212" t="s">
        <v>337</v>
      </c>
      <c r="C48" s="106">
        <v>807</v>
      </c>
      <c r="D48" s="119" t="s">
        <v>117</v>
      </c>
      <c r="E48" s="110" t="s">
        <v>338</v>
      </c>
      <c r="F48" s="119"/>
      <c r="G48" s="189">
        <f>G49</f>
        <v>146.71896000000001</v>
      </c>
      <c r="H48" s="189">
        <f>H50</f>
        <v>146.71896000000001</v>
      </c>
      <c r="I48" s="312">
        <f t="shared" si="0"/>
        <v>1</v>
      </c>
    </row>
    <row r="49" spans="1:9" ht="63" customHeight="1">
      <c r="A49" s="20">
        <v>41</v>
      </c>
      <c r="B49" s="193" t="s">
        <v>176</v>
      </c>
      <c r="C49" s="106">
        <v>807</v>
      </c>
      <c r="D49" s="110" t="s">
        <v>117</v>
      </c>
      <c r="E49" s="110" t="s">
        <v>338</v>
      </c>
      <c r="F49" s="110" t="s">
        <v>43</v>
      </c>
      <c r="G49" s="189">
        <f>G50</f>
        <v>146.71896000000001</v>
      </c>
      <c r="H49" s="189">
        <f>H50</f>
        <v>146.71896000000001</v>
      </c>
      <c r="I49" s="312">
        <f t="shared" si="0"/>
        <v>1</v>
      </c>
    </row>
    <row r="50" spans="1:9" ht="50.25" customHeight="1">
      <c r="A50" s="20">
        <v>42</v>
      </c>
      <c r="B50" s="193" t="s">
        <v>126</v>
      </c>
      <c r="C50" s="106">
        <v>807</v>
      </c>
      <c r="D50" s="110" t="s">
        <v>117</v>
      </c>
      <c r="E50" s="110" t="s">
        <v>338</v>
      </c>
      <c r="F50" s="110" t="s">
        <v>37</v>
      </c>
      <c r="G50" s="189">
        <v>146.71896000000001</v>
      </c>
      <c r="H50" s="189">
        <v>146.71896000000001</v>
      </c>
      <c r="I50" s="312">
        <f t="shared" si="0"/>
        <v>1</v>
      </c>
    </row>
    <row r="51" spans="1:9" ht="58.5" customHeight="1">
      <c r="A51" s="20">
        <v>43</v>
      </c>
      <c r="B51" s="75" t="s">
        <v>162</v>
      </c>
      <c r="C51" s="106">
        <v>807</v>
      </c>
      <c r="D51" s="119" t="s">
        <v>117</v>
      </c>
      <c r="E51" s="119" t="s">
        <v>143</v>
      </c>
      <c r="F51" s="119"/>
      <c r="G51" s="189">
        <f>G52</f>
        <v>1.9610000000000001</v>
      </c>
      <c r="H51" s="189">
        <f t="shared" ref="H51:H53" si="10">H52</f>
        <v>1.9610000000000001</v>
      </c>
      <c r="I51" s="312">
        <f t="shared" si="0"/>
        <v>1</v>
      </c>
    </row>
    <row r="52" spans="1:9" ht="58.5" customHeight="1">
      <c r="A52" s="20">
        <v>44</v>
      </c>
      <c r="B52" s="75" t="s">
        <v>157</v>
      </c>
      <c r="C52" s="106">
        <v>807</v>
      </c>
      <c r="D52" s="119" t="s">
        <v>117</v>
      </c>
      <c r="E52" s="119" t="s">
        <v>144</v>
      </c>
      <c r="F52" s="119"/>
      <c r="G52" s="189">
        <f>G53</f>
        <v>1.9610000000000001</v>
      </c>
      <c r="H52" s="189">
        <f t="shared" si="10"/>
        <v>1.9610000000000001</v>
      </c>
      <c r="I52" s="312">
        <f t="shared" si="0"/>
        <v>1</v>
      </c>
    </row>
    <row r="53" spans="1:9" ht="40.5" customHeight="1">
      <c r="A53" s="20">
        <v>45</v>
      </c>
      <c r="B53" s="49" t="s">
        <v>127</v>
      </c>
      <c r="C53" s="106">
        <v>807</v>
      </c>
      <c r="D53" s="119" t="s">
        <v>117</v>
      </c>
      <c r="E53" s="119" t="s">
        <v>144</v>
      </c>
      <c r="F53" s="120" t="s">
        <v>43</v>
      </c>
      <c r="G53" s="189">
        <f>G54</f>
        <v>1.9610000000000001</v>
      </c>
      <c r="H53" s="189">
        <f t="shared" si="10"/>
        <v>1.9610000000000001</v>
      </c>
      <c r="I53" s="312">
        <f t="shared" si="0"/>
        <v>1</v>
      </c>
    </row>
    <row r="54" spans="1:9" ht="52.5" customHeight="1">
      <c r="A54" s="20">
        <v>46</v>
      </c>
      <c r="B54" s="49" t="s">
        <v>126</v>
      </c>
      <c r="C54" s="106">
        <v>807</v>
      </c>
      <c r="D54" s="119" t="s">
        <v>117</v>
      </c>
      <c r="E54" s="119" t="s">
        <v>144</v>
      </c>
      <c r="F54" s="121" t="s">
        <v>37</v>
      </c>
      <c r="G54" s="189">
        <v>1.9610000000000001</v>
      </c>
      <c r="H54" s="189">
        <v>1.9610000000000001</v>
      </c>
      <c r="I54" s="312">
        <f t="shared" si="0"/>
        <v>1</v>
      </c>
    </row>
    <row r="55" spans="1:9" ht="30.75" customHeight="1">
      <c r="A55" s="20">
        <v>47</v>
      </c>
      <c r="B55" s="49" t="s">
        <v>158</v>
      </c>
      <c r="C55" s="106">
        <v>807</v>
      </c>
      <c r="D55" s="113" t="s">
        <v>117</v>
      </c>
      <c r="E55" s="110" t="s">
        <v>139</v>
      </c>
      <c r="F55" s="113"/>
      <c r="G55" s="189">
        <f t="shared" ref="G55:H57" si="11">G56</f>
        <v>0</v>
      </c>
      <c r="H55" s="189">
        <f t="shared" si="11"/>
        <v>0</v>
      </c>
      <c r="I55" s="312">
        <v>0</v>
      </c>
    </row>
    <row r="56" spans="1:9" ht="93.75" customHeight="1">
      <c r="A56" s="20">
        <v>48</v>
      </c>
      <c r="B56" s="48" t="s">
        <v>222</v>
      </c>
      <c r="C56" s="106">
        <v>807</v>
      </c>
      <c r="D56" s="113" t="s">
        <v>117</v>
      </c>
      <c r="E56" s="113" t="s">
        <v>241</v>
      </c>
      <c r="F56" s="113"/>
      <c r="G56" s="189">
        <f t="shared" si="11"/>
        <v>0</v>
      </c>
      <c r="H56" s="189">
        <f t="shared" si="11"/>
        <v>0</v>
      </c>
      <c r="I56" s="312">
        <v>0</v>
      </c>
    </row>
    <row r="57" spans="1:9" ht="38.25" customHeight="1">
      <c r="A57" s="20">
        <v>49</v>
      </c>
      <c r="B57" s="48" t="s">
        <v>31</v>
      </c>
      <c r="C57" s="106">
        <v>807</v>
      </c>
      <c r="D57" s="113" t="s">
        <v>117</v>
      </c>
      <c r="E57" s="113" t="s">
        <v>241</v>
      </c>
      <c r="F57" s="113" t="s">
        <v>53</v>
      </c>
      <c r="G57" s="189">
        <f t="shared" si="11"/>
        <v>0</v>
      </c>
      <c r="H57" s="189">
        <f t="shared" si="11"/>
        <v>0</v>
      </c>
      <c r="I57" s="312">
        <v>0</v>
      </c>
    </row>
    <row r="58" spans="1:9" ht="39" customHeight="1">
      <c r="A58" s="20">
        <v>50</v>
      </c>
      <c r="B58" s="48" t="s">
        <v>36</v>
      </c>
      <c r="C58" s="106">
        <v>807</v>
      </c>
      <c r="D58" s="113" t="s">
        <v>117</v>
      </c>
      <c r="E58" s="113" t="s">
        <v>241</v>
      </c>
      <c r="F58" s="113" t="s">
        <v>38</v>
      </c>
      <c r="G58" s="114">
        <v>0</v>
      </c>
      <c r="H58" s="114">
        <v>0</v>
      </c>
      <c r="I58" s="312">
        <v>0</v>
      </c>
    </row>
    <row r="59" spans="1:9" ht="35.25" customHeight="1">
      <c r="A59" s="20">
        <v>51</v>
      </c>
      <c r="B59" s="76" t="s">
        <v>55</v>
      </c>
      <c r="C59" s="105">
        <v>807</v>
      </c>
      <c r="D59" s="115" t="s">
        <v>118</v>
      </c>
      <c r="E59" s="115"/>
      <c r="F59" s="115"/>
      <c r="G59" s="237">
        <f>G60</f>
        <v>158.5701</v>
      </c>
      <c r="H59" s="237">
        <f t="shared" ref="H59" si="12">H60</f>
        <v>158.5701</v>
      </c>
      <c r="I59" s="311">
        <f t="shared" si="0"/>
        <v>1</v>
      </c>
    </row>
    <row r="60" spans="1:9" ht="33" customHeight="1">
      <c r="A60" s="20">
        <v>52</v>
      </c>
      <c r="B60" s="49" t="s">
        <v>56</v>
      </c>
      <c r="C60" s="106">
        <v>807</v>
      </c>
      <c r="D60" s="110" t="s">
        <v>119</v>
      </c>
      <c r="E60" s="115"/>
      <c r="F60" s="115"/>
      <c r="G60" s="189">
        <f>G62</f>
        <v>158.5701</v>
      </c>
      <c r="H60" s="189">
        <f t="shared" ref="H60" si="13">H62</f>
        <v>158.5701</v>
      </c>
      <c r="I60" s="312">
        <f t="shared" si="0"/>
        <v>1</v>
      </c>
    </row>
    <row r="61" spans="1:9" ht="33" customHeight="1">
      <c r="A61" s="20">
        <v>53</v>
      </c>
      <c r="B61" s="49" t="s">
        <v>41</v>
      </c>
      <c r="C61" s="106">
        <v>807</v>
      </c>
      <c r="D61" s="110" t="s">
        <v>119</v>
      </c>
      <c r="E61" s="110" t="s">
        <v>135</v>
      </c>
      <c r="F61" s="115"/>
      <c r="G61" s="238">
        <f>G62</f>
        <v>158.5701</v>
      </c>
      <c r="H61" s="238">
        <f t="shared" ref="H61:H62" si="14">H62</f>
        <v>158.5701</v>
      </c>
      <c r="I61" s="312">
        <f t="shared" si="0"/>
        <v>1</v>
      </c>
    </row>
    <row r="62" spans="1:9" ht="68.25" customHeight="1">
      <c r="A62" s="20">
        <v>54</v>
      </c>
      <c r="B62" s="75" t="s">
        <v>1</v>
      </c>
      <c r="C62" s="106">
        <v>807</v>
      </c>
      <c r="D62" s="110" t="s">
        <v>119</v>
      </c>
      <c r="E62" s="110" t="s">
        <v>143</v>
      </c>
      <c r="F62" s="115"/>
      <c r="G62" s="189">
        <f>G63</f>
        <v>158.5701</v>
      </c>
      <c r="H62" s="189">
        <f t="shared" si="14"/>
        <v>158.5701</v>
      </c>
      <c r="I62" s="312">
        <f t="shared" si="0"/>
        <v>1</v>
      </c>
    </row>
    <row r="63" spans="1:9" ht="65.25" customHeight="1">
      <c r="A63" s="20">
        <v>55</v>
      </c>
      <c r="B63" s="49" t="s">
        <v>57</v>
      </c>
      <c r="C63" s="106">
        <v>807</v>
      </c>
      <c r="D63" s="110" t="s">
        <v>119</v>
      </c>
      <c r="E63" s="110" t="s">
        <v>145</v>
      </c>
      <c r="F63" s="115"/>
      <c r="G63" s="189">
        <f>G64+G66</f>
        <v>158.5701</v>
      </c>
      <c r="H63" s="189">
        <f t="shared" ref="H63" si="15">H64+H66</f>
        <v>158.5701</v>
      </c>
      <c r="I63" s="312">
        <f t="shared" si="0"/>
        <v>1</v>
      </c>
    </row>
    <row r="64" spans="1:9" ht="72.75" customHeight="1">
      <c r="A64" s="20">
        <v>56</v>
      </c>
      <c r="B64" s="49" t="s">
        <v>48</v>
      </c>
      <c r="C64" s="106">
        <v>807</v>
      </c>
      <c r="D64" s="110" t="s">
        <v>119</v>
      </c>
      <c r="E64" s="110" t="s">
        <v>145</v>
      </c>
      <c r="F64" s="110" t="s">
        <v>42</v>
      </c>
      <c r="G64" s="189">
        <f>G65</f>
        <v>128.13005999999999</v>
      </c>
      <c r="H64" s="189">
        <f t="shared" ref="H64" si="16">H65</f>
        <v>128.13005999999999</v>
      </c>
      <c r="I64" s="312">
        <f t="shared" si="0"/>
        <v>1</v>
      </c>
    </row>
    <row r="65" spans="1:9" ht="42" customHeight="1">
      <c r="A65" s="20">
        <v>57</v>
      </c>
      <c r="B65" s="49" t="s">
        <v>47</v>
      </c>
      <c r="C65" s="106">
        <v>807</v>
      </c>
      <c r="D65" s="110" t="s">
        <v>119</v>
      </c>
      <c r="E65" s="110" t="s">
        <v>145</v>
      </c>
      <c r="F65" s="110" t="s">
        <v>39</v>
      </c>
      <c r="G65" s="189">
        <v>128.13005999999999</v>
      </c>
      <c r="H65" s="189">
        <v>128.13005999999999</v>
      </c>
      <c r="I65" s="312">
        <f t="shared" si="0"/>
        <v>1</v>
      </c>
    </row>
    <row r="66" spans="1:9" ht="50.25" customHeight="1">
      <c r="A66" s="20">
        <v>58</v>
      </c>
      <c r="B66" s="71" t="s">
        <v>125</v>
      </c>
      <c r="C66" s="106">
        <v>807</v>
      </c>
      <c r="D66" s="110" t="s">
        <v>119</v>
      </c>
      <c r="E66" s="110" t="s">
        <v>145</v>
      </c>
      <c r="F66" s="110" t="s">
        <v>43</v>
      </c>
      <c r="G66" s="189">
        <f>G67</f>
        <v>30.44004</v>
      </c>
      <c r="H66" s="189">
        <f t="shared" ref="H66" si="17">H67</f>
        <v>30.44004</v>
      </c>
      <c r="I66" s="312">
        <f t="shared" si="0"/>
        <v>1</v>
      </c>
    </row>
    <row r="67" spans="1:9" ht="48.75" customHeight="1">
      <c r="A67" s="20">
        <v>59</v>
      </c>
      <c r="B67" s="71" t="s">
        <v>126</v>
      </c>
      <c r="C67" s="106">
        <v>807</v>
      </c>
      <c r="D67" s="110" t="s">
        <v>119</v>
      </c>
      <c r="E67" s="110" t="s">
        <v>145</v>
      </c>
      <c r="F67" s="110" t="s">
        <v>37</v>
      </c>
      <c r="G67" s="189">
        <v>30.44004</v>
      </c>
      <c r="H67" s="189">
        <v>30.44004</v>
      </c>
      <c r="I67" s="312">
        <f t="shared" si="0"/>
        <v>1</v>
      </c>
    </row>
    <row r="68" spans="1:9" ht="33" customHeight="1">
      <c r="A68" s="20">
        <v>60</v>
      </c>
      <c r="B68" s="76" t="s">
        <v>34</v>
      </c>
      <c r="C68" s="105">
        <v>807</v>
      </c>
      <c r="D68" s="115" t="s">
        <v>106</v>
      </c>
      <c r="E68" s="110"/>
      <c r="F68" s="110"/>
      <c r="G68" s="237">
        <f>G69</f>
        <v>47.157999999999994</v>
      </c>
      <c r="H68" s="237">
        <f t="shared" ref="H68" si="18">H69</f>
        <v>47.157999999999994</v>
      </c>
      <c r="I68" s="311">
        <f t="shared" si="0"/>
        <v>1</v>
      </c>
    </row>
    <row r="69" spans="1:9" ht="52.5" customHeight="1">
      <c r="A69" s="20">
        <v>61</v>
      </c>
      <c r="B69" s="49" t="s">
        <v>302</v>
      </c>
      <c r="C69" s="106">
        <v>807</v>
      </c>
      <c r="D69" s="110" t="s">
        <v>107</v>
      </c>
      <c r="E69" s="110"/>
      <c r="F69" s="110"/>
      <c r="G69" s="189">
        <f>G70+G75</f>
        <v>47.157999999999994</v>
      </c>
      <c r="H69" s="189">
        <f>H70+H75</f>
        <v>47.157999999999994</v>
      </c>
      <c r="I69" s="312">
        <f t="shared" si="0"/>
        <v>1</v>
      </c>
    </row>
    <row r="70" spans="1:9" ht="49.5" customHeight="1">
      <c r="A70" s="20">
        <v>62</v>
      </c>
      <c r="B70" s="49" t="s">
        <v>128</v>
      </c>
      <c r="C70" s="106">
        <v>807</v>
      </c>
      <c r="D70" s="110" t="s">
        <v>107</v>
      </c>
      <c r="E70" s="110" t="s">
        <v>296</v>
      </c>
      <c r="F70" s="110"/>
      <c r="G70" s="189">
        <f t="shared" ref="G70:H70" si="19">G71</f>
        <v>0</v>
      </c>
      <c r="H70" s="189">
        <f t="shared" si="19"/>
        <v>0</v>
      </c>
      <c r="I70" s="312">
        <v>0</v>
      </c>
    </row>
    <row r="71" spans="1:9" ht="50.25" customHeight="1">
      <c r="A71" s="20">
        <v>63</v>
      </c>
      <c r="B71" s="49" t="s">
        <v>297</v>
      </c>
      <c r="C71" s="106">
        <v>807</v>
      </c>
      <c r="D71" s="110" t="s">
        <v>107</v>
      </c>
      <c r="E71" s="110" t="s">
        <v>298</v>
      </c>
      <c r="F71" s="110"/>
      <c r="G71" s="189">
        <f>G72</f>
        <v>0</v>
      </c>
      <c r="H71" s="189">
        <f>H72</f>
        <v>0</v>
      </c>
      <c r="I71" s="312">
        <v>0</v>
      </c>
    </row>
    <row r="72" spans="1:9" s="47" customFormat="1" ht="138.75" customHeight="1">
      <c r="A72" s="20">
        <v>64</v>
      </c>
      <c r="B72" s="51" t="s">
        <v>299</v>
      </c>
      <c r="C72" s="122">
        <v>807</v>
      </c>
      <c r="D72" s="110" t="s">
        <v>107</v>
      </c>
      <c r="E72" s="113" t="s">
        <v>300</v>
      </c>
      <c r="F72" s="113"/>
      <c r="G72" s="189">
        <f t="shared" ref="G72:H73" si="20">G73</f>
        <v>0</v>
      </c>
      <c r="H72" s="189">
        <f t="shared" si="20"/>
        <v>0</v>
      </c>
      <c r="I72" s="312">
        <v>0</v>
      </c>
    </row>
    <row r="73" spans="1:9" s="47" customFormat="1" ht="33" customHeight="1">
      <c r="A73" s="20">
        <v>65</v>
      </c>
      <c r="B73" s="48" t="s">
        <v>127</v>
      </c>
      <c r="C73" s="122">
        <v>807</v>
      </c>
      <c r="D73" s="110" t="s">
        <v>107</v>
      </c>
      <c r="E73" s="113" t="s">
        <v>300</v>
      </c>
      <c r="F73" s="113" t="s">
        <v>43</v>
      </c>
      <c r="G73" s="189">
        <f t="shared" si="20"/>
        <v>0</v>
      </c>
      <c r="H73" s="189">
        <f t="shared" si="20"/>
        <v>0</v>
      </c>
      <c r="I73" s="312">
        <v>0</v>
      </c>
    </row>
    <row r="74" spans="1:9" s="47" customFormat="1" ht="33" customHeight="1">
      <c r="A74" s="20">
        <v>66</v>
      </c>
      <c r="B74" s="48" t="s">
        <v>2</v>
      </c>
      <c r="C74" s="122">
        <v>807</v>
      </c>
      <c r="D74" s="110" t="s">
        <v>107</v>
      </c>
      <c r="E74" s="113" t="s">
        <v>300</v>
      </c>
      <c r="F74" s="113" t="s">
        <v>37</v>
      </c>
      <c r="G74" s="189">
        <v>0</v>
      </c>
      <c r="H74" s="189">
        <v>0</v>
      </c>
      <c r="I74" s="312">
        <v>0</v>
      </c>
    </row>
    <row r="75" spans="1:9" ht="37.5" customHeight="1">
      <c r="A75" s="20">
        <v>67</v>
      </c>
      <c r="B75" s="194" t="s">
        <v>163</v>
      </c>
      <c r="C75" s="69">
        <v>807</v>
      </c>
      <c r="D75" s="110" t="s">
        <v>107</v>
      </c>
      <c r="E75" s="110" t="s">
        <v>140</v>
      </c>
      <c r="F75" s="110"/>
      <c r="G75" s="189">
        <f>G76</f>
        <v>47.157999999999994</v>
      </c>
      <c r="H75" s="189">
        <f>H76</f>
        <v>47.157999999999994</v>
      </c>
      <c r="I75" s="312">
        <f t="shared" ref="I75:I137" si="21">H75/G75</f>
        <v>1</v>
      </c>
    </row>
    <row r="76" spans="1:9" s="47" customFormat="1" ht="38.25" customHeight="1">
      <c r="A76" s="20">
        <v>68</v>
      </c>
      <c r="B76" s="225" t="s">
        <v>358</v>
      </c>
      <c r="C76" s="50">
        <v>807</v>
      </c>
      <c r="D76" s="110" t="s">
        <v>107</v>
      </c>
      <c r="E76" s="113" t="s">
        <v>359</v>
      </c>
      <c r="F76" s="113"/>
      <c r="G76" s="189">
        <f t="shared" ref="G76:H77" si="22">G77</f>
        <v>47.157999999999994</v>
      </c>
      <c r="H76" s="189">
        <f t="shared" si="22"/>
        <v>47.157999999999994</v>
      </c>
      <c r="I76" s="312">
        <f t="shared" si="21"/>
        <v>1</v>
      </c>
    </row>
    <row r="77" spans="1:9" s="47" customFormat="1" ht="33" customHeight="1">
      <c r="A77" s="20">
        <v>69</v>
      </c>
      <c r="B77" s="226" t="s">
        <v>127</v>
      </c>
      <c r="C77" s="50">
        <v>807</v>
      </c>
      <c r="D77" s="110" t="s">
        <v>107</v>
      </c>
      <c r="E77" s="113" t="s">
        <v>359</v>
      </c>
      <c r="F77" s="113" t="s">
        <v>43</v>
      </c>
      <c r="G77" s="189">
        <f t="shared" si="22"/>
        <v>47.157999999999994</v>
      </c>
      <c r="H77" s="189">
        <f t="shared" si="22"/>
        <v>47.157999999999994</v>
      </c>
      <c r="I77" s="312">
        <f t="shared" si="21"/>
        <v>1</v>
      </c>
    </row>
    <row r="78" spans="1:9" s="47" customFormat="1" ht="33" customHeight="1">
      <c r="A78" s="20">
        <v>70</v>
      </c>
      <c r="B78" s="226" t="s">
        <v>2</v>
      </c>
      <c r="C78" s="50">
        <v>807</v>
      </c>
      <c r="D78" s="110" t="s">
        <v>107</v>
      </c>
      <c r="E78" s="113" t="s">
        <v>359</v>
      </c>
      <c r="F78" s="113" t="s">
        <v>37</v>
      </c>
      <c r="G78" s="189">
        <f>44.8+2.358</f>
        <v>47.157999999999994</v>
      </c>
      <c r="H78" s="189">
        <f t="shared" ref="H78" si="23">44.8+2.358</f>
        <v>47.157999999999994</v>
      </c>
      <c r="I78" s="312">
        <f t="shared" si="21"/>
        <v>1</v>
      </c>
    </row>
    <row r="79" spans="1:9" ht="26.25" customHeight="1">
      <c r="A79" s="20">
        <v>71</v>
      </c>
      <c r="B79" s="76" t="s">
        <v>3</v>
      </c>
      <c r="C79" s="105">
        <v>807</v>
      </c>
      <c r="D79" s="115" t="s">
        <v>108</v>
      </c>
      <c r="E79" s="110"/>
      <c r="F79" s="110"/>
      <c r="G79" s="237">
        <f t="shared" ref="G79:H80" si="24">G80</f>
        <v>1173.2164400000001</v>
      </c>
      <c r="H79" s="237">
        <f t="shared" si="24"/>
        <v>855.29462999999998</v>
      </c>
      <c r="I79" s="311">
        <f t="shared" si="21"/>
        <v>0.72901691524199908</v>
      </c>
    </row>
    <row r="80" spans="1:9" ht="26.25" customHeight="1">
      <c r="A80" s="20">
        <v>72</v>
      </c>
      <c r="B80" s="77" t="s">
        <v>54</v>
      </c>
      <c r="C80" s="106">
        <v>807</v>
      </c>
      <c r="D80" s="110" t="s">
        <v>109</v>
      </c>
      <c r="E80" s="115"/>
      <c r="F80" s="115"/>
      <c r="G80" s="237">
        <f>G81</f>
        <v>1173.2164400000001</v>
      </c>
      <c r="H80" s="237">
        <f t="shared" si="24"/>
        <v>855.29462999999998</v>
      </c>
      <c r="I80" s="311">
        <f t="shared" si="21"/>
        <v>0.72901691524199908</v>
      </c>
    </row>
    <row r="81" spans="1:9" ht="52.5" customHeight="1">
      <c r="A81" s="20">
        <v>73</v>
      </c>
      <c r="B81" s="49" t="s">
        <v>128</v>
      </c>
      <c r="C81" s="106">
        <v>807</v>
      </c>
      <c r="D81" s="110" t="s">
        <v>109</v>
      </c>
      <c r="E81" s="110" t="s">
        <v>147</v>
      </c>
      <c r="F81" s="110"/>
      <c r="G81" s="189">
        <f>G82</f>
        <v>1173.2164400000001</v>
      </c>
      <c r="H81" s="189">
        <f>H82</f>
        <v>855.29462999999998</v>
      </c>
      <c r="I81" s="312">
        <f t="shared" si="21"/>
        <v>0.72901691524199908</v>
      </c>
    </row>
    <row r="82" spans="1:9" ht="48" customHeight="1">
      <c r="A82" s="20">
        <v>74</v>
      </c>
      <c r="B82" s="71" t="s">
        <v>242</v>
      </c>
      <c r="C82" s="106">
        <v>807</v>
      </c>
      <c r="D82" s="110" t="s">
        <v>109</v>
      </c>
      <c r="E82" s="110" t="s">
        <v>146</v>
      </c>
      <c r="F82" s="110"/>
      <c r="G82" s="189">
        <f>G83+G86+G89</f>
        <v>1173.2164400000001</v>
      </c>
      <c r="H82" s="189">
        <f>H83+H86+H89</f>
        <v>855.29462999999998</v>
      </c>
      <c r="I82" s="312">
        <f t="shared" si="21"/>
        <v>0.72901691524199908</v>
      </c>
    </row>
    <row r="83" spans="1:9" ht="139.5" customHeight="1">
      <c r="A83" s="20">
        <v>75</v>
      </c>
      <c r="B83" s="71" t="s">
        <v>294</v>
      </c>
      <c r="C83" s="69">
        <v>807</v>
      </c>
      <c r="D83" s="110" t="s">
        <v>109</v>
      </c>
      <c r="E83" s="110" t="s">
        <v>315</v>
      </c>
      <c r="F83" s="110"/>
      <c r="G83" s="189">
        <f t="shared" ref="G83:H84" si="25">G84</f>
        <v>394.15699999999998</v>
      </c>
      <c r="H83" s="189">
        <f t="shared" si="25"/>
        <v>394.15699999999998</v>
      </c>
      <c r="I83" s="312">
        <f t="shared" si="21"/>
        <v>1</v>
      </c>
    </row>
    <row r="84" spans="1:9" ht="38.25" customHeight="1">
      <c r="A84" s="20">
        <v>76</v>
      </c>
      <c r="B84" s="48" t="s">
        <v>127</v>
      </c>
      <c r="C84" s="50">
        <v>807</v>
      </c>
      <c r="D84" s="110" t="s">
        <v>109</v>
      </c>
      <c r="E84" s="110" t="s">
        <v>315</v>
      </c>
      <c r="F84" s="113" t="s">
        <v>43</v>
      </c>
      <c r="G84" s="189">
        <f t="shared" si="25"/>
        <v>394.15699999999998</v>
      </c>
      <c r="H84" s="189">
        <f t="shared" si="25"/>
        <v>394.15699999999998</v>
      </c>
      <c r="I84" s="312">
        <f t="shared" si="21"/>
        <v>1</v>
      </c>
    </row>
    <row r="85" spans="1:9" ht="48.75" customHeight="1">
      <c r="A85" s="20">
        <v>77</v>
      </c>
      <c r="B85" s="49" t="s">
        <v>126</v>
      </c>
      <c r="C85" s="69">
        <v>807</v>
      </c>
      <c r="D85" s="110" t="s">
        <v>109</v>
      </c>
      <c r="E85" s="110" t="s">
        <v>315</v>
      </c>
      <c r="F85" s="110" t="s">
        <v>37</v>
      </c>
      <c r="G85" s="189">
        <v>394.15699999999998</v>
      </c>
      <c r="H85" s="189">
        <v>394.15699999999998</v>
      </c>
      <c r="I85" s="312">
        <f t="shared" si="21"/>
        <v>1</v>
      </c>
    </row>
    <row r="86" spans="1:9" ht="148.5" customHeight="1">
      <c r="A86" s="20">
        <v>78</v>
      </c>
      <c r="B86" s="71" t="s">
        <v>243</v>
      </c>
      <c r="C86" s="106">
        <v>807</v>
      </c>
      <c r="D86" s="110" t="s">
        <v>109</v>
      </c>
      <c r="E86" s="110" t="s">
        <v>148</v>
      </c>
      <c r="F86" s="110"/>
      <c r="G86" s="189">
        <f t="shared" ref="G86:H90" si="26">G87</f>
        <v>412.76148999999998</v>
      </c>
      <c r="H86" s="189">
        <f t="shared" si="26"/>
        <v>94.839680000000001</v>
      </c>
      <c r="I86" s="312">
        <f t="shared" si="21"/>
        <v>0.22976872188342959</v>
      </c>
    </row>
    <row r="87" spans="1:9" ht="38.25" customHeight="1">
      <c r="A87" s="20">
        <v>79</v>
      </c>
      <c r="B87" s="48" t="s">
        <v>127</v>
      </c>
      <c r="C87" s="122">
        <v>807</v>
      </c>
      <c r="D87" s="110" t="s">
        <v>109</v>
      </c>
      <c r="E87" s="110" t="s">
        <v>148</v>
      </c>
      <c r="F87" s="113" t="s">
        <v>43</v>
      </c>
      <c r="G87" s="189">
        <f t="shared" si="26"/>
        <v>412.76148999999998</v>
      </c>
      <c r="H87" s="189">
        <f t="shared" si="26"/>
        <v>94.839680000000001</v>
      </c>
      <c r="I87" s="312">
        <f t="shared" si="21"/>
        <v>0.22976872188342959</v>
      </c>
    </row>
    <row r="88" spans="1:9" ht="48.75" customHeight="1">
      <c r="A88" s="20">
        <v>80</v>
      </c>
      <c r="B88" s="49" t="s">
        <v>126</v>
      </c>
      <c r="C88" s="106">
        <v>807</v>
      </c>
      <c r="D88" s="110" t="s">
        <v>109</v>
      </c>
      <c r="E88" s="110" t="s">
        <v>148</v>
      </c>
      <c r="F88" s="110" t="s">
        <v>37</v>
      </c>
      <c r="G88" s="189">
        <v>412.76148999999998</v>
      </c>
      <c r="H88" s="189">
        <v>94.839680000000001</v>
      </c>
      <c r="I88" s="312">
        <f t="shared" si="21"/>
        <v>0.22976872188342959</v>
      </c>
    </row>
    <row r="89" spans="1:9" ht="142.5" customHeight="1">
      <c r="A89" s="20">
        <v>81</v>
      </c>
      <c r="B89" s="71" t="s">
        <v>294</v>
      </c>
      <c r="C89" s="106">
        <v>807</v>
      </c>
      <c r="D89" s="110" t="s">
        <v>109</v>
      </c>
      <c r="E89" s="110" t="s">
        <v>396</v>
      </c>
      <c r="F89" s="110"/>
      <c r="G89" s="189">
        <f t="shared" si="26"/>
        <v>366.29795000000001</v>
      </c>
      <c r="H89" s="189">
        <f t="shared" si="26"/>
        <v>366.29795000000001</v>
      </c>
      <c r="I89" s="312">
        <f t="shared" si="21"/>
        <v>1</v>
      </c>
    </row>
    <row r="90" spans="1:9" ht="38.25" customHeight="1">
      <c r="A90" s="20">
        <v>82</v>
      </c>
      <c r="B90" s="48" t="s">
        <v>127</v>
      </c>
      <c r="C90" s="122">
        <v>807</v>
      </c>
      <c r="D90" s="110" t="s">
        <v>109</v>
      </c>
      <c r="E90" s="110" t="s">
        <v>396</v>
      </c>
      <c r="F90" s="113" t="s">
        <v>43</v>
      </c>
      <c r="G90" s="189">
        <f t="shared" si="26"/>
        <v>366.29795000000001</v>
      </c>
      <c r="H90" s="189">
        <f t="shared" si="26"/>
        <v>366.29795000000001</v>
      </c>
      <c r="I90" s="312">
        <f t="shared" si="21"/>
        <v>1</v>
      </c>
    </row>
    <row r="91" spans="1:9" ht="48.75" customHeight="1">
      <c r="A91" s="20">
        <v>83</v>
      </c>
      <c r="B91" s="49" t="s">
        <v>126</v>
      </c>
      <c r="C91" s="106">
        <v>807</v>
      </c>
      <c r="D91" s="110" t="s">
        <v>109</v>
      </c>
      <c r="E91" s="110" t="s">
        <v>396</v>
      </c>
      <c r="F91" s="110" t="s">
        <v>37</v>
      </c>
      <c r="G91" s="189">
        <v>366.29795000000001</v>
      </c>
      <c r="H91" s="189">
        <v>366.29795000000001</v>
      </c>
      <c r="I91" s="312">
        <f t="shared" si="21"/>
        <v>1</v>
      </c>
    </row>
    <row r="92" spans="1:9" ht="18.75" customHeight="1">
      <c r="A92" s="20">
        <v>84</v>
      </c>
      <c r="B92" s="76" t="s">
        <v>33</v>
      </c>
      <c r="C92" s="106">
        <v>807</v>
      </c>
      <c r="D92" s="115" t="s">
        <v>110</v>
      </c>
      <c r="E92" s="115"/>
      <c r="F92" s="115"/>
      <c r="G92" s="237">
        <f>G93+G126+G143</f>
        <v>74950.000020000007</v>
      </c>
      <c r="H92" s="237">
        <f>H93+H126+H143</f>
        <v>72808.543390000021</v>
      </c>
      <c r="I92" s="311">
        <f t="shared" si="21"/>
        <v>0.97142819707233419</v>
      </c>
    </row>
    <row r="93" spans="1:9" ht="18.75" customHeight="1">
      <c r="A93" s="20">
        <v>85</v>
      </c>
      <c r="B93" s="221" t="s">
        <v>256</v>
      </c>
      <c r="C93" s="106">
        <v>807</v>
      </c>
      <c r="D93" s="115" t="s">
        <v>257</v>
      </c>
      <c r="E93" s="115"/>
      <c r="F93" s="115"/>
      <c r="G93" s="237">
        <f>G94+G98+G102+G110</f>
        <v>74277.585089999993</v>
      </c>
      <c r="H93" s="237">
        <f>H94+H98+H102+H110</f>
        <v>72136.128850000008</v>
      </c>
      <c r="I93" s="311">
        <f t="shared" si="21"/>
        <v>0.97116954950264944</v>
      </c>
    </row>
    <row r="94" spans="1:9" ht="31.5" customHeight="1">
      <c r="A94" s="20">
        <v>86</v>
      </c>
      <c r="B94" s="49" t="s">
        <v>41</v>
      </c>
      <c r="C94" s="106">
        <v>807</v>
      </c>
      <c r="D94" s="110" t="s">
        <v>257</v>
      </c>
      <c r="E94" s="110" t="s">
        <v>132</v>
      </c>
      <c r="F94" s="222"/>
      <c r="G94" s="189">
        <f>G95</f>
        <v>18.90747</v>
      </c>
      <c r="H94" s="189">
        <f t="shared" ref="H94" si="27">H95</f>
        <v>18.90747</v>
      </c>
      <c r="I94" s="312">
        <f t="shared" si="21"/>
        <v>1</v>
      </c>
    </row>
    <row r="95" spans="1:9" ht="31.5" customHeight="1">
      <c r="A95" s="20">
        <v>87</v>
      </c>
      <c r="B95" s="49" t="s">
        <v>158</v>
      </c>
      <c r="C95" s="106">
        <v>807</v>
      </c>
      <c r="D95" s="110" t="s">
        <v>257</v>
      </c>
      <c r="E95" s="110" t="s">
        <v>133</v>
      </c>
      <c r="F95" s="222"/>
      <c r="G95" s="189">
        <f>G96</f>
        <v>18.90747</v>
      </c>
      <c r="H95" s="189">
        <f t="shared" ref="H95" si="28">H96</f>
        <v>18.90747</v>
      </c>
      <c r="I95" s="312">
        <f t="shared" si="21"/>
        <v>1</v>
      </c>
    </row>
    <row r="96" spans="1:9" ht="17.25" customHeight="1">
      <c r="A96" s="20">
        <v>88</v>
      </c>
      <c r="B96" s="194" t="s">
        <v>49</v>
      </c>
      <c r="C96" s="106">
        <v>807</v>
      </c>
      <c r="D96" s="110" t="s">
        <v>257</v>
      </c>
      <c r="E96" s="110" t="s">
        <v>372</v>
      </c>
      <c r="F96" s="110" t="s">
        <v>50</v>
      </c>
      <c r="G96" s="189">
        <f>G97</f>
        <v>18.90747</v>
      </c>
      <c r="H96" s="189">
        <f>H97</f>
        <v>18.90747</v>
      </c>
      <c r="I96" s="312">
        <f t="shared" si="21"/>
        <v>1</v>
      </c>
    </row>
    <row r="97" spans="1:9" ht="27" customHeight="1">
      <c r="A97" s="20">
        <v>89</v>
      </c>
      <c r="B97" s="194" t="s">
        <v>373</v>
      </c>
      <c r="C97" s="106">
        <v>807</v>
      </c>
      <c r="D97" s="110" t="s">
        <v>257</v>
      </c>
      <c r="E97" s="110" t="s">
        <v>372</v>
      </c>
      <c r="F97" s="110" t="s">
        <v>374</v>
      </c>
      <c r="G97" s="189">
        <v>18.90747</v>
      </c>
      <c r="H97" s="189">
        <v>18.90747</v>
      </c>
      <c r="I97" s="312">
        <f t="shared" si="21"/>
        <v>1</v>
      </c>
    </row>
    <row r="98" spans="1:9" ht="18.75" customHeight="1">
      <c r="A98" s="20">
        <v>90</v>
      </c>
      <c r="B98" s="49" t="s">
        <v>163</v>
      </c>
      <c r="C98" s="106">
        <v>807</v>
      </c>
      <c r="D98" s="110" t="s">
        <v>257</v>
      </c>
      <c r="E98" s="110" t="s">
        <v>140</v>
      </c>
      <c r="F98" s="222"/>
      <c r="G98" s="189">
        <f>G100+G106</f>
        <v>502.80003999999997</v>
      </c>
      <c r="H98" s="189">
        <f>H100+H106</f>
        <v>502.79003999999998</v>
      </c>
      <c r="I98" s="312">
        <f t="shared" si="21"/>
        <v>0.99998011137787501</v>
      </c>
    </row>
    <row r="99" spans="1:9" ht="48.75" customHeight="1">
      <c r="A99" s="20">
        <v>91</v>
      </c>
      <c r="B99" s="221" t="s">
        <v>258</v>
      </c>
      <c r="C99" s="106">
        <v>807</v>
      </c>
      <c r="D99" s="110" t="s">
        <v>257</v>
      </c>
      <c r="E99" s="110" t="s">
        <v>259</v>
      </c>
      <c r="F99" s="222"/>
      <c r="G99" s="189">
        <f>G100</f>
        <v>76.420199999999994</v>
      </c>
      <c r="H99" s="189">
        <f t="shared" ref="H99" si="29">H100</f>
        <v>76.410200000000003</v>
      </c>
      <c r="I99" s="312">
        <f t="shared" si="21"/>
        <v>0.9998691445455522</v>
      </c>
    </row>
    <row r="100" spans="1:9" ht="42" customHeight="1">
      <c r="A100" s="20">
        <v>92</v>
      </c>
      <c r="B100" s="223" t="s">
        <v>260</v>
      </c>
      <c r="C100" s="106">
        <v>807</v>
      </c>
      <c r="D100" s="110" t="s">
        <v>257</v>
      </c>
      <c r="E100" s="110" t="s">
        <v>259</v>
      </c>
      <c r="F100" s="222" t="s">
        <v>43</v>
      </c>
      <c r="G100" s="189">
        <f>G101</f>
        <v>76.420199999999994</v>
      </c>
      <c r="H100" s="189">
        <f>H101</f>
        <v>76.410200000000003</v>
      </c>
      <c r="I100" s="312">
        <f t="shared" si="21"/>
        <v>0.9998691445455522</v>
      </c>
    </row>
    <row r="101" spans="1:9" ht="53.25" customHeight="1">
      <c r="A101" s="20">
        <v>93</v>
      </c>
      <c r="B101" s="221" t="s">
        <v>126</v>
      </c>
      <c r="C101" s="106">
        <v>807</v>
      </c>
      <c r="D101" s="110" t="s">
        <v>257</v>
      </c>
      <c r="E101" s="110" t="s">
        <v>259</v>
      </c>
      <c r="F101" s="222" t="s">
        <v>37</v>
      </c>
      <c r="G101" s="189">
        <v>76.420199999999994</v>
      </c>
      <c r="H101" s="189">
        <v>76.410200000000003</v>
      </c>
      <c r="I101" s="312">
        <f t="shared" si="21"/>
        <v>0.9998691445455522</v>
      </c>
    </row>
    <row r="102" spans="1:9" ht="22.5" customHeight="1">
      <c r="A102" s="20">
        <v>94</v>
      </c>
      <c r="B102" s="194" t="s">
        <v>163</v>
      </c>
      <c r="C102" s="106"/>
      <c r="D102" s="110" t="s">
        <v>257</v>
      </c>
      <c r="E102" s="110" t="s">
        <v>140</v>
      </c>
      <c r="F102" s="269"/>
      <c r="G102" s="270">
        <f>G104</f>
        <v>285</v>
      </c>
      <c r="H102" s="270">
        <f>H104</f>
        <v>285</v>
      </c>
      <c r="I102" s="312">
        <f t="shared" si="21"/>
        <v>1</v>
      </c>
    </row>
    <row r="103" spans="1:9" ht="48.75" customHeight="1">
      <c r="A103" s="20">
        <v>95</v>
      </c>
      <c r="B103" s="271" t="s">
        <v>397</v>
      </c>
      <c r="C103" s="106"/>
      <c r="D103" s="110" t="s">
        <v>257</v>
      </c>
      <c r="E103" s="110" t="s">
        <v>398</v>
      </c>
      <c r="F103" s="269"/>
      <c r="G103" s="270">
        <f t="shared" ref="G103:H104" si="30">G104</f>
        <v>285</v>
      </c>
      <c r="H103" s="270">
        <f t="shared" si="30"/>
        <v>285</v>
      </c>
      <c r="I103" s="312">
        <f t="shared" si="21"/>
        <v>1</v>
      </c>
    </row>
    <row r="104" spans="1:9" ht="51.75" customHeight="1">
      <c r="A104" s="20">
        <v>96</v>
      </c>
      <c r="B104" s="272" t="s">
        <v>260</v>
      </c>
      <c r="C104" s="106"/>
      <c r="D104" s="110" t="s">
        <v>257</v>
      </c>
      <c r="E104" s="110" t="s">
        <v>398</v>
      </c>
      <c r="F104" s="269" t="s">
        <v>43</v>
      </c>
      <c r="G104" s="270">
        <f t="shared" si="30"/>
        <v>285</v>
      </c>
      <c r="H104" s="270">
        <f t="shared" si="30"/>
        <v>285</v>
      </c>
      <c r="I104" s="312">
        <f t="shared" si="21"/>
        <v>1</v>
      </c>
    </row>
    <row r="105" spans="1:9" ht="49.5" customHeight="1">
      <c r="A105" s="20">
        <v>97</v>
      </c>
      <c r="B105" s="271" t="s">
        <v>126</v>
      </c>
      <c r="C105" s="106"/>
      <c r="D105" s="110" t="s">
        <v>257</v>
      </c>
      <c r="E105" s="110" t="s">
        <v>398</v>
      </c>
      <c r="F105" s="269" t="s">
        <v>37</v>
      </c>
      <c r="G105" s="270">
        <v>285</v>
      </c>
      <c r="H105" s="270">
        <v>285</v>
      </c>
      <c r="I105" s="312">
        <f t="shared" si="21"/>
        <v>1</v>
      </c>
    </row>
    <row r="106" spans="1:9" ht="22.5" customHeight="1">
      <c r="A106" s="20">
        <v>98</v>
      </c>
      <c r="B106" s="49" t="s">
        <v>163</v>
      </c>
      <c r="C106" s="106">
        <v>807</v>
      </c>
      <c r="D106" s="110" t="s">
        <v>257</v>
      </c>
      <c r="E106" s="110" t="s">
        <v>140</v>
      </c>
      <c r="F106" s="224"/>
      <c r="G106" s="189">
        <f t="shared" ref="G106" si="31">G108</f>
        <v>426.37984</v>
      </c>
      <c r="H106" s="189">
        <f t="shared" ref="H106" si="32">H108</f>
        <v>426.37984</v>
      </c>
      <c r="I106" s="312">
        <f t="shared" si="21"/>
        <v>1</v>
      </c>
    </row>
    <row r="107" spans="1:9" ht="48.75" customHeight="1">
      <c r="A107" s="20">
        <v>99</v>
      </c>
      <c r="B107" s="221" t="s">
        <v>261</v>
      </c>
      <c r="C107" s="106">
        <v>807</v>
      </c>
      <c r="D107" s="110" t="s">
        <v>257</v>
      </c>
      <c r="E107" s="110" t="s">
        <v>262</v>
      </c>
      <c r="F107" s="224"/>
      <c r="G107" s="189">
        <f>G108</f>
        <v>426.37984</v>
      </c>
      <c r="H107" s="189">
        <f>H108</f>
        <v>426.37984</v>
      </c>
      <c r="I107" s="312">
        <f t="shared" si="21"/>
        <v>1</v>
      </c>
    </row>
    <row r="108" spans="1:9" ht="51.75" customHeight="1">
      <c r="A108" s="20">
        <v>100</v>
      </c>
      <c r="B108" s="223" t="s">
        <v>260</v>
      </c>
      <c r="C108" s="106">
        <v>807</v>
      </c>
      <c r="D108" s="110" t="s">
        <v>257</v>
      </c>
      <c r="E108" s="110" t="s">
        <v>262</v>
      </c>
      <c r="F108" s="224" t="s">
        <v>43</v>
      </c>
      <c r="G108" s="189">
        <f>G109</f>
        <v>426.37984</v>
      </c>
      <c r="H108" s="189">
        <f>H109</f>
        <v>426.37984</v>
      </c>
      <c r="I108" s="312">
        <f t="shared" si="21"/>
        <v>1</v>
      </c>
    </row>
    <row r="109" spans="1:9" ht="49.5" customHeight="1">
      <c r="A109" s="20">
        <v>101</v>
      </c>
      <c r="B109" s="221" t="s">
        <v>126</v>
      </c>
      <c r="C109" s="106">
        <v>807</v>
      </c>
      <c r="D109" s="110" t="s">
        <v>257</v>
      </c>
      <c r="E109" s="110" t="s">
        <v>262</v>
      </c>
      <c r="F109" s="224" t="s">
        <v>37</v>
      </c>
      <c r="G109" s="189">
        <v>426.37984</v>
      </c>
      <c r="H109" s="189">
        <f>33.06+393.31984</f>
        <v>426.37984</v>
      </c>
      <c r="I109" s="312">
        <f t="shared" si="21"/>
        <v>1</v>
      </c>
    </row>
    <row r="110" spans="1:9" s="145" customFormat="1" ht="50.25" customHeight="1">
      <c r="A110" s="20">
        <v>102</v>
      </c>
      <c r="B110" s="194" t="s">
        <v>316</v>
      </c>
      <c r="C110" s="106">
        <v>807</v>
      </c>
      <c r="D110" s="110" t="s">
        <v>257</v>
      </c>
      <c r="E110" s="110" t="s">
        <v>317</v>
      </c>
      <c r="F110" s="110"/>
      <c r="G110" s="239">
        <f>G111+G114+G120</f>
        <v>73470.87758</v>
      </c>
      <c r="H110" s="239">
        <f>H111+H114+H120</f>
        <v>71329.43134000001</v>
      </c>
      <c r="I110" s="311">
        <f t="shared" si="21"/>
        <v>0.97085312833417237</v>
      </c>
    </row>
    <row r="111" spans="1:9" ht="245.25" customHeight="1">
      <c r="A111" s="20">
        <v>103</v>
      </c>
      <c r="B111" s="193" t="s">
        <v>376</v>
      </c>
      <c r="C111" s="106">
        <v>807</v>
      </c>
      <c r="D111" s="110" t="s">
        <v>257</v>
      </c>
      <c r="E111" s="110" t="s">
        <v>375</v>
      </c>
      <c r="F111" s="110"/>
      <c r="G111" s="189">
        <f>G112</f>
        <v>25430.05558</v>
      </c>
      <c r="H111" s="189">
        <f>H112</f>
        <v>24938.14374</v>
      </c>
      <c r="I111" s="312">
        <f t="shared" si="21"/>
        <v>0.98065628136546912</v>
      </c>
    </row>
    <row r="112" spans="1:9" ht="45">
      <c r="A112" s="20">
        <v>104</v>
      </c>
      <c r="B112" s="48" t="s">
        <v>305</v>
      </c>
      <c r="C112" s="106">
        <v>807</v>
      </c>
      <c r="D112" s="110" t="s">
        <v>257</v>
      </c>
      <c r="E112" s="110" t="s">
        <v>375</v>
      </c>
      <c r="F112" s="110" t="s">
        <v>306</v>
      </c>
      <c r="G112" s="189">
        <f>G113</f>
        <v>25430.05558</v>
      </c>
      <c r="H112" s="189">
        <f t="shared" ref="H112" si="33">H113</f>
        <v>24938.14374</v>
      </c>
      <c r="I112" s="312">
        <f t="shared" si="21"/>
        <v>0.98065628136546912</v>
      </c>
    </row>
    <row r="113" spans="1:9" ht="15">
      <c r="A113" s="20">
        <v>105</v>
      </c>
      <c r="B113" s="194" t="s">
        <v>307</v>
      </c>
      <c r="C113" s="106">
        <v>807</v>
      </c>
      <c r="D113" s="110" t="s">
        <v>257</v>
      </c>
      <c r="E113" s="110" t="s">
        <v>375</v>
      </c>
      <c r="F113" s="110" t="s">
        <v>308</v>
      </c>
      <c r="G113" s="189">
        <v>25430.05558</v>
      </c>
      <c r="H113" s="189">
        <v>24938.14374</v>
      </c>
      <c r="I113" s="312">
        <f t="shared" si="21"/>
        <v>0.98065628136546912</v>
      </c>
    </row>
    <row r="114" spans="1:9" ht="140.25" customHeight="1">
      <c r="A114" s="20">
        <v>106</v>
      </c>
      <c r="B114" s="193" t="s">
        <v>351</v>
      </c>
      <c r="C114" s="106">
        <v>807</v>
      </c>
      <c r="D114" s="110" t="s">
        <v>257</v>
      </c>
      <c r="E114" s="110" t="s">
        <v>340</v>
      </c>
      <c r="F114" s="110"/>
      <c r="G114" s="189">
        <f>G115+G117</f>
        <v>46086.0916</v>
      </c>
      <c r="H114" s="189">
        <f t="shared" ref="H114" si="34">H115+H117</f>
        <v>45085.8292</v>
      </c>
      <c r="I114" s="312">
        <f t="shared" si="21"/>
        <v>0.97829578588087518</v>
      </c>
    </row>
    <row r="115" spans="1:9" ht="45">
      <c r="A115" s="20">
        <v>107</v>
      </c>
      <c r="B115" s="48" t="s">
        <v>305</v>
      </c>
      <c r="C115" s="106">
        <v>807</v>
      </c>
      <c r="D115" s="110" t="s">
        <v>257</v>
      </c>
      <c r="E115" s="110" t="s">
        <v>340</v>
      </c>
      <c r="F115" s="110" t="s">
        <v>306</v>
      </c>
      <c r="G115" s="189">
        <f>G116</f>
        <v>42406.9228</v>
      </c>
      <c r="H115" s="189">
        <f t="shared" ref="H115:H118" si="35">H116</f>
        <v>41406.660400000001</v>
      </c>
      <c r="I115" s="312">
        <f t="shared" si="21"/>
        <v>0.97641275683412709</v>
      </c>
    </row>
    <row r="116" spans="1:9" ht="15">
      <c r="A116" s="20">
        <v>108</v>
      </c>
      <c r="B116" s="194" t="s">
        <v>307</v>
      </c>
      <c r="C116" s="106">
        <v>807</v>
      </c>
      <c r="D116" s="110" t="s">
        <v>257</v>
      </c>
      <c r="E116" s="110" t="s">
        <v>340</v>
      </c>
      <c r="F116" s="110" t="s">
        <v>308</v>
      </c>
      <c r="G116" s="189">
        <v>42406.9228</v>
      </c>
      <c r="H116" s="189">
        <v>41406.660400000001</v>
      </c>
      <c r="I116" s="312">
        <f t="shared" si="21"/>
        <v>0.97641275683412709</v>
      </c>
    </row>
    <row r="117" spans="1:9" ht="17.25" customHeight="1">
      <c r="A117" s="20">
        <v>109</v>
      </c>
      <c r="B117" s="49" t="s">
        <v>49</v>
      </c>
      <c r="C117" s="106">
        <v>807</v>
      </c>
      <c r="D117" s="110" t="s">
        <v>257</v>
      </c>
      <c r="E117" s="110" t="s">
        <v>340</v>
      </c>
      <c r="F117" s="110" t="s">
        <v>50</v>
      </c>
      <c r="G117" s="189">
        <f>G118</f>
        <v>3679.1687999999999</v>
      </c>
      <c r="H117" s="189">
        <f>H118</f>
        <v>3679.1687999999999</v>
      </c>
      <c r="I117" s="312">
        <f t="shared" si="21"/>
        <v>1</v>
      </c>
    </row>
    <row r="118" spans="1:9" ht="27.75" customHeight="1">
      <c r="A118" s="20">
        <v>110</v>
      </c>
      <c r="B118" s="48" t="s">
        <v>51</v>
      </c>
      <c r="C118" s="106">
        <v>807</v>
      </c>
      <c r="D118" s="110" t="s">
        <v>257</v>
      </c>
      <c r="E118" s="110" t="s">
        <v>340</v>
      </c>
      <c r="F118" s="110" t="s">
        <v>40</v>
      </c>
      <c r="G118" s="189">
        <f>G119</f>
        <v>3679.1687999999999</v>
      </c>
      <c r="H118" s="189">
        <f t="shared" si="35"/>
        <v>3679.1687999999999</v>
      </c>
      <c r="I118" s="312">
        <f t="shared" si="21"/>
        <v>1</v>
      </c>
    </row>
    <row r="119" spans="1:9" ht="15">
      <c r="A119" s="20">
        <v>111</v>
      </c>
      <c r="B119" s="194" t="s">
        <v>349</v>
      </c>
      <c r="C119" s="106">
        <v>807</v>
      </c>
      <c r="D119" s="110" t="s">
        <v>257</v>
      </c>
      <c r="E119" s="110" t="s">
        <v>340</v>
      </c>
      <c r="F119" s="110" t="s">
        <v>348</v>
      </c>
      <c r="G119" s="189">
        <v>3679.1687999999999</v>
      </c>
      <c r="H119" s="189">
        <v>3679.1687999999999</v>
      </c>
      <c r="I119" s="312">
        <f t="shared" si="21"/>
        <v>1</v>
      </c>
    </row>
    <row r="120" spans="1:9" ht="97.5" customHeight="1">
      <c r="A120" s="20">
        <v>112</v>
      </c>
      <c r="B120" s="193" t="s">
        <v>352</v>
      </c>
      <c r="C120" s="106">
        <v>807</v>
      </c>
      <c r="D120" s="110" t="s">
        <v>257</v>
      </c>
      <c r="E120" s="110" t="s">
        <v>309</v>
      </c>
      <c r="F120" s="110"/>
      <c r="G120" s="189">
        <f>G121+G123</f>
        <v>1954.7304000000004</v>
      </c>
      <c r="H120" s="189">
        <f>H121+H123</f>
        <v>1305.4584</v>
      </c>
      <c r="I120" s="312">
        <f t="shared" si="21"/>
        <v>0.66784575509748034</v>
      </c>
    </row>
    <row r="121" spans="1:9" ht="45">
      <c r="A121" s="20">
        <v>113</v>
      </c>
      <c r="B121" s="48" t="s">
        <v>305</v>
      </c>
      <c r="C121" s="106">
        <v>807</v>
      </c>
      <c r="D121" s="110" t="s">
        <v>257</v>
      </c>
      <c r="E121" s="110" t="s">
        <v>309</v>
      </c>
      <c r="F121" s="110" t="s">
        <v>306</v>
      </c>
      <c r="G121" s="189">
        <f t="shared" ref="G121:H121" si="36">G122</f>
        <v>649.2720000000005</v>
      </c>
      <c r="H121" s="189">
        <f t="shared" si="36"/>
        <v>0</v>
      </c>
      <c r="I121" s="312">
        <f t="shared" si="21"/>
        <v>0</v>
      </c>
    </row>
    <row r="122" spans="1:9" ht="15">
      <c r="A122" s="20">
        <v>114</v>
      </c>
      <c r="B122" s="194" t="s">
        <v>307</v>
      </c>
      <c r="C122" s="106">
        <v>807</v>
      </c>
      <c r="D122" s="110" t="s">
        <v>257</v>
      </c>
      <c r="E122" s="110" t="s">
        <v>309</v>
      </c>
      <c r="F122" s="110" t="s">
        <v>308</v>
      </c>
      <c r="G122" s="189">
        <f>4587.86792-4587.86792+15649.5344-14000-1000.2624</f>
        <v>649.2720000000005</v>
      </c>
      <c r="H122" s="189">
        <v>0</v>
      </c>
      <c r="I122" s="312">
        <f t="shared" si="21"/>
        <v>0</v>
      </c>
    </row>
    <row r="123" spans="1:9" ht="17.25" customHeight="1">
      <c r="A123" s="20">
        <v>115</v>
      </c>
      <c r="B123" s="49" t="s">
        <v>49</v>
      </c>
      <c r="C123" s="106">
        <v>807</v>
      </c>
      <c r="D123" s="110" t="s">
        <v>257</v>
      </c>
      <c r="E123" s="110" t="s">
        <v>309</v>
      </c>
      <c r="F123" s="110" t="s">
        <v>50</v>
      </c>
      <c r="G123" s="189">
        <f>G124</f>
        <v>1305.4584</v>
      </c>
      <c r="H123" s="189">
        <f>H124</f>
        <v>1305.4584</v>
      </c>
      <c r="I123" s="312">
        <f t="shared" si="21"/>
        <v>1</v>
      </c>
    </row>
    <row r="124" spans="1:9" ht="29.25" customHeight="1">
      <c r="A124" s="20">
        <v>116</v>
      </c>
      <c r="B124" s="48" t="s">
        <v>51</v>
      </c>
      <c r="C124" s="106">
        <v>807</v>
      </c>
      <c r="D124" s="110" t="s">
        <v>257</v>
      </c>
      <c r="E124" s="110" t="s">
        <v>309</v>
      </c>
      <c r="F124" s="110" t="s">
        <v>40</v>
      </c>
      <c r="G124" s="189">
        <f>G125</f>
        <v>1305.4584</v>
      </c>
      <c r="H124" s="189">
        <f t="shared" ref="H124" si="37">H125</f>
        <v>1305.4584</v>
      </c>
      <c r="I124" s="312">
        <f t="shared" si="21"/>
        <v>1</v>
      </c>
    </row>
    <row r="125" spans="1:9" ht="15">
      <c r="A125" s="20">
        <v>117</v>
      </c>
      <c r="B125" s="194" t="s">
        <v>349</v>
      </c>
      <c r="C125" s="106">
        <v>807</v>
      </c>
      <c r="D125" s="110" t="s">
        <v>257</v>
      </c>
      <c r="E125" s="110" t="s">
        <v>309</v>
      </c>
      <c r="F125" s="110" t="s">
        <v>348</v>
      </c>
      <c r="G125" s="189">
        <f>305.196+1000.2624</f>
        <v>1305.4584</v>
      </c>
      <c r="H125" s="189">
        <v>1305.4584</v>
      </c>
      <c r="I125" s="312">
        <f t="shared" si="21"/>
        <v>1</v>
      </c>
    </row>
    <row r="126" spans="1:9" s="68" customFormat="1" ht="32.25" customHeight="1">
      <c r="A126" s="20">
        <v>118</v>
      </c>
      <c r="B126" s="134" t="s">
        <v>35</v>
      </c>
      <c r="C126" s="105">
        <v>807</v>
      </c>
      <c r="D126" s="115" t="s">
        <v>111</v>
      </c>
      <c r="E126" s="115"/>
      <c r="F126" s="115"/>
      <c r="G126" s="237">
        <f>G127</f>
        <v>536.53861999999992</v>
      </c>
      <c r="H126" s="237">
        <f t="shared" ref="H126" si="38">H127</f>
        <v>536.53823</v>
      </c>
      <c r="I126" s="311">
        <f t="shared" si="21"/>
        <v>0.99999927311849435</v>
      </c>
    </row>
    <row r="127" spans="1:9" ht="47.25" customHeight="1">
      <c r="A127" s="20">
        <v>119</v>
      </c>
      <c r="B127" s="49" t="s">
        <v>128</v>
      </c>
      <c r="C127" s="106">
        <v>807</v>
      </c>
      <c r="D127" s="110" t="s">
        <v>111</v>
      </c>
      <c r="E127" s="110" t="s">
        <v>147</v>
      </c>
      <c r="F127" s="110"/>
      <c r="G127" s="189">
        <f>G128+G138</f>
        <v>536.53861999999992</v>
      </c>
      <c r="H127" s="189">
        <f t="shared" ref="H127" si="39">H128+H138</f>
        <v>536.53823</v>
      </c>
      <c r="I127" s="312">
        <f t="shared" si="21"/>
        <v>0.99999927311849435</v>
      </c>
    </row>
    <row r="128" spans="1:9" ht="45">
      <c r="A128" s="20">
        <v>120</v>
      </c>
      <c r="B128" s="71" t="s">
        <v>244</v>
      </c>
      <c r="C128" s="106">
        <v>807</v>
      </c>
      <c r="D128" s="110" t="s">
        <v>111</v>
      </c>
      <c r="E128" s="110" t="s">
        <v>149</v>
      </c>
      <c r="F128" s="110"/>
      <c r="G128" s="189">
        <f>G129++G132+G135</f>
        <v>505.14561999999995</v>
      </c>
      <c r="H128" s="189">
        <f t="shared" ref="H128" si="40">H129++H132+H135</f>
        <v>505.14540999999997</v>
      </c>
      <c r="I128" s="312">
        <f t="shared" si="21"/>
        <v>0.99999958427829194</v>
      </c>
    </row>
    <row r="129" spans="1:9" ht="94.5" customHeight="1">
      <c r="A129" s="20">
        <v>121</v>
      </c>
      <c r="B129" s="78" t="s">
        <v>292</v>
      </c>
      <c r="C129" s="106">
        <v>807</v>
      </c>
      <c r="D129" s="110" t="s">
        <v>111</v>
      </c>
      <c r="E129" s="110" t="s">
        <v>150</v>
      </c>
      <c r="F129" s="110"/>
      <c r="G129" s="189">
        <f t="shared" ref="G129:H130" si="41">G130</f>
        <v>399.065</v>
      </c>
      <c r="H129" s="189">
        <f t="shared" si="41"/>
        <v>399.065</v>
      </c>
      <c r="I129" s="312">
        <f t="shared" si="21"/>
        <v>1</v>
      </c>
    </row>
    <row r="130" spans="1:9" ht="30">
      <c r="A130" s="20">
        <v>122</v>
      </c>
      <c r="B130" s="48" t="s">
        <v>127</v>
      </c>
      <c r="C130" s="106">
        <v>807</v>
      </c>
      <c r="D130" s="110" t="s">
        <v>111</v>
      </c>
      <c r="E130" s="110" t="s">
        <v>150</v>
      </c>
      <c r="F130" s="110" t="s">
        <v>43</v>
      </c>
      <c r="G130" s="189">
        <f t="shared" si="41"/>
        <v>399.065</v>
      </c>
      <c r="H130" s="189">
        <f t="shared" si="41"/>
        <v>399.065</v>
      </c>
      <c r="I130" s="312">
        <f t="shared" si="21"/>
        <v>1</v>
      </c>
    </row>
    <row r="131" spans="1:9" ht="45">
      <c r="A131" s="20">
        <v>123</v>
      </c>
      <c r="B131" s="49" t="s">
        <v>126</v>
      </c>
      <c r="C131" s="106">
        <v>807</v>
      </c>
      <c r="D131" s="110" t="s">
        <v>111</v>
      </c>
      <c r="E131" s="110" t="s">
        <v>150</v>
      </c>
      <c r="F131" s="110" t="s">
        <v>37</v>
      </c>
      <c r="G131" s="189">
        <v>399.065</v>
      </c>
      <c r="H131" s="189">
        <v>399.065</v>
      </c>
      <c r="I131" s="312">
        <f t="shared" si="21"/>
        <v>1</v>
      </c>
    </row>
    <row r="132" spans="1:9" ht="105">
      <c r="A132" s="20">
        <v>124</v>
      </c>
      <c r="B132" s="71" t="s">
        <v>246</v>
      </c>
      <c r="C132" s="106">
        <v>807</v>
      </c>
      <c r="D132" s="110" t="s">
        <v>111</v>
      </c>
      <c r="E132" s="110" t="s">
        <v>151</v>
      </c>
      <c r="F132" s="110"/>
      <c r="G132" s="189">
        <f>G134</f>
        <v>50.316000000000003</v>
      </c>
      <c r="H132" s="189">
        <f>H134</f>
        <v>50.31579</v>
      </c>
      <c r="I132" s="312">
        <f t="shared" si="21"/>
        <v>0.99999582637729545</v>
      </c>
    </row>
    <row r="133" spans="1:9" ht="30">
      <c r="A133" s="20">
        <v>125</v>
      </c>
      <c r="B133" s="48" t="s">
        <v>127</v>
      </c>
      <c r="C133" s="106">
        <v>807</v>
      </c>
      <c r="D133" s="110" t="s">
        <v>111</v>
      </c>
      <c r="E133" s="110" t="s">
        <v>152</v>
      </c>
      <c r="F133" s="110" t="s">
        <v>43</v>
      </c>
      <c r="G133" s="189">
        <f>G134</f>
        <v>50.316000000000003</v>
      </c>
      <c r="H133" s="189">
        <f>H134</f>
        <v>50.31579</v>
      </c>
      <c r="I133" s="312">
        <f t="shared" si="21"/>
        <v>0.99999582637729545</v>
      </c>
    </row>
    <row r="134" spans="1:9" ht="48" customHeight="1">
      <c r="A134" s="20">
        <v>126</v>
      </c>
      <c r="B134" s="49" t="s">
        <v>126</v>
      </c>
      <c r="C134" s="106">
        <v>807</v>
      </c>
      <c r="D134" s="110" t="s">
        <v>111</v>
      </c>
      <c r="E134" s="110" t="s">
        <v>152</v>
      </c>
      <c r="F134" s="110" t="s">
        <v>37</v>
      </c>
      <c r="G134" s="189">
        <v>50.316000000000003</v>
      </c>
      <c r="H134" s="189">
        <v>50.31579</v>
      </c>
      <c r="I134" s="312">
        <f t="shared" si="21"/>
        <v>0.99999582637729545</v>
      </c>
    </row>
    <row r="135" spans="1:9" s="47" customFormat="1" ht="106.5" customHeight="1">
      <c r="A135" s="20">
        <v>127</v>
      </c>
      <c r="B135" s="51" t="s">
        <v>247</v>
      </c>
      <c r="C135" s="122">
        <v>807</v>
      </c>
      <c r="D135" s="110" t="s">
        <v>111</v>
      </c>
      <c r="E135" s="110" t="s">
        <v>153</v>
      </c>
      <c r="F135" s="113"/>
      <c r="G135" s="189">
        <f t="shared" ref="G135:H136" si="42">G136</f>
        <v>55.764620000000001</v>
      </c>
      <c r="H135" s="189">
        <f t="shared" si="42"/>
        <v>55.764620000000001</v>
      </c>
      <c r="I135" s="312">
        <f t="shared" si="21"/>
        <v>1</v>
      </c>
    </row>
    <row r="136" spans="1:9" s="47" customFormat="1" ht="36" customHeight="1">
      <c r="A136" s="20">
        <v>128</v>
      </c>
      <c r="B136" s="48" t="s">
        <v>127</v>
      </c>
      <c r="C136" s="122">
        <v>807</v>
      </c>
      <c r="D136" s="110" t="s">
        <v>111</v>
      </c>
      <c r="E136" s="110" t="s">
        <v>153</v>
      </c>
      <c r="F136" s="110" t="s">
        <v>43</v>
      </c>
      <c r="G136" s="189">
        <f t="shared" si="42"/>
        <v>55.764620000000001</v>
      </c>
      <c r="H136" s="189">
        <f t="shared" si="42"/>
        <v>55.764620000000001</v>
      </c>
      <c r="I136" s="312">
        <f t="shared" si="21"/>
        <v>1</v>
      </c>
    </row>
    <row r="137" spans="1:9" s="47" customFormat="1" ht="50.25" customHeight="1">
      <c r="A137" s="20">
        <v>129</v>
      </c>
      <c r="B137" s="49" t="s">
        <v>126</v>
      </c>
      <c r="C137" s="122">
        <v>807</v>
      </c>
      <c r="D137" s="110" t="s">
        <v>111</v>
      </c>
      <c r="E137" s="110" t="s">
        <v>153</v>
      </c>
      <c r="F137" s="110" t="s">
        <v>37</v>
      </c>
      <c r="G137" s="189">
        <v>55.764620000000001</v>
      </c>
      <c r="H137" s="189">
        <v>55.764620000000001</v>
      </c>
      <c r="I137" s="312">
        <f t="shared" si="21"/>
        <v>1</v>
      </c>
    </row>
    <row r="138" spans="1:9" s="47" customFormat="1" ht="51.75" customHeight="1">
      <c r="A138" s="20">
        <v>130</v>
      </c>
      <c r="B138" s="49" t="s">
        <v>128</v>
      </c>
      <c r="C138" s="122">
        <v>807</v>
      </c>
      <c r="D138" s="110" t="s">
        <v>111</v>
      </c>
      <c r="E138" s="110" t="s">
        <v>147</v>
      </c>
      <c r="F138" s="110"/>
      <c r="G138" s="189">
        <f>G139</f>
        <v>31.393000000000001</v>
      </c>
      <c r="H138" s="189">
        <f t="shared" ref="H138:H141" si="43">H139</f>
        <v>31.39282</v>
      </c>
      <c r="I138" s="312">
        <f t="shared" ref="I138:I188" si="44">H138/G138</f>
        <v>0.99999426623769627</v>
      </c>
    </row>
    <row r="139" spans="1:9" s="47" customFormat="1" ht="72.75" customHeight="1">
      <c r="A139" s="20">
        <v>131</v>
      </c>
      <c r="B139" s="49" t="s">
        <v>263</v>
      </c>
      <c r="C139" s="122">
        <v>807</v>
      </c>
      <c r="D139" s="110" t="s">
        <v>111</v>
      </c>
      <c r="E139" s="110" t="s">
        <v>264</v>
      </c>
      <c r="F139" s="113"/>
      <c r="G139" s="189">
        <f>G140</f>
        <v>31.393000000000001</v>
      </c>
      <c r="H139" s="189">
        <f t="shared" si="43"/>
        <v>31.39282</v>
      </c>
      <c r="I139" s="312">
        <f t="shared" si="44"/>
        <v>0.99999426623769627</v>
      </c>
    </row>
    <row r="140" spans="1:9" s="47" customFormat="1" ht="140.25" customHeight="1">
      <c r="A140" s="20">
        <v>132</v>
      </c>
      <c r="B140" s="51" t="s">
        <v>265</v>
      </c>
      <c r="C140" s="122">
        <v>807</v>
      </c>
      <c r="D140" s="110" t="s">
        <v>111</v>
      </c>
      <c r="E140" s="110" t="s">
        <v>266</v>
      </c>
      <c r="F140" s="110"/>
      <c r="G140" s="189">
        <f>G141</f>
        <v>31.393000000000001</v>
      </c>
      <c r="H140" s="189">
        <f t="shared" si="43"/>
        <v>31.39282</v>
      </c>
      <c r="I140" s="312">
        <f t="shared" si="44"/>
        <v>0.99999426623769627</v>
      </c>
    </row>
    <row r="141" spans="1:9" s="47" customFormat="1" ht="37.5" customHeight="1">
      <c r="A141" s="20">
        <v>133</v>
      </c>
      <c r="B141" s="48" t="s">
        <v>127</v>
      </c>
      <c r="C141" s="122">
        <v>807</v>
      </c>
      <c r="D141" s="110" t="s">
        <v>111</v>
      </c>
      <c r="E141" s="110" t="s">
        <v>266</v>
      </c>
      <c r="F141" s="110" t="s">
        <v>43</v>
      </c>
      <c r="G141" s="189">
        <f>G142</f>
        <v>31.393000000000001</v>
      </c>
      <c r="H141" s="189">
        <f t="shared" si="43"/>
        <v>31.39282</v>
      </c>
      <c r="I141" s="312">
        <f t="shared" si="44"/>
        <v>0.99999426623769627</v>
      </c>
    </row>
    <row r="142" spans="1:9" s="47" customFormat="1" ht="41.25" customHeight="1">
      <c r="A142" s="20">
        <v>134</v>
      </c>
      <c r="B142" s="48" t="s">
        <v>2</v>
      </c>
      <c r="C142" s="122">
        <v>807</v>
      </c>
      <c r="D142" s="110" t="s">
        <v>111</v>
      </c>
      <c r="E142" s="110" t="s">
        <v>266</v>
      </c>
      <c r="F142" s="110" t="s">
        <v>37</v>
      </c>
      <c r="G142" s="189">
        <v>31.393000000000001</v>
      </c>
      <c r="H142" s="189">
        <v>31.39282</v>
      </c>
      <c r="I142" s="312">
        <f t="shared" si="44"/>
        <v>0.99999426623769627</v>
      </c>
    </row>
    <row r="143" spans="1:9" s="47" customFormat="1" ht="33" customHeight="1">
      <c r="A143" s="20">
        <v>135</v>
      </c>
      <c r="B143" s="49" t="s">
        <v>210</v>
      </c>
      <c r="C143" s="122">
        <v>807</v>
      </c>
      <c r="D143" s="110" t="s">
        <v>211</v>
      </c>
      <c r="E143" s="110"/>
      <c r="F143" s="110"/>
      <c r="G143" s="189">
        <f>G144</f>
        <v>135.87630999999999</v>
      </c>
      <c r="H143" s="189">
        <f t="shared" ref="H143:H145" si="45">H144</f>
        <v>135.87630999999999</v>
      </c>
      <c r="I143" s="312">
        <f t="shared" si="44"/>
        <v>1</v>
      </c>
    </row>
    <row r="144" spans="1:9" s="47" customFormat="1" ht="33" customHeight="1">
      <c r="A144" s="20">
        <v>136</v>
      </c>
      <c r="B144" s="49" t="s">
        <v>41</v>
      </c>
      <c r="C144" s="122">
        <v>807</v>
      </c>
      <c r="D144" s="110" t="s">
        <v>211</v>
      </c>
      <c r="E144" s="110" t="s">
        <v>132</v>
      </c>
      <c r="F144" s="110"/>
      <c r="G144" s="189">
        <f>G145</f>
        <v>135.87630999999999</v>
      </c>
      <c r="H144" s="189">
        <f t="shared" si="45"/>
        <v>135.87630999999999</v>
      </c>
      <c r="I144" s="312">
        <f t="shared" si="44"/>
        <v>1</v>
      </c>
    </row>
    <row r="145" spans="1:9" s="47" customFormat="1" ht="33" customHeight="1">
      <c r="A145" s="20">
        <v>137</v>
      </c>
      <c r="B145" s="49" t="s">
        <v>163</v>
      </c>
      <c r="C145" s="122">
        <v>807</v>
      </c>
      <c r="D145" s="110" t="s">
        <v>211</v>
      </c>
      <c r="E145" s="110" t="s">
        <v>140</v>
      </c>
      <c r="F145" s="110"/>
      <c r="G145" s="189">
        <f>G146</f>
        <v>135.87630999999999</v>
      </c>
      <c r="H145" s="189">
        <f t="shared" si="45"/>
        <v>135.87630999999999</v>
      </c>
      <c r="I145" s="312">
        <f t="shared" si="44"/>
        <v>1</v>
      </c>
    </row>
    <row r="146" spans="1:9" s="47" customFormat="1" ht="75.75" customHeight="1">
      <c r="A146" s="20">
        <v>138</v>
      </c>
      <c r="B146" s="78" t="s">
        <v>216</v>
      </c>
      <c r="C146" s="122">
        <v>807</v>
      </c>
      <c r="D146" s="110" t="s">
        <v>211</v>
      </c>
      <c r="E146" s="110" t="s">
        <v>217</v>
      </c>
      <c r="F146" s="113"/>
      <c r="G146" s="189">
        <f t="shared" ref="G146:H147" si="46">G147</f>
        <v>135.87630999999999</v>
      </c>
      <c r="H146" s="189">
        <f t="shared" si="46"/>
        <v>135.87630999999999</v>
      </c>
      <c r="I146" s="312">
        <f t="shared" si="44"/>
        <v>1</v>
      </c>
    </row>
    <row r="147" spans="1:9" s="47" customFormat="1" ht="33" customHeight="1">
      <c r="A147" s="20">
        <v>139</v>
      </c>
      <c r="B147" s="48" t="s">
        <v>31</v>
      </c>
      <c r="C147" s="122">
        <v>807</v>
      </c>
      <c r="D147" s="110" t="s">
        <v>211</v>
      </c>
      <c r="E147" s="110" t="s">
        <v>217</v>
      </c>
      <c r="F147" s="110" t="s">
        <v>53</v>
      </c>
      <c r="G147" s="189">
        <f t="shared" si="46"/>
        <v>135.87630999999999</v>
      </c>
      <c r="H147" s="189">
        <f t="shared" si="46"/>
        <v>135.87630999999999</v>
      </c>
      <c r="I147" s="312">
        <f t="shared" si="44"/>
        <v>1</v>
      </c>
    </row>
    <row r="148" spans="1:9" s="47" customFormat="1" ht="33" customHeight="1">
      <c r="A148" s="20">
        <v>140</v>
      </c>
      <c r="B148" s="48" t="s">
        <v>36</v>
      </c>
      <c r="C148" s="122">
        <v>807</v>
      </c>
      <c r="D148" s="110" t="s">
        <v>211</v>
      </c>
      <c r="E148" s="110" t="s">
        <v>217</v>
      </c>
      <c r="F148" s="110" t="s">
        <v>38</v>
      </c>
      <c r="G148" s="114">
        <v>135.87630999999999</v>
      </c>
      <c r="H148" s="114">
        <v>135.87630999999999</v>
      </c>
      <c r="I148" s="312">
        <f t="shared" si="44"/>
        <v>1</v>
      </c>
    </row>
    <row r="149" spans="1:9" ht="33" customHeight="1">
      <c r="A149" s="20">
        <v>141</v>
      </c>
      <c r="B149" s="77" t="s">
        <v>173</v>
      </c>
      <c r="C149" s="106">
        <v>807</v>
      </c>
      <c r="D149" s="115" t="s">
        <v>104</v>
      </c>
      <c r="E149" s="115"/>
      <c r="F149" s="115"/>
      <c r="G149" s="237">
        <f t="shared" ref="G149:H154" si="47">G150</f>
        <v>3049.3580000000002</v>
      </c>
      <c r="H149" s="237">
        <f t="shared" si="47"/>
        <v>3049.3580000000002</v>
      </c>
      <c r="I149" s="311">
        <f t="shared" si="44"/>
        <v>1</v>
      </c>
    </row>
    <row r="150" spans="1:9" ht="33" customHeight="1">
      <c r="A150" s="20">
        <v>142</v>
      </c>
      <c r="B150" s="49" t="s">
        <v>32</v>
      </c>
      <c r="C150" s="106">
        <v>807</v>
      </c>
      <c r="D150" s="110" t="s">
        <v>105</v>
      </c>
      <c r="E150" s="110"/>
      <c r="F150" s="110"/>
      <c r="G150" s="189">
        <f>G151</f>
        <v>3049.3580000000002</v>
      </c>
      <c r="H150" s="189">
        <f t="shared" si="47"/>
        <v>3049.3580000000002</v>
      </c>
      <c r="I150" s="312">
        <f t="shared" si="44"/>
        <v>1</v>
      </c>
    </row>
    <row r="151" spans="1:9" ht="33" customHeight="1">
      <c r="A151" s="20">
        <v>143</v>
      </c>
      <c r="B151" s="49" t="s">
        <v>41</v>
      </c>
      <c r="C151" s="106">
        <v>807</v>
      </c>
      <c r="D151" s="110" t="s">
        <v>105</v>
      </c>
      <c r="E151" s="113" t="s">
        <v>132</v>
      </c>
      <c r="F151" s="113"/>
      <c r="G151" s="189">
        <f>G152</f>
        <v>3049.3580000000002</v>
      </c>
      <c r="H151" s="189">
        <f t="shared" si="47"/>
        <v>3049.3580000000002</v>
      </c>
      <c r="I151" s="312">
        <f t="shared" si="44"/>
        <v>1</v>
      </c>
    </row>
    <row r="152" spans="1:9" ht="33" customHeight="1">
      <c r="A152" s="20">
        <v>144</v>
      </c>
      <c r="B152" s="49" t="s">
        <v>158</v>
      </c>
      <c r="C152" s="106">
        <v>807</v>
      </c>
      <c r="D152" s="110" t="s">
        <v>105</v>
      </c>
      <c r="E152" s="113" t="s">
        <v>191</v>
      </c>
      <c r="F152" s="113"/>
      <c r="G152" s="189">
        <f>G153</f>
        <v>3049.3580000000002</v>
      </c>
      <c r="H152" s="189">
        <f t="shared" si="47"/>
        <v>3049.3580000000002</v>
      </c>
      <c r="I152" s="312">
        <f t="shared" si="44"/>
        <v>1</v>
      </c>
    </row>
    <row r="153" spans="1:9" ht="105" customHeight="1">
      <c r="A153" s="20">
        <v>145</v>
      </c>
      <c r="B153" s="51" t="s">
        <v>255</v>
      </c>
      <c r="C153" s="106">
        <v>807</v>
      </c>
      <c r="D153" s="110" t="s">
        <v>105</v>
      </c>
      <c r="E153" s="113" t="s">
        <v>192</v>
      </c>
      <c r="F153" s="113"/>
      <c r="G153" s="189">
        <f t="shared" si="47"/>
        <v>3049.3580000000002</v>
      </c>
      <c r="H153" s="189">
        <f t="shared" si="47"/>
        <v>3049.3580000000002</v>
      </c>
      <c r="I153" s="312">
        <f t="shared" si="44"/>
        <v>1</v>
      </c>
    </row>
    <row r="154" spans="1:9" ht="33" customHeight="1">
      <c r="A154" s="20">
        <v>146</v>
      </c>
      <c r="B154" s="48" t="s">
        <v>31</v>
      </c>
      <c r="C154" s="106">
        <v>807</v>
      </c>
      <c r="D154" s="110" t="s">
        <v>105</v>
      </c>
      <c r="E154" s="113" t="s">
        <v>192</v>
      </c>
      <c r="F154" s="113" t="s">
        <v>53</v>
      </c>
      <c r="G154" s="189">
        <f t="shared" si="47"/>
        <v>3049.3580000000002</v>
      </c>
      <c r="H154" s="189">
        <f t="shared" si="47"/>
        <v>3049.3580000000002</v>
      </c>
      <c r="I154" s="312">
        <f t="shared" si="44"/>
        <v>1</v>
      </c>
    </row>
    <row r="155" spans="1:9" ht="33" customHeight="1">
      <c r="A155" s="20">
        <v>147</v>
      </c>
      <c r="B155" s="48" t="s">
        <v>36</v>
      </c>
      <c r="C155" s="106">
        <v>807</v>
      </c>
      <c r="D155" s="110" t="s">
        <v>105</v>
      </c>
      <c r="E155" s="113" t="s">
        <v>192</v>
      </c>
      <c r="F155" s="113" t="s">
        <v>38</v>
      </c>
      <c r="G155" s="114">
        <v>3049.3580000000002</v>
      </c>
      <c r="H155" s="114">
        <v>3049.3580000000002</v>
      </c>
      <c r="I155" s="312">
        <f t="shared" si="44"/>
        <v>1</v>
      </c>
    </row>
    <row r="156" spans="1:9" s="68" customFormat="1" ht="33" customHeight="1">
      <c r="A156" s="20">
        <v>148</v>
      </c>
      <c r="B156" s="133" t="s">
        <v>212</v>
      </c>
      <c r="C156" s="105">
        <v>807</v>
      </c>
      <c r="D156" s="115" t="s">
        <v>213</v>
      </c>
      <c r="E156" s="115"/>
      <c r="F156" s="123"/>
      <c r="G156" s="237">
        <f>G157</f>
        <v>0</v>
      </c>
      <c r="H156" s="237">
        <f t="shared" ref="H156:H160" si="48">H157</f>
        <v>0</v>
      </c>
      <c r="I156" s="311">
        <v>0</v>
      </c>
    </row>
    <row r="157" spans="1:9" ht="33" customHeight="1">
      <c r="A157" s="20">
        <v>149</v>
      </c>
      <c r="B157" s="48" t="s">
        <v>41</v>
      </c>
      <c r="C157" s="106">
        <v>807</v>
      </c>
      <c r="D157" s="110" t="s">
        <v>215</v>
      </c>
      <c r="E157" s="110" t="s">
        <v>132</v>
      </c>
      <c r="F157" s="124"/>
      <c r="G157" s="189">
        <f t="shared" ref="G157:H158" si="49">G159</f>
        <v>0</v>
      </c>
      <c r="H157" s="189">
        <f t="shared" si="49"/>
        <v>0</v>
      </c>
      <c r="I157" s="312">
        <v>0</v>
      </c>
    </row>
    <row r="158" spans="1:9" ht="33" customHeight="1">
      <c r="A158" s="20">
        <v>150</v>
      </c>
      <c r="B158" s="49" t="s">
        <v>163</v>
      </c>
      <c r="C158" s="106">
        <v>807</v>
      </c>
      <c r="D158" s="110" t="s">
        <v>215</v>
      </c>
      <c r="E158" s="110" t="s">
        <v>140</v>
      </c>
      <c r="F158" s="124"/>
      <c r="G158" s="189">
        <f t="shared" si="49"/>
        <v>0</v>
      </c>
      <c r="H158" s="189">
        <f t="shared" si="49"/>
        <v>0</v>
      </c>
      <c r="I158" s="312">
        <v>0</v>
      </c>
    </row>
    <row r="159" spans="1:9" ht="33" customHeight="1">
      <c r="A159" s="20">
        <v>151</v>
      </c>
      <c r="B159" s="90" t="s">
        <v>214</v>
      </c>
      <c r="C159" s="106">
        <v>807</v>
      </c>
      <c r="D159" s="110" t="s">
        <v>215</v>
      </c>
      <c r="E159" s="110" t="s">
        <v>218</v>
      </c>
      <c r="F159" s="124"/>
      <c r="G159" s="189">
        <f>G160</f>
        <v>0</v>
      </c>
      <c r="H159" s="189">
        <f t="shared" si="48"/>
        <v>0</v>
      </c>
      <c r="I159" s="312">
        <v>0</v>
      </c>
    </row>
    <row r="160" spans="1:9" ht="33" customHeight="1">
      <c r="A160" s="20">
        <v>152</v>
      </c>
      <c r="B160" s="48" t="s">
        <v>127</v>
      </c>
      <c r="C160" s="106">
        <v>807</v>
      </c>
      <c r="D160" s="110" t="s">
        <v>215</v>
      </c>
      <c r="E160" s="110" t="s">
        <v>218</v>
      </c>
      <c r="F160" s="124" t="s">
        <v>43</v>
      </c>
      <c r="G160" s="189">
        <f>G161</f>
        <v>0</v>
      </c>
      <c r="H160" s="189">
        <f t="shared" si="48"/>
        <v>0</v>
      </c>
      <c r="I160" s="312">
        <v>0</v>
      </c>
    </row>
    <row r="161" spans="1:9" ht="42.75" customHeight="1">
      <c r="A161" s="20">
        <v>153</v>
      </c>
      <c r="B161" s="48" t="s">
        <v>126</v>
      </c>
      <c r="C161" s="106">
        <v>807</v>
      </c>
      <c r="D161" s="110" t="s">
        <v>215</v>
      </c>
      <c r="E161" s="110" t="s">
        <v>218</v>
      </c>
      <c r="F161" s="124" t="s">
        <v>37</v>
      </c>
      <c r="G161" s="86">
        <v>0</v>
      </c>
      <c r="H161" s="86">
        <v>0</v>
      </c>
      <c r="I161" s="312">
        <v>0</v>
      </c>
    </row>
    <row r="162" spans="1:9" s="132" customFormat="1" ht="33" customHeight="1">
      <c r="A162" s="20">
        <v>154</v>
      </c>
      <c r="B162" s="190" t="s">
        <v>223</v>
      </c>
      <c r="C162" s="105">
        <v>807</v>
      </c>
      <c r="D162" s="115" t="s">
        <v>228</v>
      </c>
      <c r="E162" s="123"/>
      <c r="F162" s="115"/>
      <c r="G162" s="237">
        <f>G168+G169</f>
        <v>9756.8372600000002</v>
      </c>
      <c r="H162" s="237">
        <f t="shared" ref="H162" si="50">H168+H169</f>
        <v>9756.8372600000002</v>
      </c>
      <c r="I162" s="311">
        <f t="shared" si="44"/>
        <v>1</v>
      </c>
    </row>
    <row r="163" spans="1:9" s="94" customFormat="1" ht="28.5" customHeight="1">
      <c r="A163" s="20">
        <v>155</v>
      </c>
      <c r="B163" s="48" t="s">
        <v>224</v>
      </c>
      <c r="C163" s="106">
        <v>807</v>
      </c>
      <c r="D163" s="110" t="s">
        <v>229</v>
      </c>
      <c r="E163" s="124"/>
      <c r="F163" s="110"/>
      <c r="G163" s="189">
        <f>G164</f>
        <v>162.29646000000002</v>
      </c>
      <c r="H163" s="189">
        <f t="shared" ref="H163:H164" si="51">H164</f>
        <v>162.29646000000002</v>
      </c>
      <c r="I163" s="312">
        <f t="shared" si="44"/>
        <v>1</v>
      </c>
    </row>
    <row r="164" spans="1:9" s="94" customFormat="1" ht="28.5" customHeight="1">
      <c r="A164" s="20">
        <v>156</v>
      </c>
      <c r="B164" s="48" t="s">
        <v>41</v>
      </c>
      <c r="C164" s="106">
        <v>807</v>
      </c>
      <c r="D164" s="110" t="s">
        <v>229</v>
      </c>
      <c r="E164" s="124" t="s">
        <v>132</v>
      </c>
      <c r="F164" s="110"/>
      <c r="G164" s="189">
        <f>G165</f>
        <v>162.29646000000002</v>
      </c>
      <c r="H164" s="189">
        <f t="shared" si="51"/>
        <v>162.29646000000002</v>
      </c>
      <c r="I164" s="312">
        <f t="shared" si="44"/>
        <v>1</v>
      </c>
    </row>
    <row r="165" spans="1:9" s="93" customFormat="1" ht="28.5" customHeight="1">
      <c r="A165" s="20">
        <v>157</v>
      </c>
      <c r="B165" s="49" t="s">
        <v>158</v>
      </c>
      <c r="C165" s="106">
        <v>807</v>
      </c>
      <c r="D165" s="110" t="s">
        <v>229</v>
      </c>
      <c r="E165" s="110" t="s">
        <v>233</v>
      </c>
      <c r="F165" s="117"/>
      <c r="G165" s="189">
        <f>G168</f>
        <v>162.29646000000002</v>
      </c>
      <c r="H165" s="189">
        <f>H168</f>
        <v>162.29646000000002</v>
      </c>
      <c r="I165" s="312">
        <f t="shared" si="44"/>
        <v>1</v>
      </c>
    </row>
    <row r="166" spans="1:9" s="93" customFormat="1" ht="39" customHeight="1">
      <c r="A166" s="20">
        <v>158</v>
      </c>
      <c r="B166" s="71" t="s">
        <v>225</v>
      </c>
      <c r="C166" s="106">
        <v>807</v>
      </c>
      <c r="D166" s="110" t="s">
        <v>229</v>
      </c>
      <c r="E166" s="110" t="s">
        <v>234</v>
      </c>
      <c r="F166" s="115"/>
      <c r="G166" s="189">
        <f>G168</f>
        <v>162.29646000000002</v>
      </c>
      <c r="H166" s="189">
        <f>H168</f>
        <v>162.29646000000002</v>
      </c>
      <c r="I166" s="312">
        <f t="shared" si="44"/>
        <v>1</v>
      </c>
    </row>
    <row r="167" spans="1:9" s="93" customFormat="1" ht="33" customHeight="1">
      <c r="A167" s="20">
        <v>159</v>
      </c>
      <c r="B167" s="71" t="s">
        <v>226</v>
      </c>
      <c r="C167" s="106">
        <v>807</v>
      </c>
      <c r="D167" s="110" t="s">
        <v>229</v>
      </c>
      <c r="E167" s="110" t="s">
        <v>234</v>
      </c>
      <c r="F167" s="110" t="s">
        <v>230</v>
      </c>
      <c r="G167" s="189">
        <f>G168</f>
        <v>162.29646000000002</v>
      </c>
      <c r="H167" s="189">
        <f>H168</f>
        <v>162.29646000000002</v>
      </c>
      <c r="I167" s="312">
        <f t="shared" si="44"/>
        <v>1</v>
      </c>
    </row>
    <row r="168" spans="1:9" s="93" customFormat="1" ht="33" customHeight="1">
      <c r="A168" s="20">
        <v>160</v>
      </c>
      <c r="B168" s="71" t="s">
        <v>227</v>
      </c>
      <c r="C168" s="106">
        <v>807</v>
      </c>
      <c r="D168" s="110" t="s">
        <v>229</v>
      </c>
      <c r="E168" s="110" t="s">
        <v>234</v>
      </c>
      <c r="F168" s="110" t="s">
        <v>231</v>
      </c>
      <c r="G168" s="86">
        <f>122.807+25.51744+13.97202</f>
        <v>162.29646000000002</v>
      </c>
      <c r="H168" s="86">
        <f>122.807+25.51744+13.97202</f>
        <v>162.29646000000002</v>
      </c>
      <c r="I168" s="312">
        <f t="shared" si="44"/>
        <v>1</v>
      </c>
    </row>
    <row r="169" spans="1:9" s="93" customFormat="1" ht="33" customHeight="1">
      <c r="A169" s="20">
        <v>161</v>
      </c>
      <c r="B169" s="227" t="s">
        <v>362</v>
      </c>
      <c r="C169" s="106">
        <v>807</v>
      </c>
      <c r="D169" s="115" t="s">
        <v>361</v>
      </c>
      <c r="E169" s="115"/>
      <c r="F169" s="115"/>
      <c r="G169" s="237">
        <f t="shared" ref="G169:H169" si="52">G170</f>
        <v>9594.5408000000007</v>
      </c>
      <c r="H169" s="237">
        <f t="shared" si="52"/>
        <v>9594.5408000000007</v>
      </c>
      <c r="I169" s="311">
        <f t="shared" si="44"/>
        <v>1</v>
      </c>
    </row>
    <row r="170" spans="1:9" s="93" customFormat="1" ht="51.75" customHeight="1">
      <c r="A170" s="20">
        <v>162</v>
      </c>
      <c r="B170" s="194" t="s">
        <v>316</v>
      </c>
      <c r="C170" s="106">
        <v>807</v>
      </c>
      <c r="D170" s="110" t="s">
        <v>361</v>
      </c>
      <c r="E170" s="110" t="s">
        <v>317</v>
      </c>
      <c r="F170" s="110"/>
      <c r="G170" s="237">
        <f>G171+G174+G177</f>
        <v>9594.5408000000007</v>
      </c>
      <c r="H170" s="237">
        <f t="shared" ref="H170" si="53">H171+H174+H177</f>
        <v>9594.5408000000007</v>
      </c>
      <c r="I170" s="311">
        <f t="shared" si="44"/>
        <v>1</v>
      </c>
    </row>
    <row r="171" spans="1:9" s="93" customFormat="1" ht="99.75" customHeight="1">
      <c r="A171" s="20">
        <v>163</v>
      </c>
      <c r="B171" s="193" t="s">
        <v>353</v>
      </c>
      <c r="C171" s="106">
        <v>807</v>
      </c>
      <c r="D171" s="110" t="s">
        <v>361</v>
      </c>
      <c r="E171" s="110" t="s">
        <v>339</v>
      </c>
      <c r="F171" s="110"/>
      <c r="G171" s="189">
        <f t="shared" ref="G171:H178" si="54">G172</f>
        <v>903.76837</v>
      </c>
      <c r="H171" s="189">
        <f t="shared" si="54"/>
        <v>903.76837</v>
      </c>
      <c r="I171" s="312">
        <f t="shared" si="44"/>
        <v>1</v>
      </c>
    </row>
    <row r="172" spans="1:9" s="93" customFormat="1" ht="33" customHeight="1">
      <c r="A172" s="20">
        <v>164</v>
      </c>
      <c r="B172" s="49" t="s">
        <v>226</v>
      </c>
      <c r="C172" s="106">
        <v>807</v>
      </c>
      <c r="D172" s="110" t="s">
        <v>361</v>
      </c>
      <c r="E172" s="110" t="s">
        <v>339</v>
      </c>
      <c r="F172" s="110" t="s">
        <v>230</v>
      </c>
      <c r="G172" s="189">
        <f>G173</f>
        <v>903.76837</v>
      </c>
      <c r="H172" s="189">
        <f>H173</f>
        <v>903.76837</v>
      </c>
      <c r="I172" s="312">
        <f t="shared" si="44"/>
        <v>1</v>
      </c>
    </row>
    <row r="173" spans="1:9" s="93" customFormat="1" ht="33" customHeight="1">
      <c r="A173" s="20">
        <v>165</v>
      </c>
      <c r="B173" s="48" t="s">
        <v>350</v>
      </c>
      <c r="C173" s="106">
        <v>807</v>
      </c>
      <c r="D173" s="110" t="s">
        <v>361</v>
      </c>
      <c r="E173" s="110" t="s">
        <v>339</v>
      </c>
      <c r="F173" s="110" t="s">
        <v>363</v>
      </c>
      <c r="G173" s="189">
        <v>903.76837</v>
      </c>
      <c r="H173" s="189">
        <v>903.76837</v>
      </c>
      <c r="I173" s="312">
        <f t="shared" si="44"/>
        <v>1</v>
      </c>
    </row>
    <row r="174" spans="1:9" s="93" customFormat="1" ht="194.25" customHeight="1">
      <c r="A174" s="20">
        <v>166</v>
      </c>
      <c r="B174" s="193" t="s">
        <v>364</v>
      </c>
      <c r="C174" s="106">
        <v>807</v>
      </c>
      <c r="D174" s="110" t="s">
        <v>361</v>
      </c>
      <c r="E174" s="110" t="s">
        <v>340</v>
      </c>
      <c r="F174" s="110"/>
      <c r="G174" s="189">
        <f t="shared" si="54"/>
        <v>6594.8267800000003</v>
      </c>
      <c r="H174" s="189">
        <f t="shared" si="54"/>
        <v>6594.8267800000003</v>
      </c>
      <c r="I174" s="312">
        <f t="shared" si="44"/>
        <v>1</v>
      </c>
    </row>
    <row r="175" spans="1:9" s="93" customFormat="1" ht="33" customHeight="1">
      <c r="A175" s="20">
        <v>167</v>
      </c>
      <c r="B175" s="49" t="s">
        <v>226</v>
      </c>
      <c r="C175" s="106">
        <v>807</v>
      </c>
      <c r="D175" s="110" t="s">
        <v>361</v>
      </c>
      <c r="E175" s="110" t="s">
        <v>340</v>
      </c>
      <c r="F175" s="110" t="s">
        <v>230</v>
      </c>
      <c r="G175" s="189">
        <f t="shared" si="54"/>
        <v>6594.8267800000003</v>
      </c>
      <c r="H175" s="189">
        <f t="shared" si="54"/>
        <v>6594.8267800000003</v>
      </c>
      <c r="I175" s="312">
        <f t="shared" si="44"/>
        <v>1</v>
      </c>
    </row>
    <row r="176" spans="1:9" s="93" customFormat="1" ht="33" customHeight="1">
      <c r="A176" s="20">
        <v>168</v>
      </c>
      <c r="B176" s="48" t="s">
        <v>350</v>
      </c>
      <c r="C176" s="106">
        <v>807</v>
      </c>
      <c r="D176" s="110" t="s">
        <v>361</v>
      </c>
      <c r="E176" s="110" t="s">
        <v>340</v>
      </c>
      <c r="F176" s="110" t="s">
        <v>363</v>
      </c>
      <c r="G176" s="189">
        <v>6594.8267800000003</v>
      </c>
      <c r="H176" s="189">
        <v>6594.8267800000003</v>
      </c>
      <c r="I176" s="312">
        <f t="shared" si="44"/>
        <v>1</v>
      </c>
    </row>
    <row r="177" spans="1:9" s="93" customFormat="1" ht="139.5" customHeight="1">
      <c r="A177" s="20">
        <v>169</v>
      </c>
      <c r="B177" s="193" t="s">
        <v>365</v>
      </c>
      <c r="C177" s="106">
        <v>807</v>
      </c>
      <c r="D177" s="110" t="s">
        <v>361</v>
      </c>
      <c r="E177" s="110" t="s">
        <v>309</v>
      </c>
      <c r="F177" s="110"/>
      <c r="G177" s="189">
        <f t="shared" si="54"/>
        <v>2095.9456500000001</v>
      </c>
      <c r="H177" s="189">
        <f t="shared" si="54"/>
        <v>2095.9456500000001</v>
      </c>
      <c r="I177" s="312">
        <f t="shared" si="44"/>
        <v>1</v>
      </c>
    </row>
    <row r="178" spans="1:9" s="93" customFormat="1" ht="33" customHeight="1">
      <c r="A178" s="20">
        <v>170</v>
      </c>
      <c r="B178" s="49" t="s">
        <v>226</v>
      </c>
      <c r="C178" s="106">
        <v>807</v>
      </c>
      <c r="D178" s="110" t="s">
        <v>361</v>
      </c>
      <c r="E178" s="110" t="s">
        <v>309</v>
      </c>
      <c r="F178" s="110" t="s">
        <v>230</v>
      </c>
      <c r="G178" s="189">
        <f t="shared" si="54"/>
        <v>2095.9456500000001</v>
      </c>
      <c r="H178" s="189">
        <f t="shared" si="54"/>
        <v>2095.9456500000001</v>
      </c>
      <c r="I178" s="312">
        <f t="shared" si="44"/>
        <v>1</v>
      </c>
    </row>
    <row r="179" spans="1:9" s="93" customFormat="1" ht="33" customHeight="1">
      <c r="A179" s="20">
        <v>171</v>
      </c>
      <c r="B179" s="48" t="s">
        <v>350</v>
      </c>
      <c r="C179" s="106">
        <v>807</v>
      </c>
      <c r="D179" s="110" t="s">
        <v>361</v>
      </c>
      <c r="E179" s="110" t="s">
        <v>309</v>
      </c>
      <c r="F179" s="110" t="s">
        <v>363</v>
      </c>
      <c r="G179" s="189">
        <v>2095.9456500000001</v>
      </c>
      <c r="H179" s="189">
        <v>2095.9456500000001</v>
      </c>
      <c r="I179" s="312">
        <f t="shared" si="44"/>
        <v>1</v>
      </c>
    </row>
    <row r="180" spans="1:9" s="132" customFormat="1" ht="57.75" customHeight="1">
      <c r="A180" s="20">
        <v>172</v>
      </c>
      <c r="B180" s="190" t="s">
        <v>331</v>
      </c>
      <c r="C180" s="105">
        <v>807</v>
      </c>
      <c r="D180" s="115" t="s">
        <v>327</v>
      </c>
      <c r="E180" s="123"/>
      <c r="F180" s="115"/>
      <c r="G180" s="237">
        <f>G186</f>
        <v>286.8</v>
      </c>
      <c r="H180" s="237">
        <f>H186</f>
        <v>286.8</v>
      </c>
      <c r="I180" s="311">
        <f t="shared" si="44"/>
        <v>1</v>
      </c>
    </row>
    <row r="181" spans="1:9" s="132" customFormat="1" ht="41.25" customHeight="1">
      <c r="A181" s="20">
        <v>173</v>
      </c>
      <c r="B181" s="71" t="s">
        <v>326</v>
      </c>
      <c r="C181" s="106">
        <v>807</v>
      </c>
      <c r="D181" s="110" t="s">
        <v>328</v>
      </c>
      <c r="E181" s="123"/>
      <c r="F181" s="115"/>
      <c r="G181" s="189">
        <f>G182</f>
        <v>286.8</v>
      </c>
      <c r="H181" s="189">
        <f t="shared" ref="H181" si="55">H182</f>
        <v>286.8</v>
      </c>
      <c r="I181" s="312">
        <f t="shared" si="44"/>
        <v>1</v>
      </c>
    </row>
    <row r="182" spans="1:9" s="94" customFormat="1" ht="28.5" customHeight="1">
      <c r="A182" s="20">
        <v>174</v>
      </c>
      <c r="B182" s="48" t="s">
        <v>41</v>
      </c>
      <c r="C182" s="106">
        <v>807</v>
      </c>
      <c r="D182" s="110" t="s">
        <v>328</v>
      </c>
      <c r="E182" s="124" t="s">
        <v>132</v>
      </c>
      <c r="F182" s="110"/>
      <c r="G182" s="189">
        <f>G183</f>
        <v>286.8</v>
      </c>
      <c r="H182" s="189">
        <f t="shared" ref="H182" si="56">H183</f>
        <v>286.8</v>
      </c>
      <c r="I182" s="312">
        <f t="shared" si="44"/>
        <v>1</v>
      </c>
    </row>
    <row r="183" spans="1:9" s="93" customFormat="1" ht="28.5" customHeight="1">
      <c r="A183" s="20">
        <v>175</v>
      </c>
      <c r="B183" s="49" t="s">
        <v>158</v>
      </c>
      <c r="C183" s="106">
        <v>807</v>
      </c>
      <c r="D183" s="110" t="s">
        <v>328</v>
      </c>
      <c r="E183" s="110" t="s">
        <v>191</v>
      </c>
      <c r="F183" s="117"/>
      <c r="G183" s="189">
        <f>G186</f>
        <v>286.8</v>
      </c>
      <c r="H183" s="189">
        <f>H186</f>
        <v>286.8</v>
      </c>
      <c r="I183" s="312">
        <f t="shared" si="44"/>
        <v>1</v>
      </c>
    </row>
    <row r="184" spans="1:9" s="93" customFormat="1" ht="123" customHeight="1">
      <c r="A184" s="20">
        <v>176</v>
      </c>
      <c r="B184" s="49" t="s">
        <v>333</v>
      </c>
      <c r="C184" s="106">
        <v>807</v>
      </c>
      <c r="D184" s="110" t="s">
        <v>328</v>
      </c>
      <c r="E184" s="110" t="s">
        <v>329</v>
      </c>
      <c r="F184" s="110"/>
      <c r="G184" s="189">
        <f t="shared" ref="G184:H185" si="57">G185</f>
        <v>286.8</v>
      </c>
      <c r="H184" s="189">
        <f t="shared" si="57"/>
        <v>286.8</v>
      </c>
      <c r="I184" s="312">
        <f t="shared" si="44"/>
        <v>1</v>
      </c>
    </row>
    <row r="185" spans="1:9" s="93" customFormat="1" ht="33" customHeight="1">
      <c r="A185" s="20">
        <v>177</v>
      </c>
      <c r="B185" s="48" t="s">
        <v>31</v>
      </c>
      <c r="C185" s="106">
        <v>807</v>
      </c>
      <c r="D185" s="110" t="s">
        <v>328</v>
      </c>
      <c r="E185" s="110" t="s">
        <v>329</v>
      </c>
      <c r="F185" s="110" t="s">
        <v>53</v>
      </c>
      <c r="G185" s="189">
        <f t="shared" si="57"/>
        <v>286.8</v>
      </c>
      <c r="H185" s="189">
        <f t="shared" si="57"/>
        <v>286.8</v>
      </c>
      <c r="I185" s="312">
        <f t="shared" si="44"/>
        <v>1</v>
      </c>
    </row>
    <row r="186" spans="1:9" s="93" customFormat="1" ht="68.25" customHeight="1">
      <c r="A186" s="20">
        <v>178</v>
      </c>
      <c r="B186" s="48" t="s">
        <v>332</v>
      </c>
      <c r="C186" s="106">
        <v>807</v>
      </c>
      <c r="D186" s="110" t="s">
        <v>328</v>
      </c>
      <c r="E186" s="110" t="s">
        <v>329</v>
      </c>
      <c r="F186" s="110" t="s">
        <v>330</v>
      </c>
      <c r="G186" s="86">
        <v>286.8</v>
      </c>
      <c r="H186" s="86">
        <v>286.8</v>
      </c>
      <c r="I186" s="312">
        <f t="shared" si="44"/>
        <v>1</v>
      </c>
    </row>
    <row r="187" spans="1:9" ht="33" customHeight="1">
      <c r="A187" s="20">
        <v>179</v>
      </c>
      <c r="B187" s="79" t="s">
        <v>4</v>
      </c>
      <c r="C187" s="106">
        <v>807</v>
      </c>
      <c r="D187" s="110"/>
      <c r="E187" s="110"/>
      <c r="F187" s="110"/>
      <c r="G187" s="86">
        <v>0</v>
      </c>
      <c r="H187" s="101">
        <v>0</v>
      </c>
      <c r="I187" s="312">
        <v>0</v>
      </c>
    </row>
    <row r="188" spans="1:9" ht="33" customHeight="1">
      <c r="A188" s="20">
        <v>180</v>
      </c>
      <c r="B188" s="74" t="s">
        <v>5</v>
      </c>
      <c r="C188" s="74"/>
      <c r="D188" s="74"/>
      <c r="E188" s="74"/>
      <c r="F188" s="74"/>
      <c r="G188" s="240">
        <f>G10+G59+G68+G79+G92+G149+G156+G162+G180+G187</f>
        <v>98325.353090000004</v>
      </c>
      <c r="H188" s="240">
        <f>H10+H59+H68+H79+H92+H149+H156+H162+H180+H187</f>
        <v>95572.968700000012</v>
      </c>
      <c r="I188" s="311">
        <f t="shared" si="44"/>
        <v>0.97200737852951669</v>
      </c>
    </row>
    <row r="189" spans="1:9" ht="33" customHeight="1">
      <c r="H189" s="126"/>
      <c r="I189" s="126"/>
    </row>
  </sheetData>
  <autoFilter ref="A8:J188"/>
  <mergeCells count="4">
    <mergeCell ref="E1:I1"/>
    <mergeCell ref="B2:D2"/>
    <mergeCell ref="F2:I2"/>
    <mergeCell ref="A5:I5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1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4"/>
  <sheetViews>
    <sheetView view="pageBreakPreview" topLeftCell="A226" zoomScaleSheetLayoutView="100" workbookViewId="0">
      <selection activeCell="F231" sqref="F231"/>
    </sheetView>
  </sheetViews>
  <sheetFormatPr defaultRowHeight="12.75"/>
  <cols>
    <col min="1" max="1" width="6" style="4" customWidth="1"/>
    <col min="2" max="2" width="44.85546875" style="156" customWidth="1"/>
    <col min="3" max="3" width="9.140625" style="44" customWidth="1"/>
    <col min="4" max="4" width="13.7109375" style="44" customWidth="1"/>
    <col min="5" max="6" width="9.140625" style="44" customWidth="1"/>
    <col min="7" max="7" width="12.42578125" style="44" customWidth="1"/>
    <col min="8" max="8" width="11.5703125" style="44" customWidth="1"/>
    <col min="9" max="9" width="12" style="44" customWidth="1"/>
    <col min="10" max="16384" width="9.140625" style="4"/>
  </cols>
  <sheetData>
    <row r="1" spans="1:9" ht="17.25" customHeight="1">
      <c r="A1" s="354" t="s">
        <v>322</v>
      </c>
      <c r="B1" s="354"/>
      <c r="C1" s="354"/>
      <c r="D1" s="354"/>
      <c r="E1" s="354"/>
      <c r="F1" s="354"/>
      <c r="G1" s="354"/>
    </row>
    <row r="2" spans="1:9" s="217" customFormat="1" ht="50.25" customHeight="1">
      <c r="A2" s="355"/>
      <c r="B2" s="355"/>
      <c r="C2" s="355"/>
      <c r="D2" s="355"/>
      <c r="E2" s="352" t="s">
        <v>406</v>
      </c>
      <c r="F2" s="352"/>
      <c r="G2" s="352"/>
      <c r="H2" s="352"/>
      <c r="I2" s="352"/>
    </row>
    <row r="3" spans="1:9" s="217" customFormat="1" ht="21.75" customHeight="1">
      <c r="A3" s="218"/>
      <c r="B3" s="218"/>
      <c r="C3" s="218"/>
      <c r="D3" s="218"/>
      <c r="E3" s="216"/>
      <c r="F3" s="352"/>
      <c r="G3" s="352"/>
      <c r="H3" s="352"/>
      <c r="I3" s="352"/>
    </row>
    <row r="4" spans="1:9" ht="40.5" customHeight="1">
      <c r="A4" s="356" t="s">
        <v>408</v>
      </c>
      <c r="B4" s="356"/>
      <c r="C4" s="356"/>
      <c r="D4" s="356"/>
      <c r="E4" s="356"/>
      <c r="F4" s="356"/>
      <c r="G4" s="356"/>
      <c r="H4" s="356"/>
      <c r="I4" s="356"/>
    </row>
    <row r="6" spans="1:9" ht="13.5" thickBot="1">
      <c r="G6" s="127" t="s">
        <v>58</v>
      </c>
    </row>
    <row r="7" spans="1:9" s="145" customFormat="1" ht="87.75" customHeight="1" thickBot="1">
      <c r="A7" s="138" t="s">
        <v>23</v>
      </c>
      <c r="B7" s="147" t="s">
        <v>207</v>
      </c>
      <c r="C7" s="138" t="s">
        <v>206</v>
      </c>
      <c r="D7" s="139" t="s">
        <v>44</v>
      </c>
      <c r="E7" s="139" t="s">
        <v>45</v>
      </c>
      <c r="F7" s="241" t="s">
        <v>103</v>
      </c>
      <c r="G7" s="285" t="s">
        <v>418</v>
      </c>
      <c r="H7" s="285" t="s">
        <v>416</v>
      </c>
      <c r="I7" s="288" t="s">
        <v>417</v>
      </c>
    </row>
    <row r="8" spans="1:9" s="145" customFormat="1" ht="13.5" thickBot="1">
      <c r="A8" s="140">
        <v>1</v>
      </c>
      <c r="B8" s="182">
        <v>2</v>
      </c>
      <c r="C8" s="141" t="s">
        <v>59</v>
      </c>
      <c r="D8" s="141" t="s">
        <v>60</v>
      </c>
      <c r="E8" s="141" t="s">
        <v>61</v>
      </c>
      <c r="F8" s="242" t="s">
        <v>62</v>
      </c>
      <c r="G8" s="243" t="s">
        <v>120</v>
      </c>
      <c r="H8" s="141" t="s">
        <v>121</v>
      </c>
      <c r="I8" s="323" t="s">
        <v>122</v>
      </c>
    </row>
    <row r="9" spans="1:9" s="145" customFormat="1">
      <c r="A9" s="142">
        <v>1</v>
      </c>
      <c r="B9" s="148" t="s">
        <v>161</v>
      </c>
      <c r="C9" s="158"/>
      <c r="D9" s="158"/>
      <c r="E9" s="158"/>
      <c r="F9" s="158"/>
      <c r="G9" s="278">
        <f>G10+G55</f>
        <v>84775.173439999999</v>
      </c>
      <c r="H9" s="278">
        <f t="shared" ref="H9" si="0">H10+H55</f>
        <v>82315.805000000008</v>
      </c>
      <c r="I9" s="324">
        <f>H9/G9</f>
        <v>0.97098952039607889</v>
      </c>
    </row>
    <row r="10" spans="1:9" s="145" customFormat="1" ht="29.25" customHeight="1">
      <c r="A10" s="143">
        <v>2</v>
      </c>
      <c r="B10" s="149" t="s">
        <v>13</v>
      </c>
      <c r="C10" s="159">
        <v>807</v>
      </c>
      <c r="D10" s="160" t="s">
        <v>147</v>
      </c>
      <c r="E10" s="160"/>
      <c r="F10" s="160"/>
      <c r="G10" s="239">
        <f>G11+G17+G33+G49</f>
        <v>1709.7550600000002</v>
      </c>
      <c r="H10" s="239">
        <f t="shared" ref="H10" si="1">H11+H17+H33+H49</f>
        <v>1391.83286</v>
      </c>
      <c r="I10" s="324">
        <f t="shared" ref="I10:I73" si="2">H10/G10</f>
        <v>0.81405394992660518</v>
      </c>
    </row>
    <row r="11" spans="1:9" ht="25.5">
      <c r="A11" s="142">
        <v>3</v>
      </c>
      <c r="B11" s="183" t="s">
        <v>297</v>
      </c>
      <c r="C11" s="161">
        <v>807</v>
      </c>
      <c r="D11" s="163" t="s">
        <v>298</v>
      </c>
      <c r="E11" s="162"/>
      <c r="F11" s="162"/>
      <c r="G11" s="239">
        <f>G12</f>
        <v>0</v>
      </c>
      <c r="H11" s="239">
        <f t="shared" ref="H11" si="3">H12</f>
        <v>0</v>
      </c>
      <c r="I11" s="324">
        <v>0</v>
      </c>
    </row>
    <row r="12" spans="1:9" ht="78" customHeight="1">
      <c r="A12" s="143">
        <v>4</v>
      </c>
      <c r="B12" s="184" t="s">
        <v>301</v>
      </c>
      <c r="C12" s="161">
        <v>807</v>
      </c>
      <c r="D12" s="163" t="s">
        <v>298</v>
      </c>
      <c r="E12" s="162"/>
      <c r="F12" s="162"/>
      <c r="G12" s="101">
        <v>0</v>
      </c>
      <c r="H12" s="101">
        <v>0</v>
      </c>
      <c r="I12" s="325">
        <v>0</v>
      </c>
    </row>
    <row r="13" spans="1:9" ht="25.5">
      <c r="A13" s="142">
        <v>5</v>
      </c>
      <c r="B13" s="185" t="s">
        <v>127</v>
      </c>
      <c r="C13" s="161">
        <v>807</v>
      </c>
      <c r="D13" s="162" t="s">
        <v>300</v>
      </c>
      <c r="E13" s="162" t="s">
        <v>43</v>
      </c>
      <c r="F13" s="162"/>
      <c r="G13" s="101">
        <f>G12</f>
        <v>0</v>
      </c>
      <c r="H13" s="101">
        <f t="shared" ref="H13:H14" si="4">H12</f>
        <v>0</v>
      </c>
      <c r="I13" s="325">
        <v>0</v>
      </c>
    </row>
    <row r="14" spans="1:9" ht="25.5">
      <c r="A14" s="143">
        <v>6</v>
      </c>
      <c r="B14" s="185" t="s">
        <v>126</v>
      </c>
      <c r="C14" s="161">
        <v>807</v>
      </c>
      <c r="D14" s="162" t="s">
        <v>300</v>
      </c>
      <c r="E14" s="162" t="s">
        <v>37</v>
      </c>
      <c r="F14" s="162"/>
      <c r="G14" s="101">
        <f>G13</f>
        <v>0</v>
      </c>
      <c r="H14" s="101">
        <f t="shared" si="4"/>
        <v>0</v>
      </c>
      <c r="I14" s="325">
        <v>0</v>
      </c>
    </row>
    <row r="15" spans="1:9" ht="25.5">
      <c r="A15" s="142">
        <v>7</v>
      </c>
      <c r="B15" s="186" t="s">
        <v>302</v>
      </c>
      <c r="C15" s="161">
        <v>807</v>
      </c>
      <c r="D15" s="162" t="s">
        <v>300</v>
      </c>
      <c r="E15" s="162" t="s">
        <v>37</v>
      </c>
      <c r="F15" s="162" t="s">
        <v>107</v>
      </c>
      <c r="G15" s="101">
        <f t="shared" ref="G15:H16" si="5">G14</f>
        <v>0</v>
      </c>
      <c r="H15" s="101">
        <f t="shared" si="5"/>
        <v>0</v>
      </c>
      <c r="I15" s="325">
        <v>0</v>
      </c>
    </row>
    <row r="16" spans="1:9">
      <c r="A16" s="143">
        <v>8</v>
      </c>
      <c r="B16" s="186" t="s">
        <v>34</v>
      </c>
      <c r="C16" s="161">
        <v>807</v>
      </c>
      <c r="D16" s="162" t="s">
        <v>300</v>
      </c>
      <c r="E16" s="162" t="s">
        <v>37</v>
      </c>
      <c r="F16" s="162" t="s">
        <v>106</v>
      </c>
      <c r="G16" s="101">
        <f>G15</f>
        <v>0</v>
      </c>
      <c r="H16" s="101">
        <f t="shared" si="5"/>
        <v>0</v>
      </c>
      <c r="I16" s="325">
        <v>0</v>
      </c>
    </row>
    <row r="17" spans="1:9" s="145" customFormat="1" ht="25.5">
      <c r="A17" s="142">
        <v>9</v>
      </c>
      <c r="B17" s="149" t="s">
        <v>248</v>
      </c>
      <c r="C17" s="161">
        <v>807</v>
      </c>
      <c r="D17" s="163" t="s">
        <v>146</v>
      </c>
      <c r="E17" s="162"/>
      <c r="F17" s="162"/>
      <c r="G17" s="239">
        <f>G18+G23+G28</f>
        <v>1173.2164400000001</v>
      </c>
      <c r="H17" s="239">
        <f>H18+H23+H28</f>
        <v>855.29462999999998</v>
      </c>
      <c r="I17" s="325">
        <f t="shared" si="2"/>
        <v>0.72901691524199908</v>
      </c>
    </row>
    <row r="18" spans="1:9" s="145" customFormat="1" ht="90" customHeight="1">
      <c r="A18" s="143">
        <v>10</v>
      </c>
      <c r="B18" s="157" t="s">
        <v>249</v>
      </c>
      <c r="C18" s="161">
        <v>807</v>
      </c>
      <c r="D18" s="162" t="s">
        <v>146</v>
      </c>
      <c r="E18" s="162"/>
      <c r="F18" s="162"/>
      <c r="G18" s="101">
        <f>212.3+200.46149</f>
        <v>412.76148999999998</v>
      </c>
      <c r="H18" s="101">
        <v>94.839680000000001</v>
      </c>
      <c r="I18" s="325">
        <f t="shared" si="2"/>
        <v>0.22976872188342959</v>
      </c>
    </row>
    <row r="19" spans="1:9" s="145" customFormat="1" ht="25.5">
      <c r="A19" s="142">
        <v>11</v>
      </c>
      <c r="B19" s="144" t="s">
        <v>127</v>
      </c>
      <c r="C19" s="161">
        <v>807</v>
      </c>
      <c r="D19" s="162" t="s">
        <v>148</v>
      </c>
      <c r="E19" s="162" t="s">
        <v>43</v>
      </c>
      <c r="F19" s="162"/>
      <c r="G19" s="101">
        <f>G18</f>
        <v>412.76148999999998</v>
      </c>
      <c r="H19" s="101">
        <f t="shared" ref="H19:H22" si="6">H18</f>
        <v>94.839680000000001</v>
      </c>
      <c r="I19" s="325">
        <f t="shared" si="2"/>
        <v>0.22976872188342959</v>
      </c>
    </row>
    <row r="20" spans="1:9" s="145" customFormat="1" ht="25.5">
      <c r="A20" s="143">
        <v>12</v>
      </c>
      <c r="B20" s="144" t="s">
        <v>126</v>
      </c>
      <c r="C20" s="161">
        <v>807</v>
      </c>
      <c r="D20" s="162" t="s">
        <v>148</v>
      </c>
      <c r="E20" s="162" t="s">
        <v>37</v>
      </c>
      <c r="F20" s="162"/>
      <c r="G20" s="101">
        <f>G19</f>
        <v>412.76148999999998</v>
      </c>
      <c r="H20" s="101">
        <f t="shared" si="6"/>
        <v>94.839680000000001</v>
      </c>
      <c r="I20" s="325">
        <f t="shared" si="2"/>
        <v>0.22976872188342959</v>
      </c>
    </row>
    <row r="21" spans="1:9" s="145" customFormat="1">
      <c r="A21" s="142">
        <v>13</v>
      </c>
      <c r="B21" s="144" t="s">
        <v>54</v>
      </c>
      <c r="C21" s="161">
        <v>807</v>
      </c>
      <c r="D21" s="162" t="s">
        <v>148</v>
      </c>
      <c r="E21" s="162" t="s">
        <v>37</v>
      </c>
      <c r="F21" s="162" t="s">
        <v>109</v>
      </c>
      <c r="G21" s="101">
        <f t="shared" ref="G21" si="7">G20</f>
        <v>412.76148999999998</v>
      </c>
      <c r="H21" s="101">
        <f t="shared" si="6"/>
        <v>94.839680000000001</v>
      </c>
      <c r="I21" s="325">
        <f t="shared" si="2"/>
        <v>0.22976872188342959</v>
      </c>
    </row>
    <row r="22" spans="1:9" s="145" customFormat="1">
      <c r="A22" s="143">
        <v>14</v>
      </c>
      <c r="B22" s="144" t="s">
        <v>3</v>
      </c>
      <c r="C22" s="161">
        <v>807</v>
      </c>
      <c r="D22" s="162" t="s">
        <v>148</v>
      </c>
      <c r="E22" s="162" t="s">
        <v>37</v>
      </c>
      <c r="F22" s="162" t="s">
        <v>108</v>
      </c>
      <c r="G22" s="101">
        <f>G21</f>
        <v>412.76148999999998</v>
      </c>
      <c r="H22" s="101">
        <f t="shared" si="6"/>
        <v>94.839680000000001</v>
      </c>
      <c r="I22" s="325">
        <f t="shared" si="2"/>
        <v>0.22976872188342959</v>
      </c>
    </row>
    <row r="23" spans="1:9" s="145" customFormat="1" ht="96.75" customHeight="1">
      <c r="A23" s="142">
        <v>15</v>
      </c>
      <c r="B23" s="144" t="s">
        <v>294</v>
      </c>
      <c r="C23" s="161">
        <v>807</v>
      </c>
      <c r="D23" s="163" t="s">
        <v>146</v>
      </c>
      <c r="E23" s="162"/>
      <c r="F23" s="162"/>
      <c r="G23" s="101">
        <v>394.15699999999998</v>
      </c>
      <c r="H23" s="101">
        <v>394.15699999999998</v>
      </c>
      <c r="I23" s="325">
        <f t="shared" si="2"/>
        <v>1</v>
      </c>
    </row>
    <row r="24" spans="1:9" s="145" customFormat="1" ht="25.5">
      <c r="A24" s="143">
        <v>16</v>
      </c>
      <c r="B24" s="144" t="s">
        <v>127</v>
      </c>
      <c r="C24" s="161">
        <v>807</v>
      </c>
      <c r="D24" s="162" t="s">
        <v>315</v>
      </c>
      <c r="E24" s="162" t="s">
        <v>43</v>
      </c>
      <c r="F24" s="162"/>
      <c r="G24" s="101">
        <f>G23</f>
        <v>394.15699999999998</v>
      </c>
      <c r="H24" s="101">
        <f t="shared" ref="H24:H25" si="8">H23</f>
        <v>394.15699999999998</v>
      </c>
      <c r="I24" s="325">
        <f t="shared" si="2"/>
        <v>1</v>
      </c>
    </row>
    <row r="25" spans="1:9" s="145" customFormat="1" ht="25.5">
      <c r="A25" s="142">
        <v>17</v>
      </c>
      <c r="B25" s="144" t="s">
        <v>126</v>
      </c>
      <c r="C25" s="161">
        <v>807</v>
      </c>
      <c r="D25" s="162" t="s">
        <v>315</v>
      </c>
      <c r="E25" s="162" t="s">
        <v>37</v>
      </c>
      <c r="F25" s="162"/>
      <c r="G25" s="101">
        <f>G24</f>
        <v>394.15699999999998</v>
      </c>
      <c r="H25" s="101">
        <f t="shared" si="8"/>
        <v>394.15699999999998</v>
      </c>
      <c r="I25" s="325">
        <f t="shared" si="2"/>
        <v>1</v>
      </c>
    </row>
    <row r="26" spans="1:9" s="145" customFormat="1">
      <c r="A26" s="143">
        <v>18</v>
      </c>
      <c r="B26" s="144" t="s">
        <v>54</v>
      </c>
      <c r="C26" s="161">
        <v>807</v>
      </c>
      <c r="D26" s="162" t="s">
        <v>315</v>
      </c>
      <c r="E26" s="162" t="s">
        <v>37</v>
      </c>
      <c r="F26" s="162" t="s">
        <v>109</v>
      </c>
      <c r="G26" s="101">
        <f t="shared" ref="G26" si="9">G25</f>
        <v>394.15699999999998</v>
      </c>
      <c r="H26" s="101">
        <f t="shared" ref="H26" si="10">H25</f>
        <v>394.15699999999998</v>
      </c>
      <c r="I26" s="325">
        <f t="shared" si="2"/>
        <v>1</v>
      </c>
    </row>
    <row r="27" spans="1:9" s="145" customFormat="1">
      <c r="A27" s="142">
        <v>19</v>
      </c>
      <c r="B27" s="144" t="s">
        <v>3</v>
      </c>
      <c r="C27" s="161">
        <v>807</v>
      </c>
      <c r="D27" s="162" t="s">
        <v>315</v>
      </c>
      <c r="E27" s="162" t="s">
        <v>37</v>
      </c>
      <c r="F27" s="162" t="s">
        <v>108</v>
      </c>
      <c r="G27" s="101">
        <f>G26</f>
        <v>394.15699999999998</v>
      </c>
      <c r="H27" s="101">
        <f t="shared" ref="H27" si="11">H26</f>
        <v>394.15699999999998</v>
      </c>
      <c r="I27" s="325">
        <f t="shared" si="2"/>
        <v>1</v>
      </c>
    </row>
    <row r="28" spans="1:9" s="145" customFormat="1" ht="96.75" customHeight="1">
      <c r="A28" s="143">
        <v>20</v>
      </c>
      <c r="B28" s="144" t="s">
        <v>294</v>
      </c>
      <c r="C28" s="161">
        <v>807</v>
      </c>
      <c r="D28" s="163" t="s">
        <v>146</v>
      </c>
      <c r="E28" s="162"/>
      <c r="F28" s="162"/>
      <c r="G28" s="101">
        <v>366.29795000000001</v>
      </c>
      <c r="H28" s="101">
        <v>366.29795000000001</v>
      </c>
      <c r="I28" s="325">
        <f t="shared" si="2"/>
        <v>1</v>
      </c>
    </row>
    <row r="29" spans="1:9" s="145" customFormat="1" ht="25.5">
      <c r="A29" s="142">
        <v>21</v>
      </c>
      <c r="B29" s="144" t="s">
        <v>127</v>
      </c>
      <c r="C29" s="161">
        <v>807</v>
      </c>
      <c r="D29" s="162" t="s">
        <v>396</v>
      </c>
      <c r="E29" s="162" t="s">
        <v>43</v>
      </c>
      <c r="F29" s="162"/>
      <c r="G29" s="101">
        <f>G28</f>
        <v>366.29795000000001</v>
      </c>
      <c r="H29" s="101">
        <f t="shared" ref="H29" si="12">H28</f>
        <v>366.29795000000001</v>
      </c>
      <c r="I29" s="325">
        <f t="shared" si="2"/>
        <v>1</v>
      </c>
    </row>
    <row r="30" spans="1:9" s="145" customFormat="1" ht="25.5">
      <c r="A30" s="143">
        <v>22</v>
      </c>
      <c r="B30" s="144" t="s">
        <v>126</v>
      </c>
      <c r="C30" s="161">
        <v>807</v>
      </c>
      <c r="D30" s="162" t="s">
        <v>396</v>
      </c>
      <c r="E30" s="162" t="s">
        <v>37</v>
      </c>
      <c r="F30" s="162"/>
      <c r="G30" s="101">
        <f>G29</f>
        <v>366.29795000000001</v>
      </c>
      <c r="H30" s="101">
        <f t="shared" ref="H30" si="13">H29</f>
        <v>366.29795000000001</v>
      </c>
      <c r="I30" s="325">
        <f t="shared" si="2"/>
        <v>1</v>
      </c>
    </row>
    <row r="31" spans="1:9" s="145" customFormat="1">
      <c r="A31" s="142">
        <v>23</v>
      </c>
      <c r="B31" s="144" t="s">
        <v>54</v>
      </c>
      <c r="C31" s="161">
        <v>807</v>
      </c>
      <c r="D31" s="162" t="s">
        <v>396</v>
      </c>
      <c r="E31" s="162" t="s">
        <v>37</v>
      </c>
      <c r="F31" s="162" t="s">
        <v>109</v>
      </c>
      <c r="G31" s="101">
        <f t="shared" ref="G31:H31" si="14">G30</f>
        <v>366.29795000000001</v>
      </c>
      <c r="H31" s="101">
        <f t="shared" si="14"/>
        <v>366.29795000000001</v>
      </c>
      <c r="I31" s="325">
        <f t="shared" si="2"/>
        <v>1</v>
      </c>
    </row>
    <row r="32" spans="1:9" s="145" customFormat="1">
      <c r="A32" s="143">
        <v>24</v>
      </c>
      <c r="B32" s="144" t="s">
        <v>3</v>
      </c>
      <c r="C32" s="161">
        <v>807</v>
      </c>
      <c r="D32" s="162" t="s">
        <v>396</v>
      </c>
      <c r="E32" s="162" t="s">
        <v>37</v>
      </c>
      <c r="F32" s="162" t="s">
        <v>108</v>
      </c>
      <c r="G32" s="101">
        <f>G31</f>
        <v>366.29795000000001</v>
      </c>
      <c r="H32" s="101">
        <f t="shared" ref="H32" si="15">H31</f>
        <v>366.29795000000001</v>
      </c>
      <c r="I32" s="325">
        <f t="shared" si="2"/>
        <v>1</v>
      </c>
    </row>
    <row r="33" spans="1:9" s="145" customFormat="1" ht="25.5">
      <c r="A33" s="142">
        <v>25</v>
      </c>
      <c r="B33" s="149" t="s">
        <v>244</v>
      </c>
      <c r="C33" s="159">
        <v>807</v>
      </c>
      <c r="D33" s="160" t="s">
        <v>149</v>
      </c>
      <c r="E33" s="160"/>
      <c r="F33" s="160"/>
      <c r="G33" s="239">
        <f>G34+G39+G44</f>
        <v>505.14561999999995</v>
      </c>
      <c r="H33" s="239">
        <f t="shared" ref="H33" si="16">H34+H39+H44</f>
        <v>505.14540999999997</v>
      </c>
      <c r="I33" s="325">
        <f t="shared" si="2"/>
        <v>0.99999958427829194</v>
      </c>
    </row>
    <row r="34" spans="1:9" s="145" customFormat="1" ht="56.25" customHeight="1">
      <c r="A34" s="143">
        <v>26</v>
      </c>
      <c r="B34" s="155" t="s">
        <v>245</v>
      </c>
      <c r="C34" s="161">
        <v>807</v>
      </c>
      <c r="D34" s="162" t="s">
        <v>150</v>
      </c>
      <c r="E34" s="162"/>
      <c r="F34" s="162"/>
      <c r="G34" s="101">
        <f>G35</f>
        <v>399.065</v>
      </c>
      <c r="H34" s="101">
        <f t="shared" ref="H34:H35" si="17">H35</f>
        <v>399.065</v>
      </c>
      <c r="I34" s="325">
        <f t="shared" si="2"/>
        <v>1</v>
      </c>
    </row>
    <row r="35" spans="1:9" s="145" customFormat="1" ht="25.5">
      <c r="A35" s="142">
        <v>27</v>
      </c>
      <c r="B35" s="144" t="s">
        <v>127</v>
      </c>
      <c r="C35" s="161">
        <v>807</v>
      </c>
      <c r="D35" s="162" t="s">
        <v>150</v>
      </c>
      <c r="E35" s="162" t="s">
        <v>43</v>
      </c>
      <c r="F35" s="162"/>
      <c r="G35" s="101">
        <f>G36</f>
        <v>399.065</v>
      </c>
      <c r="H35" s="101">
        <f t="shared" si="17"/>
        <v>399.065</v>
      </c>
      <c r="I35" s="325">
        <f t="shared" si="2"/>
        <v>1</v>
      </c>
    </row>
    <row r="36" spans="1:9" s="145" customFormat="1" ht="28.5" customHeight="1">
      <c r="A36" s="143">
        <v>28</v>
      </c>
      <c r="B36" s="144" t="s">
        <v>126</v>
      </c>
      <c r="C36" s="161">
        <v>807</v>
      </c>
      <c r="D36" s="162" t="s">
        <v>150</v>
      </c>
      <c r="E36" s="162" t="s">
        <v>37</v>
      </c>
      <c r="F36" s="162"/>
      <c r="G36" s="101">
        <v>399.065</v>
      </c>
      <c r="H36" s="101">
        <v>399.065</v>
      </c>
      <c r="I36" s="325">
        <f t="shared" si="2"/>
        <v>1</v>
      </c>
    </row>
    <row r="37" spans="1:9" s="145" customFormat="1" ht="18" customHeight="1">
      <c r="A37" s="142">
        <v>29</v>
      </c>
      <c r="B37" s="144" t="s">
        <v>33</v>
      </c>
      <c r="C37" s="161">
        <v>807</v>
      </c>
      <c r="D37" s="162" t="s">
        <v>150</v>
      </c>
      <c r="E37" s="162" t="s">
        <v>37</v>
      </c>
      <c r="F37" s="162" t="s">
        <v>110</v>
      </c>
      <c r="G37" s="101">
        <f>G36</f>
        <v>399.065</v>
      </c>
      <c r="H37" s="101">
        <f t="shared" ref="H37:H38" si="18">H36</f>
        <v>399.065</v>
      </c>
      <c r="I37" s="325">
        <f t="shared" si="2"/>
        <v>1</v>
      </c>
    </row>
    <row r="38" spans="1:9" s="145" customFormat="1" ht="17.25" customHeight="1">
      <c r="A38" s="143">
        <v>30</v>
      </c>
      <c r="B38" s="144" t="s">
        <v>35</v>
      </c>
      <c r="C38" s="161">
        <v>807</v>
      </c>
      <c r="D38" s="162" t="s">
        <v>150</v>
      </c>
      <c r="E38" s="162" t="s">
        <v>37</v>
      </c>
      <c r="F38" s="162" t="s">
        <v>111</v>
      </c>
      <c r="G38" s="101">
        <f>G37</f>
        <v>399.065</v>
      </c>
      <c r="H38" s="101">
        <f t="shared" si="18"/>
        <v>399.065</v>
      </c>
      <c r="I38" s="325">
        <f t="shared" si="2"/>
        <v>1</v>
      </c>
    </row>
    <row r="39" spans="1:9" s="145" customFormat="1" ht="66.75" customHeight="1">
      <c r="A39" s="142">
        <v>31</v>
      </c>
      <c r="B39" s="144" t="s">
        <v>250</v>
      </c>
      <c r="C39" s="161">
        <v>807</v>
      </c>
      <c r="D39" s="162" t="s">
        <v>152</v>
      </c>
      <c r="E39" s="162"/>
      <c r="F39" s="162"/>
      <c r="G39" s="101">
        <f>G40</f>
        <v>50.316000000000003</v>
      </c>
      <c r="H39" s="101">
        <f t="shared" ref="H39:H40" si="19">H40</f>
        <v>50.31579</v>
      </c>
      <c r="I39" s="325">
        <f t="shared" si="2"/>
        <v>0.99999582637729545</v>
      </c>
    </row>
    <row r="40" spans="1:9" s="145" customFormat="1" ht="25.5">
      <c r="A40" s="143">
        <v>32</v>
      </c>
      <c r="B40" s="144" t="s">
        <v>127</v>
      </c>
      <c r="C40" s="161">
        <v>807</v>
      </c>
      <c r="D40" s="162" t="s">
        <v>152</v>
      </c>
      <c r="E40" s="162" t="s">
        <v>43</v>
      </c>
      <c r="F40" s="162"/>
      <c r="G40" s="101">
        <f>G41</f>
        <v>50.316000000000003</v>
      </c>
      <c r="H40" s="101">
        <f t="shared" si="19"/>
        <v>50.31579</v>
      </c>
      <c r="I40" s="325">
        <f t="shared" si="2"/>
        <v>0.99999582637729545</v>
      </c>
    </row>
    <row r="41" spans="1:9" s="145" customFormat="1" ht="30.75" customHeight="1">
      <c r="A41" s="142">
        <v>33</v>
      </c>
      <c r="B41" s="144" t="s">
        <v>126</v>
      </c>
      <c r="C41" s="161">
        <v>807</v>
      </c>
      <c r="D41" s="162" t="s">
        <v>152</v>
      </c>
      <c r="E41" s="162" t="s">
        <v>37</v>
      </c>
      <c r="F41" s="162"/>
      <c r="G41" s="101">
        <v>50.316000000000003</v>
      </c>
      <c r="H41" s="101">
        <v>50.31579</v>
      </c>
      <c r="I41" s="325">
        <f t="shared" si="2"/>
        <v>0.99999582637729545</v>
      </c>
    </row>
    <row r="42" spans="1:9" s="145" customFormat="1" ht="13.5" customHeight="1">
      <c r="A42" s="143">
        <v>34</v>
      </c>
      <c r="B42" s="144" t="s">
        <v>33</v>
      </c>
      <c r="C42" s="161">
        <v>807</v>
      </c>
      <c r="D42" s="162" t="s">
        <v>152</v>
      </c>
      <c r="E42" s="162" t="s">
        <v>37</v>
      </c>
      <c r="F42" s="162" t="s">
        <v>110</v>
      </c>
      <c r="G42" s="101">
        <f t="shared" ref="G42:H43" si="20">G41</f>
        <v>50.316000000000003</v>
      </c>
      <c r="H42" s="101">
        <f t="shared" si="20"/>
        <v>50.31579</v>
      </c>
      <c r="I42" s="325">
        <f t="shared" si="2"/>
        <v>0.99999582637729545</v>
      </c>
    </row>
    <row r="43" spans="1:9" s="145" customFormat="1" ht="12.75" customHeight="1">
      <c r="A43" s="142">
        <v>35</v>
      </c>
      <c r="B43" s="144" t="s">
        <v>35</v>
      </c>
      <c r="C43" s="161">
        <v>807</v>
      </c>
      <c r="D43" s="162" t="s">
        <v>152</v>
      </c>
      <c r="E43" s="162" t="s">
        <v>37</v>
      </c>
      <c r="F43" s="162" t="s">
        <v>111</v>
      </c>
      <c r="G43" s="101">
        <f t="shared" si="20"/>
        <v>50.316000000000003</v>
      </c>
      <c r="H43" s="101">
        <f t="shared" si="20"/>
        <v>50.31579</v>
      </c>
      <c r="I43" s="325">
        <f t="shared" si="2"/>
        <v>0.99999582637729545</v>
      </c>
    </row>
    <row r="44" spans="1:9" s="145" customFormat="1" ht="63.75">
      <c r="A44" s="143">
        <v>36</v>
      </c>
      <c r="B44" s="144" t="s">
        <v>247</v>
      </c>
      <c r="C44" s="161">
        <v>807</v>
      </c>
      <c r="D44" s="162" t="s">
        <v>153</v>
      </c>
      <c r="E44" s="162"/>
      <c r="F44" s="162"/>
      <c r="G44" s="101">
        <f>G45</f>
        <v>55.764620000000001</v>
      </c>
      <c r="H44" s="101">
        <f t="shared" ref="H44:H45" si="21">H45</f>
        <v>55.764620000000001</v>
      </c>
      <c r="I44" s="325">
        <f t="shared" si="2"/>
        <v>1</v>
      </c>
    </row>
    <row r="45" spans="1:9" s="145" customFormat="1" ht="25.5">
      <c r="A45" s="142">
        <v>37</v>
      </c>
      <c r="B45" s="144" t="s">
        <v>127</v>
      </c>
      <c r="C45" s="161">
        <v>807</v>
      </c>
      <c r="D45" s="162" t="s">
        <v>153</v>
      </c>
      <c r="E45" s="162" t="s">
        <v>43</v>
      </c>
      <c r="F45" s="162"/>
      <c r="G45" s="101">
        <f>G46</f>
        <v>55.764620000000001</v>
      </c>
      <c r="H45" s="101">
        <f t="shared" si="21"/>
        <v>55.764620000000001</v>
      </c>
      <c r="I45" s="325">
        <f t="shared" si="2"/>
        <v>1</v>
      </c>
    </row>
    <row r="46" spans="1:9" s="145" customFormat="1" ht="29.25" customHeight="1">
      <c r="A46" s="143">
        <v>38</v>
      </c>
      <c r="B46" s="144" t="s">
        <v>126</v>
      </c>
      <c r="C46" s="161">
        <v>807</v>
      </c>
      <c r="D46" s="162" t="s">
        <v>153</v>
      </c>
      <c r="E46" s="162" t="s">
        <v>37</v>
      </c>
      <c r="F46" s="162"/>
      <c r="G46" s="101">
        <v>55.764620000000001</v>
      </c>
      <c r="H46" s="101">
        <v>55.764620000000001</v>
      </c>
      <c r="I46" s="325">
        <f t="shared" si="2"/>
        <v>1</v>
      </c>
    </row>
    <row r="47" spans="1:9" s="146" customFormat="1">
      <c r="A47" s="142">
        <v>39</v>
      </c>
      <c r="B47" s="144" t="s">
        <v>33</v>
      </c>
      <c r="C47" s="161">
        <v>807</v>
      </c>
      <c r="D47" s="162" t="s">
        <v>153</v>
      </c>
      <c r="E47" s="162" t="s">
        <v>37</v>
      </c>
      <c r="F47" s="162" t="s">
        <v>110</v>
      </c>
      <c r="G47" s="101">
        <f t="shared" ref="G47:H48" si="22">G46</f>
        <v>55.764620000000001</v>
      </c>
      <c r="H47" s="101">
        <f t="shared" si="22"/>
        <v>55.764620000000001</v>
      </c>
      <c r="I47" s="325">
        <f t="shared" si="2"/>
        <v>1</v>
      </c>
    </row>
    <row r="48" spans="1:9" s="146" customFormat="1">
      <c r="A48" s="143">
        <v>40</v>
      </c>
      <c r="B48" s="144" t="s">
        <v>35</v>
      </c>
      <c r="C48" s="161">
        <v>807</v>
      </c>
      <c r="D48" s="162" t="s">
        <v>153</v>
      </c>
      <c r="E48" s="162" t="s">
        <v>37</v>
      </c>
      <c r="F48" s="162" t="s">
        <v>111</v>
      </c>
      <c r="G48" s="101">
        <f t="shared" si="22"/>
        <v>55.764620000000001</v>
      </c>
      <c r="H48" s="101">
        <f t="shared" si="22"/>
        <v>55.764620000000001</v>
      </c>
      <c r="I48" s="325">
        <f t="shared" si="2"/>
        <v>1</v>
      </c>
    </row>
    <row r="49" spans="1:9" s="145" customFormat="1" ht="38.25">
      <c r="A49" s="142">
        <v>41</v>
      </c>
      <c r="B49" s="149" t="s">
        <v>267</v>
      </c>
      <c r="C49" s="159">
        <v>807</v>
      </c>
      <c r="D49" s="164" t="s">
        <v>264</v>
      </c>
      <c r="E49" s="162"/>
      <c r="F49" s="162"/>
      <c r="G49" s="239">
        <f>G50</f>
        <v>31.393000000000001</v>
      </c>
      <c r="H49" s="239">
        <f t="shared" ref="H49" si="23">H50</f>
        <v>31.39282</v>
      </c>
      <c r="I49" s="325">
        <f t="shared" si="2"/>
        <v>0.99999426623769627</v>
      </c>
    </row>
    <row r="50" spans="1:9" s="145" customFormat="1" ht="78" customHeight="1">
      <c r="A50" s="143">
        <v>42</v>
      </c>
      <c r="B50" s="157" t="s">
        <v>265</v>
      </c>
      <c r="C50" s="161">
        <v>807</v>
      </c>
      <c r="D50" s="163" t="s">
        <v>268</v>
      </c>
      <c r="E50" s="162"/>
      <c r="F50" s="162"/>
      <c r="G50" s="101">
        <v>31.393000000000001</v>
      </c>
      <c r="H50" s="101">
        <v>31.39282</v>
      </c>
      <c r="I50" s="325">
        <f t="shared" si="2"/>
        <v>0.99999426623769627</v>
      </c>
    </row>
    <row r="51" spans="1:9" s="145" customFormat="1" ht="25.5">
      <c r="A51" s="142">
        <v>43</v>
      </c>
      <c r="B51" s="144" t="s">
        <v>127</v>
      </c>
      <c r="C51" s="161">
        <v>807</v>
      </c>
      <c r="D51" s="162" t="s">
        <v>266</v>
      </c>
      <c r="E51" s="162" t="s">
        <v>43</v>
      </c>
      <c r="F51" s="162"/>
      <c r="G51" s="101">
        <f>G50</f>
        <v>31.393000000000001</v>
      </c>
      <c r="H51" s="101">
        <f t="shared" ref="H51:H52" si="24">H50</f>
        <v>31.39282</v>
      </c>
      <c r="I51" s="325">
        <f t="shared" si="2"/>
        <v>0.99999426623769627</v>
      </c>
    </row>
    <row r="52" spans="1:9" s="145" customFormat="1" ht="25.5">
      <c r="A52" s="143">
        <v>44</v>
      </c>
      <c r="B52" s="144" t="s">
        <v>126</v>
      </c>
      <c r="C52" s="161">
        <v>807</v>
      </c>
      <c r="D52" s="162" t="s">
        <v>266</v>
      </c>
      <c r="E52" s="162" t="s">
        <v>37</v>
      </c>
      <c r="F52" s="162"/>
      <c r="G52" s="101">
        <f>G51</f>
        <v>31.393000000000001</v>
      </c>
      <c r="H52" s="101">
        <f t="shared" si="24"/>
        <v>31.39282</v>
      </c>
      <c r="I52" s="325">
        <f t="shared" si="2"/>
        <v>0.99999426623769627</v>
      </c>
    </row>
    <row r="53" spans="1:9" s="145" customFormat="1">
      <c r="A53" s="142">
        <v>45</v>
      </c>
      <c r="B53" s="144" t="s">
        <v>232</v>
      </c>
      <c r="C53" s="161">
        <v>807</v>
      </c>
      <c r="D53" s="162" t="s">
        <v>266</v>
      </c>
      <c r="E53" s="162" t="s">
        <v>37</v>
      </c>
      <c r="F53" s="162" t="s">
        <v>111</v>
      </c>
      <c r="G53" s="101">
        <f t="shared" ref="G53:H54" si="25">G52</f>
        <v>31.393000000000001</v>
      </c>
      <c r="H53" s="101">
        <f t="shared" si="25"/>
        <v>31.39282</v>
      </c>
      <c r="I53" s="325">
        <f t="shared" si="2"/>
        <v>0.99999426623769627</v>
      </c>
    </row>
    <row r="54" spans="1:9" s="145" customFormat="1">
      <c r="A54" s="143">
        <v>46</v>
      </c>
      <c r="B54" s="144" t="s">
        <v>34</v>
      </c>
      <c r="C54" s="161">
        <v>807</v>
      </c>
      <c r="D54" s="162" t="s">
        <v>266</v>
      </c>
      <c r="E54" s="162" t="s">
        <v>37</v>
      </c>
      <c r="F54" s="162" t="s">
        <v>110</v>
      </c>
      <c r="G54" s="101">
        <f>G53</f>
        <v>31.393000000000001</v>
      </c>
      <c r="H54" s="101">
        <f t="shared" si="25"/>
        <v>31.39282</v>
      </c>
      <c r="I54" s="325">
        <f t="shared" si="2"/>
        <v>0.99999426623769627</v>
      </c>
    </row>
    <row r="55" spans="1:9" s="145" customFormat="1" ht="29.25" customHeight="1">
      <c r="A55" s="142">
        <v>47</v>
      </c>
      <c r="B55" s="149" t="s">
        <v>316</v>
      </c>
      <c r="C55" s="159">
        <v>807</v>
      </c>
      <c r="D55" s="160" t="s">
        <v>317</v>
      </c>
      <c r="E55" s="160"/>
      <c r="F55" s="160"/>
      <c r="G55" s="239">
        <f>G56+G61+G70+G79+G84+G89</f>
        <v>83065.418380000003</v>
      </c>
      <c r="H55" s="239">
        <f t="shared" ref="H55" si="26">H56+H61+H70+H79+H84+H89</f>
        <v>80923.972140000013</v>
      </c>
      <c r="I55" s="325">
        <f t="shared" si="2"/>
        <v>0.97421976218546813</v>
      </c>
    </row>
    <row r="56" spans="1:9" ht="132" customHeight="1">
      <c r="A56" s="143">
        <v>48</v>
      </c>
      <c r="B56" s="228" t="s">
        <v>376</v>
      </c>
      <c r="C56" s="161">
        <v>807</v>
      </c>
      <c r="D56" s="163" t="s">
        <v>375</v>
      </c>
      <c r="E56" s="162"/>
      <c r="F56" s="162"/>
      <c r="G56" s="101">
        <f>G57</f>
        <v>25430.05558</v>
      </c>
      <c r="H56" s="101">
        <f>H57</f>
        <v>24938.14374</v>
      </c>
      <c r="I56" s="325">
        <f t="shared" si="2"/>
        <v>0.98065628136546912</v>
      </c>
    </row>
    <row r="57" spans="1:9" ht="25.5">
      <c r="A57" s="142">
        <v>49</v>
      </c>
      <c r="B57" s="185" t="s">
        <v>305</v>
      </c>
      <c r="C57" s="161">
        <v>807</v>
      </c>
      <c r="D57" s="163" t="s">
        <v>375</v>
      </c>
      <c r="E57" s="162" t="s">
        <v>306</v>
      </c>
      <c r="F57" s="162"/>
      <c r="G57" s="101">
        <f>G58</f>
        <v>25430.05558</v>
      </c>
      <c r="H57" s="101">
        <f>H58</f>
        <v>24938.14374</v>
      </c>
      <c r="I57" s="325">
        <f t="shared" si="2"/>
        <v>0.98065628136546912</v>
      </c>
    </row>
    <row r="58" spans="1:9">
      <c r="A58" s="143">
        <v>50</v>
      </c>
      <c r="B58" s="185" t="s">
        <v>307</v>
      </c>
      <c r="C58" s="161">
        <v>807</v>
      </c>
      <c r="D58" s="163" t="s">
        <v>375</v>
      </c>
      <c r="E58" s="162" t="s">
        <v>308</v>
      </c>
      <c r="F58" s="162"/>
      <c r="G58" s="101">
        <v>25430.05558</v>
      </c>
      <c r="H58" s="101">
        <v>24938.14374</v>
      </c>
      <c r="I58" s="325">
        <f t="shared" si="2"/>
        <v>0.98065628136546912</v>
      </c>
    </row>
    <row r="59" spans="1:9">
      <c r="A59" s="142">
        <v>51</v>
      </c>
      <c r="B59" s="186" t="s">
        <v>256</v>
      </c>
      <c r="C59" s="161">
        <v>807</v>
      </c>
      <c r="D59" s="163" t="s">
        <v>375</v>
      </c>
      <c r="E59" s="162" t="s">
        <v>308</v>
      </c>
      <c r="F59" s="162" t="s">
        <v>257</v>
      </c>
      <c r="G59" s="101">
        <f t="shared" ref="G59:H59" si="27">G58</f>
        <v>25430.05558</v>
      </c>
      <c r="H59" s="101">
        <f t="shared" si="27"/>
        <v>24938.14374</v>
      </c>
      <c r="I59" s="325">
        <f t="shared" si="2"/>
        <v>0.98065628136546912</v>
      </c>
    </row>
    <row r="60" spans="1:9">
      <c r="A60" s="143">
        <v>52</v>
      </c>
      <c r="B60" s="186" t="s">
        <v>33</v>
      </c>
      <c r="C60" s="161">
        <v>807</v>
      </c>
      <c r="D60" s="163" t="s">
        <v>375</v>
      </c>
      <c r="E60" s="162" t="s">
        <v>308</v>
      </c>
      <c r="F60" s="162" t="s">
        <v>110</v>
      </c>
      <c r="G60" s="101">
        <f t="shared" ref="G60:H60" si="28">G59</f>
        <v>25430.05558</v>
      </c>
      <c r="H60" s="101">
        <f t="shared" si="28"/>
        <v>24938.14374</v>
      </c>
      <c r="I60" s="325">
        <f t="shared" si="2"/>
        <v>0.98065628136546912</v>
      </c>
    </row>
    <row r="61" spans="1:9" ht="79.5" customHeight="1">
      <c r="A61" s="142">
        <v>53</v>
      </c>
      <c r="B61" s="184" t="s">
        <v>351</v>
      </c>
      <c r="C61" s="161">
        <v>807</v>
      </c>
      <c r="D61" s="163" t="s">
        <v>340</v>
      </c>
      <c r="E61" s="162"/>
      <c r="F61" s="162"/>
      <c r="G61" s="101">
        <f>G64+G68</f>
        <v>46086.0916</v>
      </c>
      <c r="H61" s="101">
        <f t="shared" ref="H61" si="29">H64+H68</f>
        <v>45085.8292</v>
      </c>
      <c r="I61" s="325">
        <f t="shared" si="2"/>
        <v>0.97829578588087518</v>
      </c>
    </row>
    <row r="62" spans="1:9" ht="25.5">
      <c r="A62" s="143">
        <v>54</v>
      </c>
      <c r="B62" s="185" t="s">
        <v>305</v>
      </c>
      <c r="C62" s="161">
        <v>807</v>
      </c>
      <c r="D62" s="163" t="s">
        <v>340</v>
      </c>
      <c r="E62" s="162" t="s">
        <v>306</v>
      </c>
      <c r="F62" s="162"/>
      <c r="G62" s="101">
        <f>G63</f>
        <v>42406.9228</v>
      </c>
      <c r="H62" s="101">
        <f t="shared" ref="H62" si="30">H63</f>
        <v>41406.660400000001</v>
      </c>
      <c r="I62" s="325">
        <f t="shared" si="2"/>
        <v>0.97641275683412709</v>
      </c>
    </row>
    <row r="63" spans="1:9">
      <c r="A63" s="142">
        <v>55</v>
      </c>
      <c r="B63" s="185" t="s">
        <v>307</v>
      </c>
      <c r="C63" s="161">
        <v>807</v>
      </c>
      <c r="D63" s="163" t="s">
        <v>340</v>
      </c>
      <c r="E63" s="162" t="s">
        <v>308</v>
      </c>
      <c r="F63" s="162"/>
      <c r="G63" s="101">
        <v>42406.9228</v>
      </c>
      <c r="H63" s="101">
        <v>41406.660400000001</v>
      </c>
      <c r="I63" s="325">
        <f t="shared" si="2"/>
        <v>0.97641275683412709</v>
      </c>
    </row>
    <row r="64" spans="1:9">
      <c r="A64" s="143">
        <v>56</v>
      </c>
      <c r="B64" s="186" t="s">
        <v>256</v>
      </c>
      <c r="C64" s="161">
        <v>807</v>
      </c>
      <c r="D64" s="163" t="s">
        <v>340</v>
      </c>
      <c r="E64" s="162" t="s">
        <v>308</v>
      </c>
      <c r="F64" s="162" t="s">
        <v>257</v>
      </c>
      <c r="G64" s="101">
        <f t="shared" ref="G64:H65" si="31">G63</f>
        <v>42406.9228</v>
      </c>
      <c r="H64" s="101">
        <f t="shared" si="31"/>
        <v>41406.660400000001</v>
      </c>
      <c r="I64" s="325">
        <f t="shared" si="2"/>
        <v>0.97641275683412709</v>
      </c>
    </row>
    <row r="65" spans="1:9">
      <c r="A65" s="142">
        <v>57</v>
      </c>
      <c r="B65" s="186" t="s">
        <v>33</v>
      </c>
      <c r="C65" s="161">
        <v>807</v>
      </c>
      <c r="D65" s="163" t="s">
        <v>340</v>
      </c>
      <c r="E65" s="162" t="s">
        <v>308</v>
      </c>
      <c r="F65" s="162" t="s">
        <v>110</v>
      </c>
      <c r="G65" s="101">
        <f t="shared" si="31"/>
        <v>42406.9228</v>
      </c>
      <c r="H65" s="101">
        <f t="shared" si="31"/>
        <v>41406.660400000001</v>
      </c>
      <c r="I65" s="325">
        <f t="shared" si="2"/>
        <v>0.97641275683412709</v>
      </c>
    </row>
    <row r="66" spans="1:9" s="145" customFormat="1">
      <c r="A66" s="143">
        <v>58</v>
      </c>
      <c r="B66" s="185" t="s">
        <v>49</v>
      </c>
      <c r="C66" s="161">
        <v>807</v>
      </c>
      <c r="D66" s="163" t="s">
        <v>340</v>
      </c>
      <c r="E66" s="162" t="s">
        <v>50</v>
      </c>
      <c r="F66" s="162"/>
      <c r="G66" s="101">
        <f>G67</f>
        <v>3679.1687999999999</v>
      </c>
      <c r="H66" s="101">
        <f t="shared" ref="H66" si="32">H67</f>
        <v>3679.1687999999999</v>
      </c>
      <c r="I66" s="325">
        <f t="shared" si="2"/>
        <v>1</v>
      </c>
    </row>
    <row r="67" spans="1:9" s="145" customFormat="1">
      <c r="A67" s="142">
        <v>59</v>
      </c>
      <c r="B67" s="213" t="s">
        <v>51</v>
      </c>
      <c r="C67" s="161">
        <v>807</v>
      </c>
      <c r="D67" s="163" t="s">
        <v>340</v>
      </c>
      <c r="E67" s="162" t="s">
        <v>40</v>
      </c>
      <c r="F67" s="162"/>
      <c r="G67" s="101">
        <v>3679.1687999999999</v>
      </c>
      <c r="H67" s="101">
        <v>3679.1687999999999</v>
      </c>
      <c r="I67" s="325">
        <f t="shared" si="2"/>
        <v>1</v>
      </c>
    </row>
    <row r="68" spans="1:9" s="145" customFormat="1">
      <c r="A68" s="143">
        <v>60</v>
      </c>
      <c r="B68" s="186" t="s">
        <v>256</v>
      </c>
      <c r="C68" s="161">
        <v>807</v>
      </c>
      <c r="D68" s="163" t="s">
        <v>340</v>
      </c>
      <c r="E68" s="162" t="s">
        <v>40</v>
      </c>
      <c r="F68" s="162" t="s">
        <v>257</v>
      </c>
      <c r="G68" s="101">
        <f t="shared" ref="G68:H68" si="33">G67</f>
        <v>3679.1687999999999</v>
      </c>
      <c r="H68" s="101">
        <f t="shared" si="33"/>
        <v>3679.1687999999999</v>
      </c>
      <c r="I68" s="325">
        <f t="shared" si="2"/>
        <v>1</v>
      </c>
    </row>
    <row r="69" spans="1:9" s="145" customFormat="1">
      <c r="A69" s="142">
        <v>61</v>
      </c>
      <c r="B69" s="186" t="s">
        <v>33</v>
      </c>
      <c r="C69" s="161">
        <v>807</v>
      </c>
      <c r="D69" s="163" t="s">
        <v>340</v>
      </c>
      <c r="E69" s="162" t="s">
        <v>40</v>
      </c>
      <c r="F69" s="162" t="s">
        <v>110</v>
      </c>
      <c r="G69" s="101">
        <f>G68</f>
        <v>3679.1687999999999</v>
      </c>
      <c r="H69" s="101">
        <f>H68</f>
        <v>3679.1687999999999</v>
      </c>
      <c r="I69" s="325">
        <f t="shared" si="2"/>
        <v>1</v>
      </c>
    </row>
    <row r="70" spans="1:9" ht="52.5" customHeight="1">
      <c r="A70" s="143">
        <v>62</v>
      </c>
      <c r="B70" s="184" t="s">
        <v>352</v>
      </c>
      <c r="C70" s="161">
        <v>807</v>
      </c>
      <c r="D70" s="163" t="s">
        <v>309</v>
      </c>
      <c r="E70" s="162"/>
      <c r="F70" s="162"/>
      <c r="G70" s="101">
        <f>G73+G77</f>
        <v>1954.7303999999999</v>
      </c>
      <c r="H70" s="101">
        <f t="shared" ref="H70" si="34">H73+H77</f>
        <v>1305.4584</v>
      </c>
      <c r="I70" s="325">
        <f t="shared" si="2"/>
        <v>0.66784575509748045</v>
      </c>
    </row>
    <row r="71" spans="1:9" ht="25.5">
      <c r="A71" s="142">
        <v>63</v>
      </c>
      <c r="B71" s="185" t="s">
        <v>305</v>
      </c>
      <c r="C71" s="161">
        <v>807</v>
      </c>
      <c r="D71" s="163" t="s">
        <v>309</v>
      </c>
      <c r="E71" s="162" t="s">
        <v>306</v>
      </c>
      <c r="F71" s="162"/>
      <c r="G71" s="101">
        <f>G73</f>
        <v>649.27200000000005</v>
      </c>
      <c r="H71" s="101">
        <f t="shared" ref="H71" si="35">H73</f>
        <v>0</v>
      </c>
      <c r="I71" s="325">
        <f t="shared" si="2"/>
        <v>0</v>
      </c>
    </row>
    <row r="72" spans="1:9">
      <c r="A72" s="143">
        <v>64</v>
      </c>
      <c r="B72" s="185" t="s">
        <v>307</v>
      </c>
      <c r="C72" s="161">
        <v>807</v>
      </c>
      <c r="D72" s="163" t="s">
        <v>309</v>
      </c>
      <c r="E72" s="162" t="s">
        <v>308</v>
      </c>
      <c r="F72" s="162"/>
      <c r="G72" s="101">
        <v>649.27200000000005</v>
      </c>
      <c r="H72" s="101">
        <v>0</v>
      </c>
      <c r="I72" s="325">
        <f t="shared" si="2"/>
        <v>0</v>
      </c>
    </row>
    <row r="73" spans="1:9">
      <c r="A73" s="142">
        <v>65</v>
      </c>
      <c r="B73" s="186" t="s">
        <v>256</v>
      </c>
      <c r="C73" s="161">
        <v>807</v>
      </c>
      <c r="D73" s="163" t="s">
        <v>309</v>
      </c>
      <c r="E73" s="162" t="s">
        <v>308</v>
      </c>
      <c r="F73" s="162" t="s">
        <v>257</v>
      </c>
      <c r="G73" s="101">
        <f t="shared" ref="G73:H74" si="36">G72</f>
        <v>649.27200000000005</v>
      </c>
      <c r="H73" s="101">
        <f t="shared" si="36"/>
        <v>0</v>
      </c>
      <c r="I73" s="325">
        <f t="shared" si="2"/>
        <v>0</v>
      </c>
    </row>
    <row r="74" spans="1:9">
      <c r="A74" s="143">
        <v>66</v>
      </c>
      <c r="B74" s="186" t="s">
        <v>33</v>
      </c>
      <c r="C74" s="161">
        <v>807</v>
      </c>
      <c r="D74" s="163" t="s">
        <v>309</v>
      </c>
      <c r="E74" s="162" t="s">
        <v>308</v>
      </c>
      <c r="F74" s="162" t="s">
        <v>110</v>
      </c>
      <c r="G74" s="101">
        <f>G73</f>
        <v>649.27200000000005</v>
      </c>
      <c r="H74" s="101">
        <f t="shared" si="36"/>
        <v>0</v>
      </c>
      <c r="I74" s="325">
        <f t="shared" ref="I74:I137" si="37">H74/G74</f>
        <v>0</v>
      </c>
    </row>
    <row r="75" spans="1:9" s="145" customFormat="1">
      <c r="A75" s="142">
        <v>67</v>
      </c>
      <c r="B75" s="185" t="s">
        <v>49</v>
      </c>
      <c r="C75" s="161">
        <v>807</v>
      </c>
      <c r="D75" s="163" t="s">
        <v>309</v>
      </c>
      <c r="E75" s="162" t="s">
        <v>50</v>
      </c>
      <c r="F75" s="162"/>
      <c r="G75" s="101">
        <f>G76</f>
        <v>1305.4584</v>
      </c>
      <c r="H75" s="101">
        <f t="shared" ref="H75" si="38">H76</f>
        <v>1305.4584</v>
      </c>
      <c r="I75" s="325">
        <f t="shared" si="37"/>
        <v>1</v>
      </c>
    </row>
    <row r="76" spans="1:9" s="145" customFormat="1">
      <c r="A76" s="143">
        <v>68</v>
      </c>
      <c r="B76" s="213" t="s">
        <v>51</v>
      </c>
      <c r="C76" s="161">
        <v>807</v>
      </c>
      <c r="D76" s="163" t="s">
        <v>309</v>
      </c>
      <c r="E76" s="162" t="s">
        <v>40</v>
      </c>
      <c r="F76" s="162"/>
      <c r="G76" s="101">
        <v>1305.4584</v>
      </c>
      <c r="H76" s="101">
        <v>1305.4584</v>
      </c>
      <c r="I76" s="325">
        <f t="shared" si="37"/>
        <v>1</v>
      </c>
    </row>
    <row r="77" spans="1:9" s="145" customFormat="1">
      <c r="A77" s="142">
        <v>69</v>
      </c>
      <c r="B77" s="186" t="s">
        <v>256</v>
      </c>
      <c r="C77" s="161">
        <v>807</v>
      </c>
      <c r="D77" s="163" t="s">
        <v>309</v>
      </c>
      <c r="E77" s="162" t="s">
        <v>40</v>
      </c>
      <c r="F77" s="162" t="s">
        <v>257</v>
      </c>
      <c r="G77" s="101">
        <f t="shared" ref="G77:H77" si="39">G76</f>
        <v>1305.4584</v>
      </c>
      <c r="H77" s="101">
        <f t="shared" si="39"/>
        <v>1305.4584</v>
      </c>
      <c r="I77" s="325">
        <f t="shared" si="37"/>
        <v>1</v>
      </c>
    </row>
    <row r="78" spans="1:9" s="145" customFormat="1">
      <c r="A78" s="143">
        <v>70</v>
      </c>
      <c r="B78" s="186" t="s">
        <v>33</v>
      </c>
      <c r="C78" s="161">
        <v>807</v>
      </c>
      <c r="D78" s="163" t="s">
        <v>309</v>
      </c>
      <c r="E78" s="162" t="s">
        <v>40</v>
      </c>
      <c r="F78" s="162" t="s">
        <v>110</v>
      </c>
      <c r="G78" s="101">
        <f>G77</f>
        <v>1305.4584</v>
      </c>
      <c r="H78" s="101">
        <f>H77</f>
        <v>1305.4584</v>
      </c>
      <c r="I78" s="325">
        <f t="shared" si="37"/>
        <v>1</v>
      </c>
    </row>
    <row r="79" spans="1:9" ht="58.5" customHeight="1">
      <c r="A79" s="142">
        <v>71</v>
      </c>
      <c r="B79" s="184" t="s">
        <v>353</v>
      </c>
      <c r="C79" s="161">
        <v>807</v>
      </c>
      <c r="D79" s="163" t="s">
        <v>339</v>
      </c>
      <c r="E79" s="162"/>
      <c r="F79" s="162"/>
      <c r="G79" s="101">
        <v>903.76837</v>
      </c>
      <c r="H79" s="101">
        <v>903.76837</v>
      </c>
      <c r="I79" s="325">
        <f t="shared" si="37"/>
        <v>1</v>
      </c>
    </row>
    <row r="80" spans="1:9">
      <c r="A80" s="143">
        <v>72</v>
      </c>
      <c r="B80" s="185" t="s">
        <v>226</v>
      </c>
      <c r="C80" s="161">
        <v>807</v>
      </c>
      <c r="D80" s="163" t="s">
        <v>339</v>
      </c>
      <c r="E80" s="162" t="s">
        <v>230</v>
      </c>
      <c r="F80" s="162"/>
      <c r="G80" s="101">
        <f t="shared" ref="G80:H80" si="40">G79</f>
        <v>903.76837</v>
      </c>
      <c r="H80" s="101">
        <f t="shared" si="40"/>
        <v>903.76837</v>
      </c>
      <c r="I80" s="325">
        <f t="shared" si="37"/>
        <v>1</v>
      </c>
    </row>
    <row r="81" spans="1:9" ht="25.5">
      <c r="A81" s="142">
        <v>73</v>
      </c>
      <c r="B81" s="185" t="s">
        <v>350</v>
      </c>
      <c r="C81" s="161">
        <v>807</v>
      </c>
      <c r="D81" s="163" t="s">
        <v>339</v>
      </c>
      <c r="E81" s="162" t="s">
        <v>363</v>
      </c>
      <c r="F81" s="162"/>
      <c r="G81" s="101">
        <f t="shared" ref="G81:H81" si="41">G80</f>
        <v>903.76837</v>
      </c>
      <c r="H81" s="101">
        <f t="shared" si="41"/>
        <v>903.76837</v>
      </c>
      <c r="I81" s="325">
        <f t="shared" si="37"/>
        <v>1</v>
      </c>
    </row>
    <row r="82" spans="1:9">
      <c r="A82" s="143">
        <v>74</v>
      </c>
      <c r="B82" s="186" t="s">
        <v>362</v>
      </c>
      <c r="C82" s="161">
        <v>807</v>
      </c>
      <c r="D82" s="163" t="s">
        <v>339</v>
      </c>
      <c r="E82" s="162" t="s">
        <v>363</v>
      </c>
      <c r="F82" s="162" t="s">
        <v>361</v>
      </c>
      <c r="G82" s="101">
        <f t="shared" ref="G82:H82" si="42">G81</f>
        <v>903.76837</v>
      </c>
      <c r="H82" s="101">
        <f t="shared" si="42"/>
        <v>903.76837</v>
      </c>
      <c r="I82" s="325">
        <f t="shared" si="37"/>
        <v>1</v>
      </c>
    </row>
    <row r="83" spans="1:9">
      <c r="A83" s="142">
        <v>75</v>
      </c>
      <c r="B83" s="186" t="s">
        <v>223</v>
      </c>
      <c r="C83" s="161">
        <v>807</v>
      </c>
      <c r="D83" s="163" t="s">
        <v>339</v>
      </c>
      <c r="E83" s="162" t="s">
        <v>363</v>
      </c>
      <c r="F83" s="162" t="s">
        <v>228</v>
      </c>
      <c r="G83" s="101">
        <f t="shared" ref="G83:H83" si="43">G82</f>
        <v>903.76837</v>
      </c>
      <c r="H83" s="101">
        <f t="shared" si="43"/>
        <v>903.76837</v>
      </c>
      <c r="I83" s="325">
        <f t="shared" si="37"/>
        <v>1</v>
      </c>
    </row>
    <row r="84" spans="1:9" ht="110.25" customHeight="1">
      <c r="A84" s="143">
        <v>76</v>
      </c>
      <c r="B84" s="228" t="s">
        <v>364</v>
      </c>
      <c r="C84" s="161">
        <v>807</v>
      </c>
      <c r="D84" s="163" t="s">
        <v>340</v>
      </c>
      <c r="E84" s="162"/>
      <c r="F84" s="162"/>
      <c r="G84" s="101">
        <v>6594.8267800000003</v>
      </c>
      <c r="H84" s="101">
        <v>6594.8267800000003</v>
      </c>
      <c r="I84" s="325">
        <f t="shared" si="37"/>
        <v>1</v>
      </c>
    </row>
    <row r="85" spans="1:9">
      <c r="A85" s="142">
        <v>77</v>
      </c>
      <c r="B85" s="185" t="s">
        <v>226</v>
      </c>
      <c r="C85" s="161">
        <v>807</v>
      </c>
      <c r="D85" s="163" t="s">
        <v>340</v>
      </c>
      <c r="E85" s="162" t="s">
        <v>230</v>
      </c>
      <c r="F85" s="162"/>
      <c r="G85" s="101">
        <f t="shared" ref="G85:H85" si="44">G84</f>
        <v>6594.8267800000003</v>
      </c>
      <c r="H85" s="101">
        <f t="shared" si="44"/>
        <v>6594.8267800000003</v>
      </c>
      <c r="I85" s="325">
        <f t="shared" si="37"/>
        <v>1</v>
      </c>
    </row>
    <row r="86" spans="1:9" ht="25.5">
      <c r="A86" s="143">
        <v>78</v>
      </c>
      <c r="B86" s="185" t="s">
        <v>350</v>
      </c>
      <c r="C86" s="161">
        <v>807</v>
      </c>
      <c r="D86" s="163" t="s">
        <v>340</v>
      </c>
      <c r="E86" s="162" t="s">
        <v>363</v>
      </c>
      <c r="F86" s="162"/>
      <c r="G86" s="101">
        <f t="shared" ref="G86:H86" si="45">G85</f>
        <v>6594.8267800000003</v>
      </c>
      <c r="H86" s="101">
        <f t="shared" si="45"/>
        <v>6594.8267800000003</v>
      </c>
      <c r="I86" s="325">
        <f t="shared" si="37"/>
        <v>1</v>
      </c>
    </row>
    <row r="87" spans="1:9">
      <c r="A87" s="142">
        <v>79</v>
      </c>
      <c r="B87" s="186" t="s">
        <v>362</v>
      </c>
      <c r="C87" s="161">
        <v>807</v>
      </c>
      <c r="D87" s="163" t="s">
        <v>340</v>
      </c>
      <c r="E87" s="162" t="s">
        <v>363</v>
      </c>
      <c r="F87" s="162" t="s">
        <v>361</v>
      </c>
      <c r="G87" s="101">
        <f t="shared" ref="G87:H87" si="46">G86</f>
        <v>6594.8267800000003</v>
      </c>
      <c r="H87" s="101">
        <f t="shared" si="46"/>
        <v>6594.8267800000003</v>
      </c>
      <c r="I87" s="325">
        <f t="shared" si="37"/>
        <v>1</v>
      </c>
    </row>
    <row r="88" spans="1:9">
      <c r="A88" s="143">
        <v>80</v>
      </c>
      <c r="B88" s="186" t="s">
        <v>223</v>
      </c>
      <c r="C88" s="161">
        <v>807</v>
      </c>
      <c r="D88" s="163" t="s">
        <v>340</v>
      </c>
      <c r="E88" s="162" t="s">
        <v>363</v>
      </c>
      <c r="F88" s="162" t="s">
        <v>228</v>
      </c>
      <c r="G88" s="101">
        <f t="shared" ref="G88:H88" si="47">G87</f>
        <v>6594.8267800000003</v>
      </c>
      <c r="H88" s="101">
        <f t="shared" si="47"/>
        <v>6594.8267800000003</v>
      </c>
      <c r="I88" s="325">
        <f t="shared" si="37"/>
        <v>1</v>
      </c>
    </row>
    <row r="89" spans="1:9" ht="76.5" customHeight="1">
      <c r="A89" s="142">
        <v>81</v>
      </c>
      <c r="B89" s="184" t="s">
        <v>365</v>
      </c>
      <c r="C89" s="161">
        <v>807</v>
      </c>
      <c r="D89" s="163" t="s">
        <v>309</v>
      </c>
      <c r="E89" s="162"/>
      <c r="F89" s="162"/>
      <c r="G89" s="101">
        <v>2095.9456500000001</v>
      </c>
      <c r="H89" s="101">
        <v>2095.9456500000001</v>
      </c>
      <c r="I89" s="325">
        <f t="shared" si="37"/>
        <v>1</v>
      </c>
    </row>
    <row r="90" spans="1:9">
      <c r="A90" s="143">
        <v>82</v>
      </c>
      <c r="B90" s="185" t="s">
        <v>226</v>
      </c>
      <c r="C90" s="161">
        <v>807</v>
      </c>
      <c r="D90" s="163" t="s">
        <v>309</v>
      </c>
      <c r="E90" s="162" t="s">
        <v>230</v>
      </c>
      <c r="F90" s="162"/>
      <c r="G90" s="101">
        <f t="shared" ref="G90:H90" si="48">G89</f>
        <v>2095.9456500000001</v>
      </c>
      <c r="H90" s="101">
        <f t="shared" si="48"/>
        <v>2095.9456500000001</v>
      </c>
      <c r="I90" s="325">
        <f t="shared" si="37"/>
        <v>1</v>
      </c>
    </row>
    <row r="91" spans="1:9" ht="25.5">
      <c r="A91" s="142">
        <v>83</v>
      </c>
      <c r="B91" s="185" t="s">
        <v>350</v>
      </c>
      <c r="C91" s="161">
        <v>807</v>
      </c>
      <c r="D91" s="163" t="s">
        <v>309</v>
      </c>
      <c r="E91" s="162" t="s">
        <v>363</v>
      </c>
      <c r="F91" s="162"/>
      <c r="G91" s="101">
        <f t="shared" ref="G91:H91" si="49">G90</f>
        <v>2095.9456500000001</v>
      </c>
      <c r="H91" s="101">
        <f t="shared" si="49"/>
        <v>2095.9456500000001</v>
      </c>
      <c r="I91" s="325">
        <f t="shared" si="37"/>
        <v>1</v>
      </c>
    </row>
    <row r="92" spans="1:9">
      <c r="A92" s="143">
        <v>84</v>
      </c>
      <c r="B92" s="186" t="s">
        <v>362</v>
      </c>
      <c r="C92" s="161">
        <v>807</v>
      </c>
      <c r="D92" s="163" t="s">
        <v>309</v>
      </c>
      <c r="E92" s="162" t="s">
        <v>363</v>
      </c>
      <c r="F92" s="162" t="s">
        <v>361</v>
      </c>
      <c r="G92" s="101">
        <f t="shared" ref="G92:H92" si="50">G91</f>
        <v>2095.9456500000001</v>
      </c>
      <c r="H92" s="101">
        <f t="shared" si="50"/>
        <v>2095.9456500000001</v>
      </c>
      <c r="I92" s="325">
        <f t="shared" si="37"/>
        <v>1</v>
      </c>
    </row>
    <row r="93" spans="1:9">
      <c r="A93" s="142">
        <v>85</v>
      </c>
      <c r="B93" s="186" t="s">
        <v>223</v>
      </c>
      <c r="C93" s="161">
        <v>807</v>
      </c>
      <c r="D93" s="163" t="s">
        <v>309</v>
      </c>
      <c r="E93" s="162" t="s">
        <v>363</v>
      </c>
      <c r="F93" s="162" t="s">
        <v>228</v>
      </c>
      <c r="G93" s="101">
        <f t="shared" ref="G93:H93" si="51">G92</f>
        <v>2095.9456500000001</v>
      </c>
      <c r="H93" s="101">
        <f t="shared" si="51"/>
        <v>2095.9456500000001</v>
      </c>
      <c r="I93" s="325">
        <f t="shared" si="37"/>
        <v>1</v>
      </c>
    </row>
    <row r="94" spans="1:9" s="145" customFormat="1" ht="14.25">
      <c r="A94" s="143">
        <v>86</v>
      </c>
      <c r="B94" s="150" t="s">
        <v>41</v>
      </c>
      <c r="C94" s="159">
        <v>807</v>
      </c>
      <c r="D94" s="165" t="s">
        <v>132</v>
      </c>
      <c r="E94" s="166"/>
      <c r="F94" s="166"/>
      <c r="G94" s="279">
        <f>G95+G147+G182+G204+G211+G197+G175+G191+G133+G140+G217+G222+G228+G154+G161+G126+G120+G168</f>
        <v>13550.17965</v>
      </c>
      <c r="H94" s="279">
        <f>H95+H147+H182+H204+H211+H197+H175+H191+H133+H140+H217+H222+H228+H154+H161+H126+H120+H168</f>
        <v>13257.163699999997</v>
      </c>
      <c r="I94" s="325">
        <f t="shared" si="37"/>
        <v>0.97837549334631868</v>
      </c>
    </row>
    <row r="95" spans="1:9" s="146" customFormat="1">
      <c r="A95" s="142">
        <v>87</v>
      </c>
      <c r="B95" s="151" t="s">
        <v>46</v>
      </c>
      <c r="C95" s="159">
        <v>807</v>
      </c>
      <c r="D95" s="165" t="s">
        <v>133</v>
      </c>
      <c r="E95" s="165"/>
      <c r="F95" s="165"/>
      <c r="G95" s="279">
        <f>G96+G109+G114</f>
        <v>8374.2393100000008</v>
      </c>
      <c r="H95" s="279">
        <f t="shared" ref="H95" si="52">H96+H109+H114</f>
        <v>8081.2333599999993</v>
      </c>
      <c r="I95" s="325">
        <f t="shared" si="37"/>
        <v>0.9650110369248569</v>
      </c>
    </row>
    <row r="96" spans="1:9" s="145" customFormat="1" ht="38.25">
      <c r="A96" s="143">
        <v>88</v>
      </c>
      <c r="B96" s="149" t="s">
        <v>219</v>
      </c>
      <c r="C96" s="159">
        <v>807</v>
      </c>
      <c r="D96" s="160" t="s">
        <v>138</v>
      </c>
      <c r="E96" s="162"/>
      <c r="F96" s="162"/>
      <c r="G96" s="239">
        <f>G97+G101+G105</f>
        <v>7013.4184599999999</v>
      </c>
      <c r="H96" s="239">
        <f t="shared" ref="H96" si="53">H97+H101+H105</f>
        <v>6727.61438</v>
      </c>
      <c r="I96" s="325">
        <f t="shared" si="37"/>
        <v>0.95924896230988621</v>
      </c>
    </row>
    <row r="97" spans="1:9" s="145" customFormat="1" ht="51">
      <c r="A97" s="142">
        <v>89</v>
      </c>
      <c r="B97" s="144" t="s">
        <v>174</v>
      </c>
      <c r="C97" s="161">
        <v>807</v>
      </c>
      <c r="D97" s="162" t="s">
        <v>138</v>
      </c>
      <c r="E97" s="162" t="s">
        <v>42</v>
      </c>
      <c r="F97" s="162"/>
      <c r="G97" s="101">
        <f>G98</f>
        <v>3015.8581399999998</v>
      </c>
      <c r="H97" s="101">
        <f t="shared" ref="H97:H98" si="54">H98</f>
        <v>2827.1572099999998</v>
      </c>
      <c r="I97" s="325">
        <f t="shared" si="37"/>
        <v>0.93743043563713513</v>
      </c>
    </row>
    <row r="98" spans="1:9" s="145" customFormat="1" ht="25.5">
      <c r="A98" s="143">
        <v>90</v>
      </c>
      <c r="B98" s="144" t="s">
        <v>160</v>
      </c>
      <c r="C98" s="161">
        <v>807</v>
      </c>
      <c r="D98" s="162" t="s">
        <v>138</v>
      </c>
      <c r="E98" s="162" t="s">
        <v>39</v>
      </c>
      <c r="F98" s="162"/>
      <c r="G98" s="101">
        <f>G99</f>
        <v>3015.8581399999998</v>
      </c>
      <c r="H98" s="101">
        <f t="shared" si="54"/>
        <v>2827.1572099999998</v>
      </c>
      <c r="I98" s="325">
        <f t="shared" si="37"/>
        <v>0.93743043563713513</v>
      </c>
    </row>
    <row r="99" spans="1:9" s="145" customFormat="1">
      <c r="A99" s="142">
        <v>91</v>
      </c>
      <c r="B99" s="152" t="s">
        <v>30</v>
      </c>
      <c r="C99" s="161">
        <v>807</v>
      </c>
      <c r="D99" s="162" t="s">
        <v>138</v>
      </c>
      <c r="E99" s="166" t="s">
        <v>39</v>
      </c>
      <c r="F99" s="166" t="s">
        <v>112</v>
      </c>
      <c r="G99" s="280">
        <f>G100</f>
        <v>3015.8581399999998</v>
      </c>
      <c r="H99" s="280">
        <f t="shared" ref="H99" si="55">H100</f>
        <v>2827.1572099999998</v>
      </c>
      <c r="I99" s="325">
        <f t="shared" si="37"/>
        <v>0.93743043563713513</v>
      </c>
    </row>
    <row r="100" spans="1:9" s="145" customFormat="1" ht="38.25">
      <c r="A100" s="143">
        <v>92</v>
      </c>
      <c r="B100" s="152" t="s">
        <v>175</v>
      </c>
      <c r="C100" s="161">
        <v>807</v>
      </c>
      <c r="D100" s="162" t="s">
        <v>138</v>
      </c>
      <c r="E100" s="166" t="s">
        <v>39</v>
      </c>
      <c r="F100" s="166" t="s">
        <v>113</v>
      </c>
      <c r="G100" s="101">
        <v>3015.8581399999998</v>
      </c>
      <c r="H100" s="101">
        <v>2827.1572099999998</v>
      </c>
      <c r="I100" s="325">
        <f t="shared" si="37"/>
        <v>0.93743043563713513</v>
      </c>
    </row>
    <row r="101" spans="1:9" s="145" customFormat="1" ht="25.5">
      <c r="A101" s="142">
        <v>93</v>
      </c>
      <c r="B101" s="144" t="s">
        <v>127</v>
      </c>
      <c r="C101" s="161">
        <v>807</v>
      </c>
      <c r="D101" s="162" t="s">
        <v>138</v>
      </c>
      <c r="E101" s="162" t="s">
        <v>43</v>
      </c>
      <c r="F101" s="162"/>
      <c r="G101" s="101">
        <f>G102</f>
        <v>3993.1743499999998</v>
      </c>
      <c r="H101" s="101">
        <f>H102</f>
        <v>3896.0711999999999</v>
      </c>
      <c r="I101" s="325">
        <f t="shared" si="37"/>
        <v>0.97568271718463784</v>
      </c>
    </row>
    <row r="102" spans="1:9" s="145" customFormat="1" ht="25.5">
      <c r="A102" s="143">
        <v>94</v>
      </c>
      <c r="B102" s="144" t="s">
        <v>2</v>
      </c>
      <c r="C102" s="161">
        <v>807</v>
      </c>
      <c r="D102" s="162" t="s">
        <v>138</v>
      </c>
      <c r="E102" s="162" t="s">
        <v>37</v>
      </c>
      <c r="F102" s="162"/>
      <c r="G102" s="101">
        <v>3993.1743499999998</v>
      </c>
      <c r="H102" s="101">
        <v>3896.0711999999999</v>
      </c>
      <c r="I102" s="325">
        <f t="shared" si="37"/>
        <v>0.97568271718463784</v>
      </c>
    </row>
    <row r="103" spans="1:9" s="145" customFormat="1">
      <c r="A103" s="142">
        <v>95</v>
      </c>
      <c r="B103" s="152" t="s">
        <v>30</v>
      </c>
      <c r="C103" s="161">
        <v>807</v>
      </c>
      <c r="D103" s="162" t="s">
        <v>138</v>
      </c>
      <c r="E103" s="162" t="s">
        <v>37</v>
      </c>
      <c r="F103" s="162" t="s">
        <v>112</v>
      </c>
      <c r="G103" s="101">
        <f>G102</f>
        <v>3993.1743499999998</v>
      </c>
      <c r="H103" s="101">
        <f t="shared" ref="H103" si="56">H102</f>
        <v>3896.0711999999999</v>
      </c>
      <c r="I103" s="325">
        <f t="shared" si="37"/>
        <v>0.97568271718463784</v>
      </c>
    </row>
    <row r="104" spans="1:9" s="145" customFormat="1" ht="38.25">
      <c r="A104" s="143">
        <v>96</v>
      </c>
      <c r="B104" s="152" t="s">
        <v>175</v>
      </c>
      <c r="C104" s="161">
        <v>807</v>
      </c>
      <c r="D104" s="162" t="s">
        <v>138</v>
      </c>
      <c r="E104" s="162" t="s">
        <v>37</v>
      </c>
      <c r="F104" s="162" t="s">
        <v>113</v>
      </c>
      <c r="G104" s="101">
        <f>G103</f>
        <v>3993.1743499999998</v>
      </c>
      <c r="H104" s="101">
        <f>H103</f>
        <v>3896.0711999999999</v>
      </c>
      <c r="I104" s="325">
        <f t="shared" si="37"/>
        <v>0.97568271718463784</v>
      </c>
    </row>
    <row r="105" spans="1:9" s="145" customFormat="1">
      <c r="A105" s="142">
        <v>97</v>
      </c>
      <c r="B105" s="144" t="s">
        <v>49</v>
      </c>
      <c r="C105" s="161">
        <v>807</v>
      </c>
      <c r="D105" s="162" t="s">
        <v>138</v>
      </c>
      <c r="E105" s="162" t="s">
        <v>50</v>
      </c>
      <c r="F105" s="162"/>
      <c r="G105" s="101">
        <f>G106</f>
        <v>4.3859700000000004</v>
      </c>
      <c r="H105" s="101">
        <f t="shared" ref="H105" si="57">H106</f>
        <v>4.3859700000000004</v>
      </c>
      <c r="I105" s="325">
        <f t="shared" si="37"/>
        <v>1</v>
      </c>
    </row>
    <row r="106" spans="1:9" s="145" customFormat="1">
      <c r="A106" s="143">
        <v>98</v>
      </c>
      <c r="B106" s="144" t="s">
        <v>51</v>
      </c>
      <c r="C106" s="161">
        <v>807</v>
      </c>
      <c r="D106" s="162" t="s">
        <v>138</v>
      </c>
      <c r="E106" s="162" t="s">
        <v>40</v>
      </c>
      <c r="F106" s="162"/>
      <c r="G106" s="101">
        <v>4.3859700000000004</v>
      </c>
      <c r="H106" s="101">
        <v>4.3859700000000004</v>
      </c>
      <c r="I106" s="325">
        <f t="shared" si="37"/>
        <v>1</v>
      </c>
    </row>
    <row r="107" spans="1:9" s="145" customFormat="1">
      <c r="A107" s="142">
        <v>99</v>
      </c>
      <c r="B107" s="152" t="s">
        <v>30</v>
      </c>
      <c r="C107" s="161">
        <v>807</v>
      </c>
      <c r="D107" s="162" t="s">
        <v>138</v>
      </c>
      <c r="E107" s="162" t="s">
        <v>40</v>
      </c>
      <c r="F107" s="162" t="s">
        <v>112</v>
      </c>
      <c r="G107" s="101">
        <f t="shared" ref="G107:H107" si="58">G106</f>
        <v>4.3859700000000004</v>
      </c>
      <c r="H107" s="101">
        <f t="shared" si="58"/>
        <v>4.3859700000000004</v>
      </c>
      <c r="I107" s="325">
        <f t="shared" si="37"/>
        <v>1</v>
      </c>
    </row>
    <row r="108" spans="1:9" s="145" customFormat="1" ht="38.25">
      <c r="A108" s="143">
        <v>100</v>
      </c>
      <c r="B108" s="152" t="s">
        <v>175</v>
      </c>
      <c r="C108" s="161">
        <v>807</v>
      </c>
      <c r="D108" s="162" t="s">
        <v>138</v>
      </c>
      <c r="E108" s="162" t="s">
        <v>40</v>
      </c>
      <c r="F108" s="162" t="s">
        <v>113</v>
      </c>
      <c r="G108" s="101">
        <f>G107</f>
        <v>4.3859700000000004</v>
      </c>
      <c r="H108" s="101">
        <f>H107</f>
        <v>4.3859700000000004</v>
      </c>
      <c r="I108" s="325">
        <f t="shared" si="37"/>
        <v>1</v>
      </c>
    </row>
    <row r="109" spans="1:9" s="145" customFormat="1" ht="33" customHeight="1">
      <c r="A109" s="142">
        <v>101</v>
      </c>
      <c r="B109" s="151" t="s">
        <v>155</v>
      </c>
      <c r="C109" s="159">
        <v>807</v>
      </c>
      <c r="D109" s="165" t="s">
        <v>154</v>
      </c>
      <c r="E109" s="166"/>
      <c r="F109" s="166"/>
      <c r="G109" s="279">
        <f>G110</f>
        <v>1329.76205</v>
      </c>
      <c r="H109" s="279">
        <f t="shared" ref="H109:H110" si="59">H110</f>
        <v>1322.5601799999999</v>
      </c>
      <c r="I109" s="325">
        <f t="shared" si="37"/>
        <v>0.99458409119135249</v>
      </c>
    </row>
    <row r="110" spans="1:9" s="145" customFormat="1" ht="51">
      <c r="A110" s="143">
        <v>102</v>
      </c>
      <c r="B110" s="152" t="s">
        <v>48</v>
      </c>
      <c r="C110" s="161">
        <v>807</v>
      </c>
      <c r="D110" s="166" t="s">
        <v>154</v>
      </c>
      <c r="E110" s="167" t="s">
        <v>42</v>
      </c>
      <c r="F110" s="166"/>
      <c r="G110" s="281">
        <f>G111</f>
        <v>1329.76205</v>
      </c>
      <c r="H110" s="281">
        <f t="shared" si="59"/>
        <v>1322.5601799999999</v>
      </c>
      <c r="I110" s="325">
        <f t="shared" si="37"/>
        <v>0.99458409119135249</v>
      </c>
    </row>
    <row r="111" spans="1:9" s="145" customFormat="1" ht="25.5">
      <c r="A111" s="142">
        <v>103</v>
      </c>
      <c r="B111" s="152" t="s">
        <v>47</v>
      </c>
      <c r="C111" s="161">
        <v>807</v>
      </c>
      <c r="D111" s="166" t="s">
        <v>154</v>
      </c>
      <c r="E111" s="166" t="s">
        <v>39</v>
      </c>
      <c r="F111" s="166"/>
      <c r="G111" s="87">
        <v>1329.76205</v>
      </c>
      <c r="H111" s="87">
        <v>1322.5601799999999</v>
      </c>
      <c r="I111" s="325">
        <f t="shared" si="37"/>
        <v>0.99458409119135249</v>
      </c>
    </row>
    <row r="112" spans="1:9" s="145" customFormat="1">
      <c r="A112" s="143">
        <v>104</v>
      </c>
      <c r="B112" s="152" t="s">
        <v>30</v>
      </c>
      <c r="C112" s="161">
        <v>807</v>
      </c>
      <c r="D112" s="166" t="s">
        <v>154</v>
      </c>
      <c r="E112" s="166" t="s">
        <v>39</v>
      </c>
      <c r="F112" s="166" t="s">
        <v>112</v>
      </c>
      <c r="G112" s="280">
        <f>G111</f>
        <v>1329.76205</v>
      </c>
      <c r="H112" s="280">
        <f>H111</f>
        <v>1322.5601799999999</v>
      </c>
      <c r="I112" s="325">
        <f t="shared" si="37"/>
        <v>0.99458409119135249</v>
      </c>
    </row>
    <row r="113" spans="1:9" s="145" customFormat="1" ht="25.5">
      <c r="A113" s="142">
        <v>105</v>
      </c>
      <c r="B113" s="152" t="s">
        <v>14</v>
      </c>
      <c r="C113" s="161">
        <v>807</v>
      </c>
      <c r="D113" s="166" t="s">
        <v>154</v>
      </c>
      <c r="E113" s="166" t="s">
        <v>39</v>
      </c>
      <c r="F113" s="166" t="s">
        <v>114</v>
      </c>
      <c r="G113" s="281">
        <f>G111</f>
        <v>1329.76205</v>
      </c>
      <c r="H113" s="281">
        <f>H111</f>
        <v>1322.5601799999999</v>
      </c>
      <c r="I113" s="325">
        <f t="shared" si="37"/>
        <v>0.99458409119135249</v>
      </c>
    </row>
    <row r="114" spans="1:9" s="215" customFormat="1" ht="24.75" customHeight="1">
      <c r="A114" s="143">
        <v>106</v>
      </c>
      <c r="B114" s="9" t="s">
        <v>341</v>
      </c>
      <c r="C114" s="159">
        <v>807</v>
      </c>
      <c r="D114" s="165" t="s">
        <v>133</v>
      </c>
      <c r="E114" s="168"/>
      <c r="F114" s="160"/>
      <c r="G114" s="282">
        <f t="shared" ref="G114:H116" si="60">G115</f>
        <v>31.058800000000002</v>
      </c>
      <c r="H114" s="282">
        <f t="shared" si="60"/>
        <v>31.058800000000002</v>
      </c>
      <c r="I114" s="325">
        <f t="shared" si="37"/>
        <v>1</v>
      </c>
    </row>
    <row r="115" spans="1:9" ht="25.5">
      <c r="A115" s="142">
        <v>107</v>
      </c>
      <c r="B115" s="213" t="s">
        <v>337</v>
      </c>
      <c r="C115" s="161">
        <v>807</v>
      </c>
      <c r="D115" s="162" t="s">
        <v>372</v>
      </c>
      <c r="E115" s="45"/>
      <c r="F115" s="162"/>
      <c r="G115" s="283">
        <f t="shared" si="60"/>
        <v>31.058800000000002</v>
      </c>
      <c r="H115" s="283">
        <f t="shared" si="60"/>
        <v>31.058800000000002</v>
      </c>
      <c r="I115" s="325">
        <f t="shared" si="37"/>
        <v>1</v>
      </c>
    </row>
    <row r="116" spans="1:9" s="145" customFormat="1">
      <c r="A116" s="143">
        <v>108</v>
      </c>
      <c r="B116" s="144" t="s">
        <v>49</v>
      </c>
      <c r="C116" s="161">
        <v>807</v>
      </c>
      <c r="D116" s="162" t="s">
        <v>372</v>
      </c>
      <c r="E116" s="162" t="s">
        <v>50</v>
      </c>
      <c r="F116" s="162"/>
      <c r="G116" s="101">
        <f t="shared" si="60"/>
        <v>31.058800000000002</v>
      </c>
      <c r="H116" s="101">
        <f t="shared" si="60"/>
        <v>31.058800000000002</v>
      </c>
      <c r="I116" s="325">
        <f t="shared" si="37"/>
        <v>1</v>
      </c>
    </row>
    <row r="117" spans="1:9" s="145" customFormat="1">
      <c r="A117" s="142">
        <v>109</v>
      </c>
      <c r="B117" s="144" t="s">
        <v>373</v>
      </c>
      <c r="C117" s="161">
        <v>807</v>
      </c>
      <c r="D117" s="162" t="s">
        <v>372</v>
      </c>
      <c r="E117" s="162" t="s">
        <v>374</v>
      </c>
      <c r="F117" s="162"/>
      <c r="G117" s="101">
        <v>31.058800000000002</v>
      </c>
      <c r="H117" s="101">
        <v>31.058800000000002</v>
      </c>
      <c r="I117" s="325">
        <f t="shared" si="37"/>
        <v>1</v>
      </c>
    </row>
    <row r="118" spans="1:9" s="145" customFormat="1">
      <c r="A118" s="143">
        <v>110</v>
      </c>
      <c r="B118" s="152" t="s">
        <v>30</v>
      </c>
      <c r="C118" s="161">
        <v>807</v>
      </c>
      <c r="D118" s="162" t="s">
        <v>372</v>
      </c>
      <c r="E118" s="162" t="s">
        <v>374</v>
      </c>
      <c r="F118" s="162" t="s">
        <v>112</v>
      </c>
      <c r="G118" s="101">
        <f t="shared" ref="G118:G119" si="61">G117</f>
        <v>31.058800000000002</v>
      </c>
      <c r="H118" s="101">
        <f t="shared" ref="H118" si="62">H117</f>
        <v>31.058800000000002</v>
      </c>
      <c r="I118" s="325">
        <f t="shared" si="37"/>
        <v>1</v>
      </c>
    </row>
    <row r="119" spans="1:9" s="145" customFormat="1">
      <c r="A119" s="142">
        <v>111</v>
      </c>
      <c r="B119" s="213" t="s">
        <v>52</v>
      </c>
      <c r="C119" s="161">
        <v>807</v>
      </c>
      <c r="D119" s="162" t="s">
        <v>372</v>
      </c>
      <c r="E119" s="162" t="s">
        <v>374</v>
      </c>
      <c r="F119" s="162" t="s">
        <v>117</v>
      </c>
      <c r="G119" s="101">
        <f t="shared" si="61"/>
        <v>31.058800000000002</v>
      </c>
      <c r="H119" s="101">
        <f t="shared" ref="H119" si="63">H118</f>
        <v>31.058800000000002</v>
      </c>
      <c r="I119" s="325">
        <f t="shared" si="37"/>
        <v>1</v>
      </c>
    </row>
    <row r="120" spans="1:9" s="146" customFormat="1" ht="24" customHeight="1">
      <c r="A120" s="143">
        <v>112</v>
      </c>
      <c r="B120" s="9" t="s">
        <v>41</v>
      </c>
      <c r="C120" s="159">
        <v>807</v>
      </c>
      <c r="D120" s="164" t="s">
        <v>132</v>
      </c>
      <c r="E120" s="160"/>
      <c r="F120" s="160"/>
      <c r="G120" s="239">
        <f t="shared" ref="G120:H120" si="64">G121</f>
        <v>18.90747</v>
      </c>
      <c r="H120" s="239">
        <f t="shared" si="64"/>
        <v>18.90747</v>
      </c>
      <c r="I120" s="325">
        <f t="shared" si="37"/>
        <v>1</v>
      </c>
    </row>
    <row r="121" spans="1:9" s="145" customFormat="1">
      <c r="A121" s="142">
        <v>113</v>
      </c>
      <c r="B121" s="144" t="s">
        <v>163</v>
      </c>
      <c r="C121" s="161">
        <v>807</v>
      </c>
      <c r="D121" s="163" t="s">
        <v>133</v>
      </c>
      <c r="E121" s="163"/>
      <c r="F121" s="163"/>
      <c r="G121" s="101">
        <f t="shared" ref="G121:H123" si="65">G122</f>
        <v>18.90747</v>
      </c>
      <c r="H121" s="101">
        <f t="shared" si="65"/>
        <v>18.90747</v>
      </c>
      <c r="I121" s="325">
        <f t="shared" si="37"/>
        <v>1</v>
      </c>
    </row>
    <row r="122" spans="1:9" s="145" customFormat="1">
      <c r="A122" s="143">
        <v>114</v>
      </c>
      <c r="B122" s="144" t="s">
        <v>49</v>
      </c>
      <c r="C122" s="161">
        <v>807</v>
      </c>
      <c r="D122" s="162" t="s">
        <v>372</v>
      </c>
      <c r="E122" s="163" t="s">
        <v>50</v>
      </c>
      <c r="F122" s="163"/>
      <c r="G122" s="101">
        <f t="shared" si="65"/>
        <v>18.90747</v>
      </c>
      <c r="H122" s="101">
        <f t="shared" si="65"/>
        <v>18.90747</v>
      </c>
      <c r="I122" s="325">
        <f t="shared" si="37"/>
        <v>1</v>
      </c>
    </row>
    <row r="123" spans="1:9" s="145" customFormat="1">
      <c r="A123" s="142">
        <v>115</v>
      </c>
      <c r="B123" s="144" t="s">
        <v>373</v>
      </c>
      <c r="C123" s="161">
        <v>807</v>
      </c>
      <c r="D123" s="162" t="s">
        <v>372</v>
      </c>
      <c r="E123" s="163" t="s">
        <v>374</v>
      </c>
      <c r="F123" s="163"/>
      <c r="G123" s="101">
        <f t="shared" si="65"/>
        <v>18.90747</v>
      </c>
      <c r="H123" s="101">
        <f t="shared" si="65"/>
        <v>18.90747</v>
      </c>
      <c r="I123" s="325">
        <f t="shared" si="37"/>
        <v>1</v>
      </c>
    </row>
    <row r="124" spans="1:9" s="145" customFormat="1">
      <c r="A124" s="143">
        <v>116</v>
      </c>
      <c r="B124" s="10" t="s">
        <v>33</v>
      </c>
      <c r="C124" s="161">
        <v>807</v>
      </c>
      <c r="D124" s="162" t="s">
        <v>372</v>
      </c>
      <c r="E124" s="163" t="s">
        <v>374</v>
      </c>
      <c r="F124" s="163" t="s">
        <v>110</v>
      </c>
      <c r="G124" s="101">
        <v>18.90747</v>
      </c>
      <c r="H124" s="101">
        <v>18.90747</v>
      </c>
      <c r="I124" s="325">
        <f t="shared" si="37"/>
        <v>1</v>
      </c>
    </row>
    <row r="125" spans="1:9" s="145" customFormat="1">
      <c r="A125" s="142">
        <v>117</v>
      </c>
      <c r="B125" s="152" t="s">
        <v>256</v>
      </c>
      <c r="C125" s="161">
        <v>807</v>
      </c>
      <c r="D125" s="162" t="s">
        <v>372</v>
      </c>
      <c r="E125" s="163" t="s">
        <v>374</v>
      </c>
      <c r="F125" s="163" t="s">
        <v>257</v>
      </c>
      <c r="G125" s="101">
        <f>G124</f>
        <v>18.90747</v>
      </c>
      <c r="H125" s="101">
        <f>H124</f>
        <v>18.90747</v>
      </c>
      <c r="I125" s="325">
        <f t="shared" si="37"/>
        <v>1</v>
      </c>
    </row>
    <row r="126" spans="1:9" s="146" customFormat="1" ht="24" customHeight="1">
      <c r="A126" s="143">
        <v>118</v>
      </c>
      <c r="B126" s="9" t="s">
        <v>41</v>
      </c>
      <c r="C126" s="159">
        <v>807</v>
      </c>
      <c r="D126" s="164" t="s">
        <v>132</v>
      </c>
      <c r="E126" s="160"/>
      <c r="F126" s="160"/>
      <c r="G126" s="239">
        <f t="shared" ref="G126:H130" si="66">G127</f>
        <v>47.157999999999994</v>
      </c>
      <c r="H126" s="239">
        <f t="shared" si="66"/>
        <v>47.157999999999994</v>
      </c>
      <c r="I126" s="325">
        <f t="shared" si="37"/>
        <v>1</v>
      </c>
    </row>
    <row r="127" spans="1:9" s="145" customFormat="1">
      <c r="A127" s="142">
        <v>119</v>
      </c>
      <c r="B127" s="144" t="s">
        <v>163</v>
      </c>
      <c r="C127" s="161">
        <v>807</v>
      </c>
      <c r="D127" s="163" t="s">
        <v>140</v>
      </c>
      <c r="E127" s="163"/>
      <c r="F127" s="163"/>
      <c r="G127" s="101">
        <f t="shared" si="66"/>
        <v>47.157999999999994</v>
      </c>
      <c r="H127" s="101">
        <f t="shared" si="66"/>
        <v>47.157999999999994</v>
      </c>
      <c r="I127" s="325">
        <f t="shared" si="37"/>
        <v>1</v>
      </c>
    </row>
    <row r="128" spans="1:9" s="146" customFormat="1" ht="30" customHeight="1">
      <c r="A128" s="143">
        <v>120</v>
      </c>
      <c r="B128" s="10" t="s">
        <v>360</v>
      </c>
      <c r="C128" s="161">
        <v>807</v>
      </c>
      <c r="D128" s="163" t="s">
        <v>359</v>
      </c>
      <c r="E128" s="163"/>
      <c r="F128" s="163"/>
      <c r="G128" s="101">
        <f t="shared" si="66"/>
        <v>47.157999999999994</v>
      </c>
      <c r="H128" s="101">
        <f t="shared" si="66"/>
        <v>47.157999999999994</v>
      </c>
      <c r="I128" s="325">
        <f t="shared" si="37"/>
        <v>1</v>
      </c>
    </row>
    <row r="129" spans="1:9" s="145" customFormat="1" ht="25.5">
      <c r="A129" s="142">
        <v>121</v>
      </c>
      <c r="B129" s="152" t="s">
        <v>127</v>
      </c>
      <c r="C129" s="161">
        <v>807</v>
      </c>
      <c r="D129" s="163" t="s">
        <v>359</v>
      </c>
      <c r="E129" s="163" t="s">
        <v>43</v>
      </c>
      <c r="F129" s="163"/>
      <c r="G129" s="101">
        <f>G130</f>
        <v>47.157999999999994</v>
      </c>
      <c r="H129" s="101">
        <f t="shared" si="66"/>
        <v>47.157999999999994</v>
      </c>
      <c r="I129" s="325">
        <f t="shared" si="37"/>
        <v>1</v>
      </c>
    </row>
    <row r="130" spans="1:9" s="145" customFormat="1" ht="25.5">
      <c r="A130" s="143">
        <v>122</v>
      </c>
      <c r="B130" s="152" t="s">
        <v>126</v>
      </c>
      <c r="C130" s="161">
        <v>807</v>
      </c>
      <c r="D130" s="163" t="s">
        <v>359</v>
      </c>
      <c r="E130" s="163" t="s">
        <v>37</v>
      </c>
      <c r="F130" s="163"/>
      <c r="G130" s="101">
        <f>G131</f>
        <v>47.157999999999994</v>
      </c>
      <c r="H130" s="101">
        <f t="shared" si="66"/>
        <v>47.157999999999994</v>
      </c>
      <c r="I130" s="325">
        <f t="shared" si="37"/>
        <v>1</v>
      </c>
    </row>
    <row r="131" spans="1:9" s="145" customFormat="1">
      <c r="A131" s="142">
        <v>123</v>
      </c>
      <c r="B131" s="10" t="s">
        <v>34</v>
      </c>
      <c r="C131" s="161">
        <v>807</v>
      </c>
      <c r="D131" s="163" t="s">
        <v>359</v>
      </c>
      <c r="E131" s="163" t="s">
        <v>37</v>
      </c>
      <c r="F131" s="163" t="s">
        <v>106</v>
      </c>
      <c r="G131" s="101">
        <f>44.8+2.358</f>
        <v>47.157999999999994</v>
      </c>
      <c r="H131" s="101">
        <f t="shared" ref="H131" si="67">44.8+2.358</f>
        <v>47.157999999999994</v>
      </c>
      <c r="I131" s="325">
        <f t="shared" si="37"/>
        <v>1</v>
      </c>
    </row>
    <row r="132" spans="1:9" s="145" customFormat="1" ht="25.5">
      <c r="A132" s="143">
        <v>124</v>
      </c>
      <c r="B132" s="152" t="s">
        <v>302</v>
      </c>
      <c r="C132" s="161">
        <v>807</v>
      </c>
      <c r="D132" s="163" t="s">
        <v>359</v>
      </c>
      <c r="E132" s="163" t="s">
        <v>37</v>
      </c>
      <c r="F132" s="163" t="s">
        <v>107</v>
      </c>
      <c r="G132" s="101">
        <f>G131</f>
        <v>47.157999999999994</v>
      </c>
      <c r="H132" s="101">
        <f>H131</f>
        <v>47.157999999999994</v>
      </c>
      <c r="I132" s="325">
        <f t="shared" si="37"/>
        <v>1</v>
      </c>
    </row>
    <row r="133" spans="1:9" s="146" customFormat="1" ht="24.75" customHeight="1">
      <c r="A133" s="142">
        <v>125</v>
      </c>
      <c r="B133" s="9" t="s">
        <v>41</v>
      </c>
      <c r="C133" s="159">
        <v>807</v>
      </c>
      <c r="D133" s="164" t="s">
        <v>132</v>
      </c>
      <c r="E133" s="160"/>
      <c r="F133" s="160"/>
      <c r="G133" s="239">
        <f>G134</f>
        <v>76.420199999999994</v>
      </c>
      <c r="H133" s="239">
        <f t="shared" ref="H133" si="68">H134</f>
        <v>76.410200000000003</v>
      </c>
      <c r="I133" s="325">
        <f t="shared" si="37"/>
        <v>0.9998691445455522</v>
      </c>
    </row>
    <row r="134" spans="1:9" s="145" customFormat="1" ht="18" customHeight="1">
      <c r="A134" s="143">
        <v>126</v>
      </c>
      <c r="B134" s="144" t="s">
        <v>158</v>
      </c>
      <c r="C134" s="161">
        <v>807</v>
      </c>
      <c r="D134" s="163" t="s">
        <v>140</v>
      </c>
      <c r="E134" s="163"/>
      <c r="F134" s="163"/>
      <c r="G134" s="101">
        <f>G135</f>
        <v>76.420199999999994</v>
      </c>
      <c r="H134" s="101">
        <f>H135</f>
        <v>76.410200000000003</v>
      </c>
      <c r="I134" s="325">
        <f t="shared" si="37"/>
        <v>0.9998691445455522</v>
      </c>
    </row>
    <row r="135" spans="1:9" s="146" customFormat="1" ht="30.75" customHeight="1">
      <c r="A135" s="142">
        <v>127</v>
      </c>
      <c r="B135" s="10" t="s">
        <v>258</v>
      </c>
      <c r="C135" s="161">
        <v>807</v>
      </c>
      <c r="D135" s="163" t="s">
        <v>259</v>
      </c>
      <c r="E135" s="163"/>
      <c r="F135" s="163"/>
      <c r="G135" s="101">
        <f>G136</f>
        <v>76.420199999999994</v>
      </c>
      <c r="H135" s="101">
        <f>H136</f>
        <v>76.410200000000003</v>
      </c>
      <c r="I135" s="325">
        <f t="shared" si="37"/>
        <v>0.9998691445455522</v>
      </c>
    </row>
    <row r="136" spans="1:9" s="145" customFormat="1" ht="25.5">
      <c r="A136" s="143">
        <v>128</v>
      </c>
      <c r="B136" s="152" t="s">
        <v>127</v>
      </c>
      <c r="C136" s="161">
        <v>807</v>
      </c>
      <c r="D136" s="163" t="s">
        <v>259</v>
      </c>
      <c r="E136" s="163" t="s">
        <v>43</v>
      </c>
      <c r="F136" s="163"/>
      <c r="G136" s="101">
        <f>G137</f>
        <v>76.420199999999994</v>
      </c>
      <c r="H136" s="101">
        <f>H137</f>
        <v>76.410200000000003</v>
      </c>
      <c r="I136" s="325">
        <f t="shared" si="37"/>
        <v>0.9998691445455522</v>
      </c>
    </row>
    <row r="137" spans="1:9" s="145" customFormat="1" ht="25.5">
      <c r="A137" s="142">
        <v>129</v>
      </c>
      <c r="B137" s="152" t="s">
        <v>126</v>
      </c>
      <c r="C137" s="161">
        <v>807</v>
      </c>
      <c r="D137" s="163" t="s">
        <v>259</v>
      </c>
      <c r="E137" s="163" t="s">
        <v>37</v>
      </c>
      <c r="F137" s="163"/>
      <c r="G137" s="101">
        <f>G138</f>
        <v>76.420199999999994</v>
      </c>
      <c r="H137" s="101">
        <f>H138</f>
        <v>76.410200000000003</v>
      </c>
      <c r="I137" s="325">
        <f t="shared" si="37"/>
        <v>0.9998691445455522</v>
      </c>
    </row>
    <row r="138" spans="1:9" s="145" customFormat="1">
      <c r="A138" s="143">
        <v>130</v>
      </c>
      <c r="B138" s="10" t="s">
        <v>33</v>
      </c>
      <c r="C138" s="161">
        <v>807</v>
      </c>
      <c r="D138" s="163" t="s">
        <v>259</v>
      </c>
      <c r="E138" s="163" t="s">
        <v>37</v>
      </c>
      <c r="F138" s="163" t="s">
        <v>110</v>
      </c>
      <c r="G138" s="101">
        <v>76.420199999999994</v>
      </c>
      <c r="H138" s="101">
        <v>76.410200000000003</v>
      </c>
      <c r="I138" s="325">
        <f t="shared" ref="I138:I201" si="69">H138/G138</f>
        <v>0.9998691445455522</v>
      </c>
    </row>
    <row r="139" spans="1:9" s="145" customFormat="1">
      <c r="A139" s="142">
        <v>131</v>
      </c>
      <c r="B139" s="152" t="s">
        <v>256</v>
      </c>
      <c r="C139" s="161">
        <v>807</v>
      </c>
      <c r="D139" s="163" t="s">
        <v>259</v>
      </c>
      <c r="E139" s="163" t="s">
        <v>37</v>
      </c>
      <c r="F139" s="163" t="s">
        <v>257</v>
      </c>
      <c r="G139" s="101">
        <f>G138</f>
        <v>76.420199999999994</v>
      </c>
      <c r="H139" s="101">
        <f>H138</f>
        <v>76.410200000000003</v>
      </c>
      <c r="I139" s="325">
        <f t="shared" si="69"/>
        <v>0.9998691445455522</v>
      </c>
    </row>
    <row r="140" spans="1:9" s="146" customFormat="1" ht="29.25" customHeight="1">
      <c r="A140" s="143">
        <v>132</v>
      </c>
      <c r="B140" s="9" t="s">
        <v>41</v>
      </c>
      <c r="C140" s="159">
        <v>807</v>
      </c>
      <c r="D140" s="164" t="s">
        <v>132</v>
      </c>
      <c r="E140" s="160"/>
      <c r="F140" s="160"/>
      <c r="G140" s="239">
        <f t="shared" ref="G140:G145" si="70">G141</f>
        <v>135.87630999999999</v>
      </c>
      <c r="H140" s="239">
        <f t="shared" ref="H140:H145" si="71">H141</f>
        <v>135.87630999999999</v>
      </c>
      <c r="I140" s="325">
        <f t="shared" si="69"/>
        <v>1</v>
      </c>
    </row>
    <row r="141" spans="1:9" s="145" customFormat="1">
      <c r="A141" s="142">
        <v>133</v>
      </c>
      <c r="B141" s="144" t="s">
        <v>158</v>
      </c>
      <c r="C141" s="161">
        <v>807</v>
      </c>
      <c r="D141" s="163" t="s">
        <v>140</v>
      </c>
      <c r="E141" s="163"/>
      <c r="F141" s="163"/>
      <c r="G141" s="101">
        <f t="shared" si="70"/>
        <v>135.87630999999999</v>
      </c>
      <c r="H141" s="101">
        <f t="shared" si="71"/>
        <v>135.87630999999999</v>
      </c>
      <c r="I141" s="325">
        <f t="shared" si="69"/>
        <v>1</v>
      </c>
    </row>
    <row r="142" spans="1:9" s="146" customFormat="1" ht="56.25" customHeight="1">
      <c r="A142" s="143">
        <v>134</v>
      </c>
      <c r="B142" s="10" t="s">
        <v>216</v>
      </c>
      <c r="C142" s="161">
        <v>807</v>
      </c>
      <c r="D142" s="163" t="s">
        <v>217</v>
      </c>
      <c r="E142" s="163"/>
      <c r="F142" s="163"/>
      <c r="G142" s="101">
        <f t="shared" si="70"/>
        <v>135.87630999999999</v>
      </c>
      <c r="H142" s="101">
        <f t="shared" si="71"/>
        <v>135.87630999999999</v>
      </c>
      <c r="I142" s="325">
        <f t="shared" si="69"/>
        <v>1</v>
      </c>
    </row>
    <row r="143" spans="1:9" s="145" customFormat="1" ht="25.5">
      <c r="A143" s="142">
        <v>135</v>
      </c>
      <c r="B143" s="152" t="s">
        <v>127</v>
      </c>
      <c r="C143" s="161">
        <v>807</v>
      </c>
      <c r="D143" s="163" t="s">
        <v>217</v>
      </c>
      <c r="E143" s="163" t="s">
        <v>53</v>
      </c>
      <c r="F143" s="163"/>
      <c r="G143" s="101">
        <f t="shared" si="70"/>
        <v>135.87630999999999</v>
      </c>
      <c r="H143" s="101">
        <f t="shared" si="71"/>
        <v>135.87630999999999</v>
      </c>
      <c r="I143" s="325">
        <f t="shared" si="69"/>
        <v>1</v>
      </c>
    </row>
    <row r="144" spans="1:9" s="145" customFormat="1" ht="25.5">
      <c r="A144" s="143">
        <v>136</v>
      </c>
      <c r="B144" s="152" t="s">
        <v>126</v>
      </c>
      <c r="C144" s="161">
        <v>807</v>
      </c>
      <c r="D144" s="163" t="s">
        <v>217</v>
      </c>
      <c r="E144" s="163" t="s">
        <v>38</v>
      </c>
      <c r="F144" s="163"/>
      <c r="G144" s="101">
        <f t="shared" si="70"/>
        <v>135.87630999999999</v>
      </c>
      <c r="H144" s="101">
        <f t="shared" si="71"/>
        <v>135.87630999999999</v>
      </c>
      <c r="I144" s="325">
        <f t="shared" si="69"/>
        <v>1</v>
      </c>
    </row>
    <row r="145" spans="1:9" s="145" customFormat="1">
      <c r="A145" s="142">
        <v>137</v>
      </c>
      <c r="B145" s="10" t="s">
        <v>33</v>
      </c>
      <c r="C145" s="161">
        <v>807</v>
      </c>
      <c r="D145" s="163" t="s">
        <v>217</v>
      </c>
      <c r="E145" s="163" t="s">
        <v>38</v>
      </c>
      <c r="F145" s="163" t="s">
        <v>110</v>
      </c>
      <c r="G145" s="101">
        <f t="shared" si="70"/>
        <v>135.87630999999999</v>
      </c>
      <c r="H145" s="101">
        <f t="shared" si="71"/>
        <v>135.87630999999999</v>
      </c>
      <c r="I145" s="325">
        <f t="shared" si="69"/>
        <v>1</v>
      </c>
    </row>
    <row r="146" spans="1:9" s="145" customFormat="1">
      <c r="A146" s="143">
        <v>138</v>
      </c>
      <c r="B146" s="152" t="s">
        <v>210</v>
      </c>
      <c r="C146" s="161">
        <v>807</v>
      </c>
      <c r="D146" s="163" t="s">
        <v>217</v>
      </c>
      <c r="E146" s="163" t="s">
        <v>38</v>
      </c>
      <c r="F146" s="163" t="s">
        <v>211</v>
      </c>
      <c r="G146" s="86">
        <v>135.87630999999999</v>
      </c>
      <c r="H146" s="86">
        <v>135.87630999999999</v>
      </c>
      <c r="I146" s="325">
        <f t="shared" si="69"/>
        <v>1</v>
      </c>
    </row>
    <row r="147" spans="1:9" s="146" customFormat="1" ht="25.5" customHeight="1">
      <c r="A147" s="142">
        <v>139</v>
      </c>
      <c r="B147" s="9" t="s">
        <v>41</v>
      </c>
      <c r="C147" s="159">
        <v>807</v>
      </c>
      <c r="D147" s="164" t="s">
        <v>132</v>
      </c>
      <c r="E147" s="160"/>
      <c r="F147" s="160"/>
      <c r="G147" s="239">
        <f>G148</f>
        <v>285</v>
      </c>
      <c r="H147" s="239">
        <f t="shared" ref="H147:H151" si="72">H148</f>
        <v>285</v>
      </c>
      <c r="I147" s="325">
        <f t="shared" si="69"/>
        <v>1</v>
      </c>
    </row>
    <row r="148" spans="1:9" s="145" customFormat="1">
      <c r="A148" s="143">
        <v>140</v>
      </c>
      <c r="B148" s="144" t="s">
        <v>158</v>
      </c>
      <c r="C148" s="161">
        <v>807</v>
      </c>
      <c r="D148" s="163" t="s">
        <v>140</v>
      </c>
      <c r="E148" s="163"/>
      <c r="F148" s="163"/>
      <c r="G148" s="101">
        <f>G149</f>
        <v>285</v>
      </c>
      <c r="H148" s="101">
        <f t="shared" si="72"/>
        <v>285</v>
      </c>
      <c r="I148" s="325">
        <f t="shared" si="69"/>
        <v>1</v>
      </c>
    </row>
    <row r="149" spans="1:9" s="146" customFormat="1" ht="28.5" customHeight="1">
      <c r="A149" s="142">
        <v>141</v>
      </c>
      <c r="B149" s="10" t="s">
        <v>397</v>
      </c>
      <c r="C149" s="161">
        <v>807</v>
      </c>
      <c r="D149" s="163" t="s">
        <v>398</v>
      </c>
      <c r="E149" s="163"/>
      <c r="F149" s="163"/>
      <c r="G149" s="101">
        <f>G150</f>
        <v>285</v>
      </c>
      <c r="H149" s="101">
        <f t="shared" si="72"/>
        <v>285</v>
      </c>
      <c r="I149" s="325">
        <f t="shared" si="69"/>
        <v>1</v>
      </c>
    </row>
    <row r="150" spans="1:9" s="145" customFormat="1" ht="25.5">
      <c r="A150" s="143">
        <v>142</v>
      </c>
      <c r="B150" s="152" t="s">
        <v>127</v>
      </c>
      <c r="C150" s="161">
        <v>807</v>
      </c>
      <c r="D150" s="163" t="s">
        <v>398</v>
      </c>
      <c r="E150" s="163" t="s">
        <v>43</v>
      </c>
      <c r="F150" s="163"/>
      <c r="G150" s="101">
        <f>G151</f>
        <v>285</v>
      </c>
      <c r="H150" s="101">
        <f t="shared" si="72"/>
        <v>285</v>
      </c>
      <c r="I150" s="325">
        <f t="shared" si="69"/>
        <v>1</v>
      </c>
    </row>
    <row r="151" spans="1:9" s="145" customFormat="1" ht="25.5">
      <c r="A151" s="142">
        <v>143</v>
      </c>
      <c r="B151" s="152" t="s">
        <v>126</v>
      </c>
      <c r="C151" s="161">
        <v>807</v>
      </c>
      <c r="D151" s="163" t="s">
        <v>398</v>
      </c>
      <c r="E151" s="163" t="s">
        <v>37</v>
      </c>
      <c r="F151" s="163"/>
      <c r="G151" s="101">
        <f>G152</f>
        <v>285</v>
      </c>
      <c r="H151" s="101">
        <f t="shared" si="72"/>
        <v>285</v>
      </c>
      <c r="I151" s="325">
        <f t="shared" si="69"/>
        <v>1</v>
      </c>
    </row>
    <row r="152" spans="1:9" s="145" customFormat="1" ht="18.75" customHeight="1">
      <c r="A152" s="143">
        <v>144</v>
      </c>
      <c r="B152" s="10" t="s">
        <v>33</v>
      </c>
      <c r="C152" s="161">
        <v>807</v>
      </c>
      <c r="D152" s="163" t="s">
        <v>398</v>
      </c>
      <c r="E152" s="163" t="s">
        <v>37</v>
      </c>
      <c r="F152" s="163" t="s">
        <v>110</v>
      </c>
      <c r="G152" s="101">
        <v>285</v>
      </c>
      <c r="H152" s="101">
        <v>285</v>
      </c>
      <c r="I152" s="325">
        <f t="shared" si="69"/>
        <v>1</v>
      </c>
    </row>
    <row r="153" spans="1:9" s="145" customFormat="1" ht="18" customHeight="1">
      <c r="A153" s="142">
        <v>145</v>
      </c>
      <c r="B153" s="152" t="s">
        <v>256</v>
      </c>
      <c r="C153" s="161">
        <v>807</v>
      </c>
      <c r="D153" s="163" t="s">
        <v>398</v>
      </c>
      <c r="E153" s="163" t="s">
        <v>37</v>
      </c>
      <c r="F153" s="163" t="s">
        <v>257</v>
      </c>
      <c r="G153" s="101">
        <f>G152</f>
        <v>285</v>
      </c>
      <c r="H153" s="101">
        <f t="shared" ref="H153" si="73">H152</f>
        <v>285</v>
      </c>
      <c r="I153" s="325">
        <f t="shared" si="69"/>
        <v>1</v>
      </c>
    </row>
    <row r="154" spans="1:9" s="146" customFormat="1" ht="25.5" customHeight="1">
      <c r="A154" s="143">
        <v>146</v>
      </c>
      <c r="B154" s="9" t="s">
        <v>41</v>
      </c>
      <c r="C154" s="159">
        <v>807</v>
      </c>
      <c r="D154" s="164" t="s">
        <v>132</v>
      </c>
      <c r="E154" s="160"/>
      <c r="F154" s="160"/>
      <c r="G154" s="239">
        <f>G155</f>
        <v>426.37984</v>
      </c>
      <c r="H154" s="239">
        <f t="shared" ref="H154:H158" si="74">H155</f>
        <v>426.37984</v>
      </c>
      <c r="I154" s="325">
        <f t="shared" si="69"/>
        <v>1</v>
      </c>
    </row>
    <row r="155" spans="1:9" s="145" customFormat="1">
      <c r="A155" s="142">
        <v>147</v>
      </c>
      <c r="B155" s="144" t="s">
        <v>158</v>
      </c>
      <c r="C155" s="161">
        <v>807</v>
      </c>
      <c r="D155" s="163" t="s">
        <v>140</v>
      </c>
      <c r="E155" s="163"/>
      <c r="F155" s="163"/>
      <c r="G155" s="101">
        <f>G156</f>
        <v>426.37984</v>
      </c>
      <c r="H155" s="101">
        <f t="shared" si="74"/>
        <v>426.37984</v>
      </c>
      <c r="I155" s="325">
        <f t="shared" si="69"/>
        <v>1</v>
      </c>
    </row>
    <row r="156" spans="1:9" s="146" customFormat="1" ht="28.5" customHeight="1">
      <c r="A156" s="143">
        <v>148</v>
      </c>
      <c r="B156" s="10" t="s">
        <v>261</v>
      </c>
      <c r="C156" s="161">
        <v>807</v>
      </c>
      <c r="D156" s="163" t="s">
        <v>262</v>
      </c>
      <c r="E156" s="163"/>
      <c r="F156" s="163"/>
      <c r="G156" s="101">
        <f>G157</f>
        <v>426.37984</v>
      </c>
      <c r="H156" s="101">
        <f t="shared" si="74"/>
        <v>426.37984</v>
      </c>
      <c r="I156" s="325">
        <f t="shared" si="69"/>
        <v>1</v>
      </c>
    </row>
    <row r="157" spans="1:9" s="145" customFormat="1" ht="25.5">
      <c r="A157" s="142">
        <v>149</v>
      </c>
      <c r="B157" s="152" t="s">
        <v>127</v>
      </c>
      <c r="C157" s="161">
        <v>807</v>
      </c>
      <c r="D157" s="163" t="s">
        <v>262</v>
      </c>
      <c r="E157" s="163" t="s">
        <v>43</v>
      </c>
      <c r="F157" s="163"/>
      <c r="G157" s="101">
        <f>G158</f>
        <v>426.37984</v>
      </c>
      <c r="H157" s="101">
        <f t="shared" si="74"/>
        <v>426.37984</v>
      </c>
      <c r="I157" s="325">
        <f t="shared" si="69"/>
        <v>1</v>
      </c>
    </row>
    <row r="158" spans="1:9" s="145" customFormat="1" ht="25.5">
      <c r="A158" s="143">
        <v>150</v>
      </c>
      <c r="B158" s="152" t="s">
        <v>126</v>
      </c>
      <c r="C158" s="161">
        <v>807</v>
      </c>
      <c r="D158" s="163" t="s">
        <v>262</v>
      </c>
      <c r="E158" s="163" t="s">
        <v>37</v>
      </c>
      <c r="F158" s="163"/>
      <c r="G158" s="101">
        <f>G159</f>
        <v>426.37984</v>
      </c>
      <c r="H158" s="101">
        <f t="shared" si="74"/>
        <v>426.37984</v>
      </c>
      <c r="I158" s="325">
        <f t="shared" si="69"/>
        <v>1</v>
      </c>
    </row>
    <row r="159" spans="1:9" s="145" customFormat="1" ht="18.75" customHeight="1">
      <c r="A159" s="142">
        <v>151</v>
      </c>
      <c r="B159" s="10" t="s">
        <v>33</v>
      </c>
      <c r="C159" s="161">
        <v>807</v>
      </c>
      <c r="D159" s="163" t="s">
        <v>262</v>
      </c>
      <c r="E159" s="163" t="s">
        <v>37</v>
      </c>
      <c r="F159" s="163" t="s">
        <v>110</v>
      </c>
      <c r="G159" s="101">
        <v>426.37984</v>
      </c>
      <c r="H159" s="101">
        <v>426.37984</v>
      </c>
      <c r="I159" s="325">
        <f t="shared" si="69"/>
        <v>1</v>
      </c>
    </row>
    <row r="160" spans="1:9" s="145" customFormat="1" ht="18" customHeight="1">
      <c r="A160" s="143">
        <v>152</v>
      </c>
      <c r="B160" s="152" t="s">
        <v>256</v>
      </c>
      <c r="C160" s="161">
        <v>807</v>
      </c>
      <c r="D160" s="163" t="s">
        <v>262</v>
      </c>
      <c r="E160" s="163" t="s">
        <v>37</v>
      </c>
      <c r="F160" s="163" t="s">
        <v>257</v>
      </c>
      <c r="G160" s="101">
        <f>G159</f>
        <v>426.37984</v>
      </c>
      <c r="H160" s="101">
        <f t="shared" ref="H160" si="75">H159</f>
        <v>426.37984</v>
      </c>
      <c r="I160" s="325">
        <f t="shared" si="69"/>
        <v>1</v>
      </c>
    </row>
    <row r="161" spans="1:9" s="146" customFormat="1" ht="29.25" customHeight="1">
      <c r="A161" s="142">
        <v>153</v>
      </c>
      <c r="B161" s="9" t="s">
        <v>41</v>
      </c>
      <c r="C161" s="159">
        <v>807</v>
      </c>
      <c r="D161" s="164" t="s">
        <v>132</v>
      </c>
      <c r="E161" s="160"/>
      <c r="F161" s="160"/>
      <c r="G161" s="239">
        <f>G162</f>
        <v>0</v>
      </c>
      <c r="H161" s="239">
        <f t="shared" ref="H161" si="76">H162</f>
        <v>0</v>
      </c>
      <c r="I161" s="325">
        <v>0</v>
      </c>
    </row>
    <row r="162" spans="1:9" s="145" customFormat="1">
      <c r="A162" s="143">
        <v>154</v>
      </c>
      <c r="B162" s="144" t="s">
        <v>163</v>
      </c>
      <c r="C162" s="161">
        <v>807</v>
      </c>
      <c r="D162" s="163" t="s">
        <v>140</v>
      </c>
      <c r="E162" s="163"/>
      <c r="F162" s="163"/>
      <c r="G162" s="101">
        <f>G163</f>
        <v>0</v>
      </c>
      <c r="H162" s="101">
        <f t="shared" ref="H162:H163" si="77">H163</f>
        <v>0</v>
      </c>
      <c r="I162" s="325">
        <v>0</v>
      </c>
    </row>
    <row r="163" spans="1:9" s="146" customFormat="1" ht="30" customHeight="1">
      <c r="A163" s="142">
        <v>155</v>
      </c>
      <c r="B163" s="10" t="s">
        <v>318</v>
      </c>
      <c r="C163" s="161">
        <v>807</v>
      </c>
      <c r="D163" s="163" t="s">
        <v>218</v>
      </c>
      <c r="E163" s="163"/>
      <c r="F163" s="163"/>
      <c r="G163" s="101">
        <f>G164</f>
        <v>0</v>
      </c>
      <c r="H163" s="101">
        <f t="shared" si="77"/>
        <v>0</v>
      </c>
      <c r="I163" s="325">
        <v>0</v>
      </c>
    </row>
    <row r="164" spans="1:9" s="145" customFormat="1" ht="25.5">
      <c r="A164" s="143">
        <v>156</v>
      </c>
      <c r="B164" s="152" t="s">
        <v>127</v>
      </c>
      <c r="C164" s="161">
        <v>807</v>
      </c>
      <c r="D164" s="163" t="s">
        <v>218</v>
      </c>
      <c r="E164" s="163" t="s">
        <v>43</v>
      </c>
      <c r="F164" s="163"/>
      <c r="G164" s="101">
        <v>0</v>
      </c>
      <c r="H164" s="101">
        <v>0</v>
      </c>
      <c r="I164" s="325">
        <v>0</v>
      </c>
    </row>
    <row r="165" spans="1:9" s="145" customFormat="1" ht="25.5">
      <c r="A165" s="142">
        <v>157</v>
      </c>
      <c r="B165" s="152" t="s">
        <v>126</v>
      </c>
      <c r="C165" s="161">
        <v>807</v>
      </c>
      <c r="D165" s="163" t="s">
        <v>218</v>
      </c>
      <c r="E165" s="163" t="s">
        <v>37</v>
      </c>
      <c r="F165" s="163"/>
      <c r="G165" s="101">
        <f>G164</f>
        <v>0</v>
      </c>
      <c r="H165" s="101">
        <f t="shared" ref="H165:H167" si="78">H164</f>
        <v>0</v>
      </c>
      <c r="I165" s="325">
        <v>0</v>
      </c>
    </row>
    <row r="166" spans="1:9" s="145" customFormat="1">
      <c r="A166" s="143">
        <v>158</v>
      </c>
      <c r="B166" s="10" t="s">
        <v>212</v>
      </c>
      <c r="C166" s="161">
        <v>807</v>
      </c>
      <c r="D166" s="163" t="s">
        <v>218</v>
      </c>
      <c r="E166" s="163" t="s">
        <v>37</v>
      </c>
      <c r="F166" s="163" t="s">
        <v>213</v>
      </c>
      <c r="G166" s="101">
        <f>G165</f>
        <v>0</v>
      </c>
      <c r="H166" s="101">
        <f t="shared" si="78"/>
        <v>0</v>
      </c>
      <c r="I166" s="325">
        <v>0</v>
      </c>
    </row>
    <row r="167" spans="1:9" s="145" customFormat="1">
      <c r="A167" s="142">
        <v>159</v>
      </c>
      <c r="B167" s="152" t="s">
        <v>214</v>
      </c>
      <c r="C167" s="161">
        <v>807</v>
      </c>
      <c r="D167" s="163" t="s">
        <v>218</v>
      </c>
      <c r="E167" s="163" t="s">
        <v>37</v>
      </c>
      <c r="F167" s="163" t="s">
        <v>215</v>
      </c>
      <c r="G167" s="101">
        <f>G166</f>
        <v>0</v>
      </c>
      <c r="H167" s="101">
        <f t="shared" si="78"/>
        <v>0</v>
      </c>
      <c r="I167" s="325">
        <v>0</v>
      </c>
    </row>
    <row r="168" spans="1:9" s="146" customFormat="1" ht="29.25" customHeight="1">
      <c r="A168" s="143">
        <v>160</v>
      </c>
      <c r="B168" s="9" t="s">
        <v>41</v>
      </c>
      <c r="C168" s="159">
        <v>807</v>
      </c>
      <c r="D168" s="164" t="s">
        <v>132</v>
      </c>
      <c r="E168" s="160"/>
      <c r="F168" s="160"/>
      <c r="G168" s="239">
        <f t="shared" ref="G168:H173" si="79">G169</f>
        <v>146.71896000000001</v>
      </c>
      <c r="H168" s="239">
        <f t="shared" ref="H168" si="80">H169</f>
        <v>146.71896000000001</v>
      </c>
      <c r="I168" s="325">
        <f t="shared" si="69"/>
        <v>1</v>
      </c>
    </row>
    <row r="169" spans="1:9" ht="24.75" customHeight="1">
      <c r="A169" s="142">
        <v>161</v>
      </c>
      <c r="B169" s="10" t="s">
        <v>341</v>
      </c>
      <c r="C169" s="161">
        <v>807</v>
      </c>
      <c r="D169" s="162" t="s">
        <v>140</v>
      </c>
      <c r="E169" s="45"/>
      <c r="F169" s="162"/>
      <c r="G169" s="101">
        <f t="shared" si="79"/>
        <v>146.71896000000001</v>
      </c>
      <c r="H169" s="101">
        <f t="shared" si="79"/>
        <v>146.71896000000001</v>
      </c>
      <c r="I169" s="325">
        <f t="shared" si="69"/>
        <v>1</v>
      </c>
    </row>
    <row r="170" spans="1:9" ht="25.5">
      <c r="A170" s="143">
        <v>162</v>
      </c>
      <c r="B170" s="213" t="s">
        <v>337</v>
      </c>
      <c r="C170" s="161">
        <v>807</v>
      </c>
      <c r="D170" s="163" t="s">
        <v>338</v>
      </c>
      <c r="E170" s="45"/>
      <c r="F170" s="162"/>
      <c r="G170" s="101">
        <f t="shared" si="79"/>
        <v>146.71896000000001</v>
      </c>
      <c r="H170" s="101">
        <f t="shared" si="79"/>
        <v>146.71896000000001</v>
      </c>
      <c r="I170" s="325">
        <f t="shared" si="69"/>
        <v>1</v>
      </c>
    </row>
    <row r="171" spans="1:9" ht="25.5">
      <c r="A171" s="142">
        <v>163</v>
      </c>
      <c r="B171" s="152" t="s">
        <v>127</v>
      </c>
      <c r="C171" s="161">
        <v>807</v>
      </c>
      <c r="D171" s="163" t="s">
        <v>338</v>
      </c>
      <c r="E171" s="163" t="s">
        <v>43</v>
      </c>
      <c r="F171" s="163"/>
      <c r="G171" s="101">
        <f t="shared" si="79"/>
        <v>146.71896000000001</v>
      </c>
      <c r="H171" s="101">
        <f t="shared" si="79"/>
        <v>146.71896000000001</v>
      </c>
      <c r="I171" s="325">
        <f t="shared" si="69"/>
        <v>1</v>
      </c>
    </row>
    <row r="172" spans="1:9" ht="25.5">
      <c r="A172" s="143">
        <v>164</v>
      </c>
      <c r="B172" s="152" t="s">
        <v>126</v>
      </c>
      <c r="C172" s="161">
        <v>807</v>
      </c>
      <c r="D172" s="163" t="s">
        <v>338</v>
      </c>
      <c r="E172" s="163" t="s">
        <v>37</v>
      </c>
      <c r="F172" s="162"/>
      <c r="G172" s="101">
        <f t="shared" si="79"/>
        <v>146.71896000000001</v>
      </c>
      <c r="H172" s="101">
        <f t="shared" si="79"/>
        <v>146.71896000000001</v>
      </c>
      <c r="I172" s="325">
        <f t="shared" si="69"/>
        <v>1</v>
      </c>
    </row>
    <row r="173" spans="1:9">
      <c r="A173" s="142">
        <v>165</v>
      </c>
      <c r="B173" s="214" t="s">
        <v>30</v>
      </c>
      <c r="C173" s="161">
        <v>807</v>
      </c>
      <c r="D173" s="163" t="s">
        <v>338</v>
      </c>
      <c r="E173" s="163" t="s">
        <v>37</v>
      </c>
      <c r="F173" s="162" t="s">
        <v>112</v>
      </c>
      <c r="G173" s="101">
        <f t="shared" si="79"/>
        <v>146.71896000000001</v>
      </c>
      <c r="H173" s="101">
        <f t="shared" si="79"/>
        <v>146.71896000000001</v>
      </c>
      <c r="I173" s="325">
        <f t="shared" si="69"/>
        <v>1</v>
      </c>
    </row>
    <row r="174" spans="1:9" s="215" customFormat="1">
      <c r="A174" s="143">
        <v>166</v>
      </c>
      <c r="B174" s="213" t="s">
        <v>52</v>
      </c>
      <c r="C174" s="161">
        <v>807</v>
      </c>
      <c r="D174" s="163" t="s">
        <v>338</v>
      </c>
      <c r="E174" s="163" t="s">
        <v>37</v>
      </c>
      <c r="F174" s="162" t="s">
        <v>117</v>
      </c>
      <c r="G174" s="101">
        <v>146.71896000000001</v>
      </c>
      <c r="H174" s="101">
        <v>146.71896000000001</v>
      </c>
      <c r="I174" s="325">
        <f t="shared" si="69"/>
        <v>1</v>
      </c>
    </row>
    <row r="175" spans="1:9" s="146" customFormat="1">
      <c r="A175" s="142">
        <v>167</v>
      </c>
      <c r="B175" s="9" t="s">
        <v>0</v>
      </c>
      <c r="C175" s="159">
        <v>807</v>
      </c>
      <c r="D175" s="160" t="s">
        <v>141</v>
      </c>
      <c r="E175" s="168"/>
      <c r="F175" s="160"/>
      <c r="G175" s="239">
        <f>G176</f>
        <v>0</v>
      </c>
      <c r="H175" s="239">
        <f t="shared" ref="H175" si="81">H176</f>
        <v>0</v>
      </c>
      <c r="I175" s="325">
        <v>0</v>
      </c>
    </row>
    <row r="176" spans="1:9" s="145" customFormat="1" ht="25.5">
      <c r="A176" s="143">
        <v>168</v>
      </c>
      <c r="B176" s="10" t="s">
        <v>8</v>
      </c>
      <c r="C176" s="161">
        <v>807</v>
      </c>
      <c r="D176" s="163" t="s">
        <v>142</v>
      </c>
      <c r="E176" s="45"/>
      <c r="F176" s="162"/>
      <c r="G176" s="101">
        <f>G177</f>
        <v>0</v>
      </c>
      <c r="H176" s="101">
        <f>H177</f>
        <v>0</v>
      </c>
      <c r="I176" s="325">
        <v>0</v>
      </c>
    </row>
    <row r="177" spans="1:9" s="145" customFormat="1">
      <c r="A177" s="142">
        <v>169</v>
      </c>
      <c r="B177" s="144" t="s">
        <v>49</v>
      </c>
      <c r="C177" s="161">
        <v>807</v>
      </c>
      <c r="D177" s="163" t="s">
        <v>142</v>
      </c>
      <c r="E177" s="169">
        <v>800</v>
      </c>
      <c r="F177" s="163"/>
      <c r="G177" s="101">
        <f>G178</f>
        <v>0</v>
      </c>
      <c r="H177" s="101">
        <f>H178</f>
        <v>0</v>
      </c>
      <c r="I177" s="325">
        <v>0</v>
      </c>
    </row>
    <row r="178" spans="1:9" s="145" customFormat="1">
      <c r="A178" s="143">
        <v>170</v>
      </c>
      <c r="B178" s="10" t="s">
        <v>63</v>
      </c>
      <c r="C178" s="161">
        <v>807</v>
      </c>
      <c r="D178" s="163" t="s">
        <v>142</v>
      </c>
      <c r="E178" s="45">
        <v>870</v>
      </c>
      <c r="F178" s="162"/>
      <c r="G178" s="101">
        <f>G179</f>
        <v>0</v>
      </c>
      <c r="H178" s="101">
        <f>H179</f>
        <v>0</v>
      </c>
      <c r="I178" s="325">
        <v>0</v>
      </c>
    </row>
    <row r="179" spans="1:9" s="145" customFormat="1">
      <c r="A179" s="142">
        <v>171</v>
      </c>
      <c r="B179" s="152" t="s">
        <v>30</v>
      </c>
      <c r="C179" s="161">
        <v>807</v>
      </c>
      <c r="D179" s="163" t="s">
        <v>142</v>
      </c>
      <c r="E179" s="45">
        <v>870</v>
      </c>
      <c r="F179" s="162" t="s">
        <v>112</v>
      </c>
      <c r="G179" s="101">
        <f>G180</f>
        <v>0</v>
      </c>
      <c r="H179" s="101">
        <f>H180</f>
        <v>0</v>
      </c>
      <c r="I179" s="325">
        <v>0</v>
      </c>
    </row>
    <row r="180" spans="1:9" s="146" customFormat="1">
      <c r="A180" s="143">
        <v>172</v>
      </c>
      <c r="B180" s="144" t="s">
        <v>18</v>
      </c>
      <c r="C180" s="161">
        <v>807</v>
      </c>
      <c r="D180" s="163" t="s">
        <v>142</v>
      </c>
      <c r="E180" s="45">
        <v>870</v>
      </c>
      <c r="F180" s="162" t="s">
        <v>116</v>
      </c>
      <c r="G180" s="101">
        <v>0</v>
      </c>
      <c r="H180" s="101">
        <v>0</v>
      </c>
      <c r="I180" s="325">
        <v>0</v>
      </c>
    </row>
    <row r="181" spans="1:9" s="146" customFormat="1" ht="27" customHeight="1">
      <c r="A181" s="142">
        <v>173</v>
      </c>
      <c r="B181" s="153" t="s">
        <v>162</v>
      </c>
      <c r="C181" s="159">
        <v>807</v>
      </c>
      <c r="D181" s="170" t="s">
        <v>143</v>
      </c>
      <c r="E181" s="160"/>
      <c r="F181" s="170"/>
      <c r="G181" s="239">
        <f>G191+G182</f>
        <v>160.53110000000001</v>
      </c>
      <c r="H181" s="239">
        <f>H191+H182</f>
        <v>160.53110000000001</v>
      </c>
      <c r="I181" s="325">
        <f t="shared" si="69"/>
        <v>1</v>
      </c>
    </row>
    <row r="182" spans="1:9" s="145" customFormat="1" ht="38.25">
      <c r="A182" s="143">
        <v>174</v>
      </c>
      <c r="B182" s="144" t="s">
        <v>178</v>
      </c>
      <c r="C182" s="161">
        <v>807</v>
      </c>
      <c r="D182" s="162" t="s">
        <v>145</v>
      </c>
      <c r="E182" s="160"/>
      <c r="F182" s="162"/>
      <c r="G182" s="101">
        <f>G187+G183</f>
        <v>158.5701</v>
      </c>
      <c r="H182" s="101">
        <f>H187+H183</f>
        <v>158.5701</v>
      </c>
      <c r="I182" s="325">
        <f t="shared" si="69"/>
        <v>1</v>
      </c>
    </row>
    <row r="183" spans="1:9" s="145" customFormat="1" ht="51">
      <c r="A183" s="142">
        <v>175</v>
      </c>
      <c r="B183" s="144" t="s">
        <v>174</v>
      </c>
      <c r="C183" s="161">
        <v>807</v>
      </c>
      <c r="D183" s="162" t="s">
        <v>145</v>
      </c>
      <c r="E183" s="162" t="s">
        <v>42</v>
      </c>
      <c r="F183" s="162"/>
      <c r="G183" s="101">
        <f t="shared" ref="G183:H185" si="82">G184</f>
        <v>128.13005999999999</v>
      </c>
      <c r="H183" s="101">
        <f t="shared" si="82"/>
        <v>128.13005999999999</v>
      </c>
      <c r="I183" s="325">
        <f t="shared" si="69"/>
        <v>1</v>
      </c>
    </row>
    <row r="184" spans="1:9" s="145" customFormat="1" ht="25.5">
      <c r="A184" s="143">
        <v>176</v>
      </c>
      <c r="B184" s="144" t="s">
        <v>47</v>
      </c>
      <c r="C184" s="161">
        <v>807</v>
      </c>
      <c r="D184" s="162" t="s">
        <v>145</v>
      </c>
      <c r="E184" s="162" t="s">
        <v>39</v>
      </c>
      <c r="F184" s="162"/>
      <c r="G184" s="101">
        <f t="shared" si="82"/>
        <v>128.13005999999999</v>
      </c>
      <c r="H184" s="101">
        <f t="shared" si="82"/>
        <v>128.13005999999999</v>
      </c>
      <c r="I184" s="325">
        <f t="shared" si="69"/>
        <v>1</v>
      </c>
    </row>
    <row r="185" spans="1:9" s="145" customFormat="1">
      <c r="A185" s="142">
        <v>177</v>
      </c>
      <c r="B185" s="144" t="s">
        <v>55</v>
      </c>
      <c r="C185" s="161">
        <v>807</v>
      </c>
      <c r="D185" s="162" t="s">
        <v>145</v>
      </c>
      <c r="E185" s="162" t="s">
        <v>39</v>
      </c>
      <c r="F185" s="162" t="s">
        <v>118</v>
      </c>
      <c r="G185" s="101">
        <f t="shared" si="82"/>
        <v>128.13005999999999</v>
      </c>
      <c r="H185" s="101">
        <f t="shared" si="82"/>
        <v>128.13005999999999</v>
      </c>
      <c r="I185" s="325">
        <f t="shared" si="69"/>
        <v>1</v>
      </c>
    </row>
    <row r="186" spans="1:9" s="145" customFormat="1">
      <c r="A186" s="143">
        <v>178</v>
      </c>
      <c r="B186" s="144" t="s">
        <v>56</v>
      </c>
      <c r="C186" s="161">
        <v>807</v>
      </c>
      <c r="D186" s="162" t="s">
        <v>145</v>
      </c>
      <c r="E186" s="162" t="s">
        <v>39</v>
      </c>
      <c r="F186" s="162" t="s">
        <v>119</v>
      </c>
      <c r="G186" s="101">
        <v>128.13005999999999</v>
      </c>
      <c r="H186" s="101">
        <v>128.13005999999999</v>
      </c>
      <c r="I186" s="325">
        <f t="shared" si="69"/>
        <v>1</v>
      </c>
    </row>
    <row r="187" spans="1:9" s="145" customFormat="1" ht="34.5" customHeight="1">
      <c r="A187" s="142">
        <v>179</v>
      </c>
      <c r="B187" s="144" t="s">
        <v>125</v>
      </c>
      <c r="C187" s="161">
        <v>807</v>
      </c>
      <c r="D187" s="162" t="s">
        <v>145</v>
      </c>
      <c r="E187" s="162" t="s">
        <v>43</v>
      </c>
      <c r="F187" s="162"/>
      <c r="G187" s="101">
        <f t="shared" ref="G187:H189" si="83">G188</f>
        <v>30.44004</v>
      </c>
      <c r="H187" s="101">
        <f t="shared" si="83"/>
        <v>30.44004</v>
      </c>
      <c r="I187" s="325">
        <f t="shared" si="69"/>
        <v>1</v>
      </c>
    </row>
    <row r="188" spans="1:9" s="145" customFormat="1" ht="25.5">
      <c r="A188" s="143">
        <v>180</v>
      </c>
      <c r="B188" s="144" t="s">
        <v>2</v>
      </c>
      <c r="C188" s="161">
        <v>807</v>
      </c>
      <c r="D188" s="162" t="s">
        <v>145</v>
      </c>
      <c r="E188" s="162" t="s">
        <v>37</v>
      </c>
      <c r="F188" s="162"/>
      <c r="G188" s="101">
        <f t="shared" si="83"/>
        <v>30.44004</v>
      </c>
      <c r="H188" s="101">
        <f t="shared" si="83"/>
        <v>30.44004</v>
      </c>
      <c r="I188" s="325">
        <f t="shared" si="69"/>
        <v>1</v>
      </c>
    </row>
    <row r="189" spans="1:9" s="145" customFormat="1">
      <c r="A189" s="142">
        <v>181</v>
      </c>
      <c r="B189" s="144" t="s">
        <v>55</v>
      </c>
      <c r="C189" s="161">
        <v>807</v>
      </c>
      <c r="D189" s="162" t="s">
        <v>145</v>
      </c>
      <c r="E189" s="162" t="s">
        <v>37</v>
      </c>
      <c r="F189" s="162" t="s">
        <v>118</v>
      </c>
      <c r="G189" s="101">
        <f t="shared" si="83"/>
        <v>30.44004</v>
      </c>
      <c r="H189" s="101">
        <f t="shared" si="83"/>
        <v>30.44004</v>
      </c>
      <c r="I189" s="325">
        <f t="shared" si="69"/>
        <v>1</v>
      </c>
    </row>
    <row r="190" spans="1:9" s="145" customFormat="1">
      <c r="A190" s="143">
        <v>182</v>
      </c>
      <c r="B190" s="144" t="s">
        <v>56</v>
      </c>
      <c r="C190" s="161">
        <v>807</v>
      </c>
      <c r="D190" s="162" t="s">
        <v>145</v>
      </c>
      <c r="E190" s="162" t="s">
        <v>37</v>
      </c>
      <c r="F190" s="162" t="s">
        <v>119</v>
      </c>
      <c r="G190" s="101">
        <v>30.44004</v>
      </c>
      <c r="H190" s="101">
        <v>30.44004</v>
      </c>
      <c r="I190" s="325">
        <f t="shared" si="69"/>
        <v>1</v>
      </c>
    </row>
    <row r="191" spans="1:9" s="145" customFormat="1" ht="45" customHeight="1">
      <c r="A191" s="142">
        <v>183</v>
      </c>
      <c r="B191" s="154" t="s">
        <v>177</v>
      </c>
      <c r="C191" s="161">
        <v>807</v>
      </c>
      <c r="D191" s="171" t="s">
        <v>144</v>
      </c>
      <c r="E191" s="171"/>
      <c r="F191" s="171"/>
      <c r="G191" s="101">
        <f>G192</f>
        <v>1.9610000000000001</v>
      </c>
      <c r="H191" s="101">
        <f t="shared" ref="H191:H193" si="84">H192</f>
        <v>1.9610000000000001</v>
      </c>
      <c r="I191" s="325">
        <f t="shared" si="69"/>
        <v>1</v>
      </c>
    </row>
    <row r="192" spans="1:9" s="145" customFormat="1" ht="25.5">
      <c r="A192" s="143">
        <v>184</v>
      </c>
      <c r="B192" s="144" t="s">
        <v>127</v>
      </c>
      <c r="C192" s="161">
        <v>807</v>
      </c>
      <c r="D192" s="171" t="s">
        <v>144</v>
      </c>
      <c r="E192" s="172" t="s">
        <v>43</v>
      </c>
      <c r="F192" s="171"/>
      <c r="G192" s="101">
        <f>G193</f>
        <v>1.9610000000000001</v>
      </c>
      <c r="H192" s="101">
        <f t="shared" si="84"/>
        <v>1.9610000000000001</v>
      </c>
      <c r="I192" s="325">
        <f t="shared" si="69"/>
        <v>1</v>
      </c>
    </row>
    <row r="193" spans="1:9" s="145" customFormat="1" ht="25.5">
      <c r="A193" s="142">
        <v>185</v>
      </c>
      <c r="B193" s="144" t="s">
        <v>2</v>
      </c>
      <c r="C193" s="161">
        <v>807</v>
      </c>
      <c r="D193" s="171" t="s">
        <v>144</v>
      </c>
      <c r="E193" s="173" t="s">
        <v>37</v>
      </c>
      <c r="F193" s="173"/>
      <c r="G193" s="101">
        <f>G194</f>
        <v>1.9610000000000001</v>
      </c>
      <c r="H193" s="101">
        <f t="shared" si="84"/>
        <v>1.9610000000000001</v>
      </c>
      <c r="I193" s="325">
        <f t="shared" si="69"/>
        <v>1</v>
      </c>
    </row>
    <row r="194" spans="1:9" s="145" customFormat="1">
      <c r="A194" s="143">
        <v>186</v>
      </c>
      <c r="B194" s="152" t="s">
        <v>30</v>
      </c>
      <c r="C194" s="161">
        <v>807</v>
      </c>
      <c r="D194" s="171" t="s">
        <v>144</v>
      </c>
      <c r="E194" s="173" t="s">
        <v>37</v>
      </c>
      <c r="F194" s="173" t="s">
        <v>112</v>
      </c>
      <c r="G194" s="101">
        <f>G195</f>
        <v>1.9610000000000001</v>
      </c>
      <c r="H194" s="101">
        <f>H195</f>
        <v>1.9610000000000001</v>
      </c>
      <c r="I194" s="325">
        <f t="shared" si="69"/>
        <v>1</v>
      </c>
    </row>
    <row r="195" spans="1:9" s="145" customFormat="1">
      <c r="A195" s="142">
        <v>187</v>
      </c>
      <c r="B195" s="144" t="s">
        <v>52</v>
      </c>
      <c r="C195" s="161">
        <v>807</v>
      </c>
      <c r="D195" s="171" t="s">
        <v>144</v>
      </c>
      <c r="E195" s="173" t="s">
        <v>37</v>
      </c>
      <c r="F195" s="162" t="s">
        <v>117</v>
      </c>
      <c r="G195" s="101">
        <v>1.9610000000000001</v>
      </c>
      <c r="H195" s="101">
        <v>1.9610000000000001</v>
      </c>
      <c r="I195" s="325">
        <f t="shared" si="69"/>
        <v>1</v>
      </c>
    </row>
    <row r="196" spans="1:9" s="145" customFormat="1" ht="21" customHeight="1">
      <c r="A196" s="143">
        <v>188</v>
      </c>
      <c r="B196" s="10" t="s">
        <v>41</v>
      </c>
      <c r="C196" s="161">
        <v>807</v>
      </c>
      <c r="D196" s="163" t="s">
        <v>132</v>
      </c>
      <c r="E196" s="162"/>
      <c r="F196" s="162"/>
      <c r="G196" s="101">
        <f>G197</f>
        <v>370.49400000000003</v>
      </c>
      <c r="H196" s="101">
        <f t="shared" ref="H196:H199" si="85">H197</f>
        <v>370.49400000000003</v>
      </c>
      <c r="I196" s="325">
        <f t="shared" si="69"/>
        <v>1</v>
      </c>
    </row>
    <row r="197" spans="1:9" s="146" customFormat="1" ht="18" customHeight="1">
      <c r="A197" s="142">
        <v>189</v>
      </c>
      <c r="B197" s="149" t="s">
        <v>163</v>
      </c>
      <c r="C197" s="159">
        <v>807</v>
      </c>
      <c r="D197" s="164" t="s">
        <v>139</v>
      </c>
      <c r="E197" s="164"/>
      <c r="F197" s="164"/>
      <c r="G197" s="239">
        <f>G198</f>
        <v>370.49400000000003</v>
      </c>
      <c r="H197" s="239">
        <f t="shared" si="85"/>
        <v>370.49400000000003</v>
      </c>
      <c r="I197" s="325">
        <f t="shared" si="69"/>
        <v>1</v>
      </c>
    </row>
    <row r="198" spans="1:9" s="146" customFormat="1" ht="45.75" customHeight="1">
      <c r="A198" s="143">
        <v>190</v>
      </c>
      <c r="B198" s="10" t="s">
        <v>251</v>
      </c>
      <c r="C198" s="161">
        <v>807</v>
      </c>
      <c r="D198" s="163" t="s">
        <v>240</v>
      </c>
      <c r="E198" s="163"/>
      <c r="F198" s="163"/>
      <c r="G198" s="101">
        <f>G199</f>
        <v>370.49400000000003</v>
      </c>
      <c r="H198" s="101">
        <f t="shared" si="85"/>
        <v>370.49400000000003</v>
      </c>
      <c r="I198" s="325">
        <f t="shared" si="69"/>
        <v>1</v>
      </c>
    </row>
    <row r="199" spans="1:9" s="145" customFormat="1">
      <c r="A199" s="142">
        <v>191</v>
      </c>
      <c r="B199" s="10" t="s">
        <v>31</v>
      </c>
      <c r="C199" s="161">
        <v>807</v>
      </c>
      <c r="D199" s="163" t="s">
        <v>240</v>
      </c>
      <c r="E199" s="163" t="s">
        <v>53</v>
      </c>
      <c r="F199" s="163"/>
      <c r="G199" s="101">
        <f>G200</f>
        <v>370.49400000000003</v>
      </c>
      <c r="H199" s="101">
        <f t="shared" si="85"/>
        <v>370.49400000000003</v>
      </c>
      <c r="I199" s="325">
        <f t="shared" si="69"/>
        <v>1</v>
      </c>
    </row>
    <row r="200" spans="1:9" s="145" customFormat="1">
      <c r="A200" s="143">
        <v>192</v>
      </c>
      <c r="B200" s="10" t="s">
        <v>36</v>
      </c>
      <c r="C200" s="161">
        <v>807</v>
      </c>
      <c r="D200" s="163" t="s">
        <v>240</v>
      </c>
      <c r="E200" s="163" t="s">
        <v>38</v>
      </c>
      <c r="F200" s="163"/>
      <c r="G200" s="86">
        <v>370.49400000000003</v>
      </c>
      <c r="H200" s="86">
        <v>370.49400000000003</v>
      </c>
      <c r="I200" s="325">
        <f t="shared" si="69"/>
        <v>1</v>
      </c>
    </row>
    <row r="201" spans="1:9" s="145" customFormat="1">
      <c r="A201" s="142">
        <v>193</v>
      </c>
      <c r="B201" s="152" t="s">
        <v>30</v>
      </c>
      <c r="C201" s="161">
        <v>807</v>
      </c>
      <c r="D201" s="163" t="s">
        <v>240</v>
      </c>
      <c r="E201" s="163" t="s">
        <v>38</v>
      </c>
      <c r="F201" s="163" t="s">
        <v>112</v>
      </c>
      <c r="G201" s="101">
        <f t="shared" ref="G201:H202" si="86">G200</f>
        <v>370.49400000000003</v>
      </c>
      <c r="H201" s="101">
        <f t="shared" si="86"/>
        <v>370.49400000000003</v>
      </c>
      <c r="I201" s="325">
        <f t="shared" si="69"/>
        <v>1</v>
      </c>
    </row>
    <row r="202" spans="1:9" s="145" customFormat="1" ht="38.25">
      <c r="A202" s="143">
        <v>194</v>
      </c>
      <c r="B202" s="152" t="s">
        <v>16</v>
      </c>
      <c r="C202" s="161">
        <v>807</v>
      </c>
      <c r="D202" s="163" t="s">
        <v>240</v>
      </c>
      <c r="E202" s="163" t="s">
        <v>38</v>
      </c>
      <c r="F202" s="163" t="s">
        <v>115</v>
      </c>
      <c r="G202" s="101">
        <f>G201</f>
        <v>370.49400000000003</v>
      </c>
      <c r="H202" s="101">
        <f t="shared" si="86"/>
        <v>370.49400000000003</v>
      </c>
      <c r="I202" s="325">
        <f t="shared" ref="I202:I234" si="87">H202/G202</f>
        <v>1</v>
      </c>
    </row>
    <row r="203" spans="1:9" s="145" customFormat="1" ht="34.5" customHeight="1">
      <c r="A203" s="142">
        <v>195</v>
      </c>
      <c r="B203" s="10" t="s">
        <v>41</v>
      </c>
      <c r="C203" s="161">
        <v>807</v>
      </c>
      <c r="D203" s="163" t="s">
        <v>132</v>
      </c>
      <c r="E203" s="162"/>
      <c r="F203" s="162"/>
      <c r="G203" s="101">
        <f>G204</f>
        <v>10</v>
      </c>
      <c r="H203" s="101">
        <f t="shared" ref="H203:H206" si="88">H204</f>
        <v>10</v>
      </c>
      <c r="I203" s="325">
        <f t="shared" si="87"/>
        <v>1</v>
      </c>
    </row>
    <row r="204" spans="1:9" s="146" customFormat="1">
      <c r="A204" s="143">
        <v>196</v>
      </c>
      <c r="B204" s="149" t="s">
        <v>163</v>
      </c>
      <c r="C204" s="159">
        <v>807</v>
      </c>
      <c r="D204" s="164" t="s">
        <v>139</v>
      </c>
      <c r="E204" s="164"/>
      <c r="F204" s="164"/>
      <c r="G204" s="239">
        <f>G205</f>
        <v>10</v>
      </c>
      <c r="H204" s="239">
        <f t="shared" si="88"/>
        <v>10</v>
      </c>
      <c r="I204" s="325">
        <f t="shared" si="87"/>
        <v>1</v>
      </c>
    </row>
    <row r="205" spans="1:9" s="146" customFormat="1" ht="57" customHeight="1">
      <c r="A205" s="142">
        <v>197</v>
      </c>
      <c r="B205" s="10" t="s">
        <v>159</v>
      </c>
      <c r="C205" s="161">
        <v>807</v>
      </c>
      <c r="D205" s="163" t="s">
        <v>156</v>
      </c>
      <c r="E205" s="163"/>
      <c r="F205" s="163"/>
      <c r="G205" s="101">
        <f>G206</f>
        <v>10</v>
      </c>
      <c r="H205" s="101">
        <f t="shared" si="88"/>
        <v>10</v>
      </c>
      <c r="I205" s="325">
        <f t="shared" si="87"/>
        <v>1</v>
      </c>
    </row>
    <row r="206" spans="1:9" s="145" customFormat="1">
      <c r="A206" s="143">
        <v>198</v>
      </c>
      <c r="B206" s="10" t="s">
        <v>31</v>
      </c>
      <c r="C206" s="161">
        <v>807</v>
      </c>
      <c r="D206" s="163" t="s">
        <v>156</v>
      </c>
      <c r="E206" s="163" t="s">
        <v>53</v>
      </c>
      <c r="F206" s="163"/>
      <c r="G206" s="101">
        <f>G207</f>
        <v>10</v>
      </c>
      <c r="H206" s="101">
        <f t="shared" si="88"/>
        <v>10</v>
      </c>
      <c r="I206" s="325">
        <f t="shared" si="87"/>
        <v>1</v>
      </c>
    </row>
    <row r="207" spans="1:9" s="145" customFormat="1">
      <c r="A207" s="142">
        <v>199</v>
      </c>
      <c r="B207" s="10" t="s">
        <v>36</v>
      </c>
      <c r="C207" s="161">
        <v>807</v>
      </c>
      <c r="D207" s="163" t="s">
        <v>156</v>
      </c>
      <c r="E207" s="163" t="s">
        <v>38</v>
      </c>
      <c r="F207" s="163"/>
      <c r="G207" s="86">
        <v>10</v>
      </c>
      <c r="H207" s="86">
        <v>10</v>
      </c>
      <c r="I207" s="325">
        <f t="shared" si="87"/>
        <v>1</v>
      </c>
    </row>
    <row r="208" spans="1:9" s="145" customFormat="1">
      <c r="A208" s="143">
        <v>200</v>
      </c>
      <c r="B208" s="152" t="s">
        <v>30</v>
      </c>
      <c r="C208" s="161">
        <v>807</v>
      </c>
      <c r="D208" s="163" t="s">
        <v>156</v>
      </c>
      <c r="E208" s="163" t="s">
        <v>38</v>
      </c>
      <c r="F208" s="163" t="s">
        <v>112</v>
      </c>
      <c r="G208" s="101">
        <f t="shared" ref="G208:H209" si="89">G207</f>
        <v>10</v>
      </c>
      <c r="H208" s="101">
        <f t="shared" si="89"/>
        <v>10</v>
      </c>
      <c r="I208" s="325">
        <f t="shared" si="87"/>
        <v>1</v>
      </c>
    </row>
    <row r="209" spans="1:9" s="145" customFormat="1" ht="38.25">
      <c r="A209" s="142">
        <v>201</v>
      </c>
      <c r="B209" s="152" t="s">
        <v>16</v>
      </c>
      <c r="C209" s="161">
        <v>807</v>
      </c>
      <c r="D209" s="163" t="s">
        <v>156</v>
      </c>
      <c r="E209" s="163" t="s">
        <v>38</v>
      </c>
      <c r="F209" s="163" t="s">
        <v>115</v>
      </c>
      <c r="G209" s="101">
        <f>G208</f>
        <v>10</v>
      </c>
      <c r="H209" s="101">
        <f t="shared" si="89"/>
        <v>10</v>
      </c>
      <c r="I209" s="325">
        <f t="shared" si="87"/>
        <v>1</v>
      </c>
    </row>
    <row r="210" spans="1:9" s="145" customFormat="1" ht="34.5" customHeight="1">
      <c r="A210" s="143">
        <v>202</v>
      </c>
      <c r="B210" s="10" t="s">
        <v>41</v>
      </c>
      <c r="C210" s="161">
        <v>807</v>
      </c>
      <c r="D210" s="163" t="s">
        <v>132</v>
      </c>
      <c r="E210" s="162"/>
      <c r="F210" s="162"/>
      <c r="G210" s="101">
        <f>G211</f>
        <v>0</v>
      </c>
      <c r="H210" s="101">
        <f t="shared" ref="H210:H213" si="90">H211</f>
        <v>0</v>
      </c>
      <c r="I210" s="325">
        <v>0</v>
      </c>
    </row>
    <row r="211" spans="1:9" s="146" customFormat="1">
      <c r="A211" s="142">
        <v>203</v>
      </c>
      <c r="B211" s="149" t="s">
        <v>163</v>
      </c>
      <c r="C211" s="159">
        <v>807</v>
      </c>
      <c r="D211" s="164" t="s">
        <v>139</v>
      </c>
      <c r="E211" s="164"/>
      <c r="F211" s="164"/>
      <c r="G211" s="239">
        <f>G212</f>
        <v>0</v>
      </c>
      <c r="H211" s="239">
        <f t="shared" si="90"/>
        <v>0</v>
      </c>
      <c r="I211" s="325">
        <v>0</v>
      </c>
    </row>
    <row r="212" spans="1:9" s="146" customFormat="1" ht="57" customHeight="1">
      <c r="A212" s="143">
        <v>204</v>
      </c>
      <c r="B212" s="10" t="s">
        <v>222</v>
      </c>
      <c r="C212" s="161">
        <v>807</v>
      </c>
      <c r="D212" s="163" t="s">
        <v>241</v>
      </c>
      <c r="E212" s="163"/>
      <c r="F212" s="163"/>
      <c r="G212" s="101">
        <f>G213</f>
        <v>0</v>
      </c>
      <c r="H212" s="101">
        <f t="shared" si="90"/>
        <v>0</v>
      </c>
      <c r="I212" s="325">
        <v>0</v>
      </c>
    </row>
    <row r="213" spans="1:9" s="145" customFormat="1">
      <c r="A213" s="142">
        <v>205</v>
      </c>
      <c r="B213" s="10" t="s">
        <v>31</v>
      </c>
      <c r="C213" s="161">
        <v>807</v>
      </c>
      <c r="D213" s="163" t="s">
        <v>241</v>
      </c>
      <c r="E213" s="163" t="s">
        <v>53</v>
      </c>
      <c r="F213" s="163"/>
      <c r="G213" s="101">
        <f>G214</f>
        <v>0</v>
      </c>
      <c r="H213" s="101">
        <f t="shared" si="90"/>
        <v>0</v>
      </c>
      <c r="I213" s="325">
        <v>0</v>
      </c>
    </row>
    <row r="214" spans="1:9" s="145" customFormat="1">
      <c r="A214" s="143">
        <v>206</v>
      </c>
      <c r="B214" s="10" t="s">
        <v>36</v>
      </c>
      <c r="C214" s="161">
        <v>807</v>
      </c>
      <c r="D214" s="163" t="s">
        <v>241</v>
      </c>
      <c r="E214" s="163" t="s">
        <v>38</v>
      </c>
      <c r="F214" s="163"/>
      <c r="G214" s="86">
        <v>0</v>
      </c>
      <c r="H214" s="86">
        <v>0</v>
      </c>
      <c r="I214" s="325">
        <v>0</v>
      </c>
    </row>
    <row r="215" spans="1:9" s="145" customFormat="1">
      <c r="A215" s="142">
        <v>207</v>
      </c>
      <c r="B215" s="152" t="s">
        <v>30</v>
      </c>
      <c r="C215" s="161">
        <v>807</v>
      </c>
      <c r="D215" s="163" t="s">
        <v>241</v>
      </c>
      <c r="E215" s="163" t="s">
        <v>38</v>
      </c>
      <c r="F215" s="163" t="s">
        <v>112</v>
      </c>
      <c r="G215" s="101">
        <f t="shared" ref="G215:H216" si="91">G214</f>
        <v>0</v>
      </c>
      <c r="H215" s="101">
        <f t="shared" si="91"/>
        <v>0</v>
      </c>
      <c r="I215" s="325">
        <v>0</v>
      </c>
    </row>
    <row r="216" spans="1:9" s="145" customFormat="1" ht="38.25">
      <c r="A216" s="143">
        <v>208</v>
      </c>
      <c r="B216" s="152" t="s">
        <v>16</v>
      </c>
      <c r="C216" s="161">
        <v>807</v>
      </c>
      <c r="D216" s="163" t="s">
        <v>241</v>
      </c>
      <c r="E216" s="163" t="s">
        <v>38</v>
      </c>
      <c r="F216" s="163" t="s">
        <v>117</v>
      </c>
      <c r="G216" s="101">
        <f>G215</f>
        <v>0</v>
      </c>
      <c r="H216" s="101">
        <f t="shared" si="91"/>
        <v>0</v>
      </c>
      <c r="I216" s="325">
        <v>0</v>
      </c>
    </row>
    <row r="217" spans="1:9" s="146" customFormat="1" ht="29.25" customHeight="1">
      <c r="A217" s="142">
        <v>209</v>
      </c>
      <c r="B217" s="9" t="s">
        <v>41</v>
      </c>
      <c r="C217" s="159">
        <v>807</v>
      </c>
      <c r="D217" s="164" t="s">
        <v>132</v>
      </c>
      <c r="E217" s="160"/>
      <c r="F217" s="160"/>
      <c r="G217" s="239">
        <f>G218</f>
        <v>3049.3580000000002</v>
      </c>
      <c r="H217" s="239">
        <f t="shared" ref="H217:H225" si="92">H218</f>
        <v>3049.3580000000002</v>
      </c>
      <c r="I217" s="325">
        <f t="shared" si="87"/>
        <v>1</v>
      </c>
    </row>
    <row r="218" spans="1:9" s="145" customFormat="1">
      <c r="A218" s="143">
        <v>210</v>
      </c>
      <c r="B218" s="144" t="s">
        <v>158</v>
      </c>
      <c r="C218" s="161">
        <v>807</v>
      </c>
      <c r="D218" s="163" t="s">
        <v>191</v>
      </c>
      <c r="E218" s="163"/>
      <c r="F218" s="163"/>
      <c r="G218" s="101">
        <f>G219</f>
        <v>3049.3580000000002</v>
      </c>
      <c r="H218" s="101">
        <f t="shared" si="92"/>
        <v>3049.3580000000002</v>
      </c>
      <c r="I218" s="325">
        <f t="shared" si="87"/>
        <v>1</v>
      </c>
    </row>
    <row r="219" spans="1:9" s="146" customFormat="1" ht="64.5" customHeight="1">
      <c r="A219" s="142">
        <v>211</v>
      </c>
      <c r="B219" s="10" t="s">
        <v>255</v>
      </c>
      <c r="C219" s="161">
        <v>807</v>
      </c>
      <c r="D219" s="163" t="s">
        <v>192</v>
      </c>
      <c r="E219" s="163"/>
      <c r="F219" s="163"/>
      <c r="G219" s="101">
        <f>G220</f>
        <v>3049.3580000000002</v>
      </c>
      <c r="H219" s="101">
        <f t="shared" si="92"/>
        <v>3049.3580000000002</v>
      </c>
      <c r="I219" s="325">
        <f t="shared" si="87"/>
        <v>1</v>
      </c>
    </row>
    <row r="220" spans="1:9" s="145" customFormat="1">
      <c r="A220" s="143">
        <v>212</v>
      </c>
      <c r="B220" s="10" t="s">
        <v>31</v>
      </c>
      <c r="C220" s="161">
        <v>807</v>
      </c>
      <c r="D220" s="163" t="s">
        <v>192</v>
      </c>
      <c r="E220" s="163" t="s">
        <v>53</v>
      </c>
      <c r="F220" s="163" t="s">
        <v>104</v>
      </c>
      <c r="G220" s="101">
        <f>G221</f>
        <v>3049.3580000000002</v>
      </c>
      <c r="H220" s="101">
        <f t="shared" si="92"/>
        <v>3049.3580000000002</v>
      </c>
      <c r="I220" s="325">
        <f t="shared" si="87"/>
        <v>1</v>
      </c>
    </row>
    <row r="221" spans="1:9" s="145" customFormat="1">
      <c r="A221" s="142">
        <v>213</v>
      </c>
      <c r="B221" s="10" t="s">
        <v>36</v>
      </c>
      <c r="C221" s="161">
        <v>807</v>
      </c>
      <c r="D221" s="163" t="s">
        <v>192</v>
      </c>
      <c r="E221" s="163" t="s">
        <v>38</v>
      </c>
      <c r="F221" s="163" t="s">
        <v>105</v>
      </c>
      <c r="G221" s="86">
        <v>3049.3580000000002</v>
      </c>
      <c r="H221" s="86">
        <v>3049.3580000000002</v>
      </c>
      <c r="I221" s="325">
        <f t="shared" si="87"/>
        <v>1</v>
      </c>
    </row>
    <row r="222" spans="1:9" s="146" customFormat="1" ht="21" customHeight="1">
      <c r="A222" s="143">
        <v>214</v>
      </c>
      <c r="B222" s="9" t="s">
        <v>41</v>
      </c>
      <c r="C222" s="159">
        <v>807</v>
      </c>
      <c r="D222" s="164" t="s">
        <v>132</v>
      </c>
      <c r="E222" s="160"/>
      <c r="F222" s="160"/>
      <c r="G222" s="239">
        <f>G223</f>
        <v>286.8</v>
      </c>
      <c r="H222" s="239">
        <f t="shared" si="92"/>
        <v>286.8</v>
      </c>
      <c r="I222" s="325">
        <f t="shared" si="87"/>
        <v>1</v>
      </c>
    </row>
    <row r="223" spans="1:9" s="145" customFormat="1">
      <c r="A223" s="142">
        <v>215</v>
      </c>
      <c r="B223" s="144" t="s">
        <v>158</v>
      </c>
      <c r="C223" s="161">
        <v>807</v>
      </c>
      <c r="D223" s="163" t="s">
        <v>191</v>
      </c>
      <c r="E223" s="163"/>
      <c r="F223" s="163"/>
      <c r="G223" s="101">
        <f>G224</f>
        <v>286.8</v>
      </c>
      <c r="H223" s="101">
        <f t="shared" si="92"/>
        <v>286.8</v>
      </c>
      <c r="I223" s="325">
        <f t="shared" si="87"/>
        <v>1</v>
      </c>
    </row>
    <row r="224" spans="1:9" s="146" customFormat="1" ht="64.5" customHeight="1">
      <c r="A224" s="143">
        <v>216</v>
      </c>
      <c r="B224" s="10" t="s">
        <v>333</v>
      </c>
      <c r="C224" s="161">
        <v>807</v>
      </c>
      <c r="D224" s="163" t="s">
        <v>329</v>
      </c>
      <c r="E224" s="163"/>
      <c r="F224" s="163"/>
      <c r="G224" s="101">
        <f>G225</f>
        <v>286.8</v>
      </c>
      <c r="H224" s="101">
        <f t="shared" si="92"/>
        <v>286.8</v>
      </c>
      <c r="I224" s="325">
        <f t="shared" si="87"/>
        <v>1</v>
      </c>
    </row>
    <row r="225" spans="1:9" s="145" customFormat="1" ht="25.5">
      <c r="A225" s="142">
        <v>217</v>
      </c>
      <c r="B225" s="10" t="s">
        <v>331</v>
      </c>
      <c r="C225" s="161">
        <v>807</v>
      </c>
      <c r="D225" s="163" t="s">
        <v>329</v>
      </c>
      <c r="E225" s="163" t="s">
        <v>53</v>
      </c>
      <c r="F225" s="163" t="s">
        <v>327</v>
      </c>
      <c r="G225" s="101">
        <f>G226</f>
        <v>286.8</v>
      </c>
      <c r="H225" s="101">
        <f t="shared" si="92"/>
        <v>286.8</v>
      </c>
      <c r="I225" s="325">
        <f t="shared" si="87"/>
        <v>1</v>
      </c>
    </row>
    <row r="226" spans="1:9" s="145" customFormat="1">
      <c r="A226" s="143">
        <v>218</v>
      </c>
      <c r="B226" s="10" t="s">
        <v>326</v>
      </c>
      <c r="C226" s="161">
        <v>807</v>
      </c>
      <c r="D226" s="163" t="s">
        <v>329</v>
      </c>
      <c r="E226" s="163" t="s">
        <v>330</v>
      </c>
      <c r="F226" s="163" t="s">
        <v>328</v>
      </c>
      <c r="G226" s="86">
        <v>286.8</v>
      </c>
      <c r="H226" s="86">
        <v>286.8</v>
      </c>
      <c r="I226" s="325">
        <f t="shared" si="87"/>
        <v>1</v>
      </c>
    </row>
    <row r="227" spans="1:9" s="145" customFormat="1">
      <c r="A227" s="142">
        <v>219</v>
      </c>
      <c r="B227" s="10" t="s">
        <v>223</v>
      </c>
      <c r="C227" s="161">
        <v>807</v>
      </c>
      <c r="D227" s="174" t="s">
        <v>132</v>
      </c>
      <c r="E227" s="163"/>
      <c r="F227" s="163"/>
      <c r="G227" s="101">
        <f>G228</f>
        <v>162.29646000000002</v>
      </c>
      <c r="H227" s="101">
        <f t="shared" ref="H227:H230" si="93">H228</f>
        <v>162.29646</v>
      </c>
      <c r="I227" s="325">
        <f t="shared" si="87"/>
        <v>0.99999999999999978</v>
      </c>
    </row>
    <row r="228" spans="1:9" s="146" customFormat="1" ht="22.5" customHeight="1">
      <c r="A228" s="143">
        <v>220</v>
      </c>
      <c r="B228" s="9" t="s">
        <v>41</v>
      </c>
      <c r="C228" s="159">
        <v>807</v>
      </c>
      <c r="D228" s="175" t="s">
        <v>132</v>
      </c>
      <c r="E228" s="164"/>
      <c r="F228" s="164"/>
      <c r="G228" s="239">
        <f>G229</f>
        <v>162.29646000000002</v>
      </c>
      <c r="H228" s="239">
        <f t="shared" si="93"/>
        <v>162.29646</v>
      </c>
      <c r="I228" s="325">
        <f t="shared" si="87"/>
        <v>0.99999999999999978</v>
      </c>
    </row>
    <row r="229" spans="1:9" s="145" customFormat="1">
      <c r="A229" s="142">
        <v>221</v>
      </c>
      <c r="B229" s="144" t="s">
        <v>158</v>
      </c>
      <c r="C229" s="161">
        <v>807</v>
      </c>
      <c r="D229" s="162" t="s">
        <v>233</v>
      </c>
      <c r="E229" s="163"/>
      <c r="F229" s="163"/>
      <c r="G229" s="101">
        <f>G230</f>
        <v>162.29646000000002</v>
      </c>
      <c r="H229" s="101">
        <f t="shared" si="93"/>
        <v>162.29646</v>
      </c>
      <c r="I229" s="325">
        <f t="shared" si="87"/>
        <v>0.99999999999999978</v>
      </c>
    </row>
    <row r="230" spans="1:9" s="145" customFormat="1" ht="25.5">
      <c r="A230" s="143">
        <v>222</v>
      </c>
      <c r="B230" s="144" t="s">
        <v>225</v>
      </c>
      <c r="C230" s="161">
        <v>807</v>
      </c>
      <c r="D230" s="162" t="s">
        <v>234</v>
      </c>
      <c r="E230" s="163"/>
      <c r="F230" s="163"/>
      <c r="G230" s="101">
        <f>G231</f>
        <v>162.29646000000002</v>
      </c>
      <c r="H230" s="101">
        <f t="shared" si="93"/>
        <v>162.29646</v>
      </c>
      <c r="I230" s="325">
        <f t="shared" si="87"/>
        <v>0.99999999999999978</v>
      </c>
    </row>
    <row r="231" spans="1:9" s="145" customFormat="1">
      <c r="A231" s="142">
        <v>223</v>
      </c>
      <c r="B231" s="144" t="s">
        <v>226</v>
      </c>
      <c r="C231" s="161">
        <v>807</v>
      </c>
      <c r="D231" s="162" t="s">
        <v>234</v>
      </c>
      <c r="E231" s="163" t="s">
        <v>230</v>
      </c>
      <c r="F231" s="163" t="s">
        <v>228</v>
      </c>
      <c r="G231" s="86">
        <f>122.807+25.51744+13.97202</f>
        <v>162.29646000000002</v>
      </c>
      <c r="H231" s="86">
        <v>162.29646</v>
      </c>
      <c r="I231" s="325">
        <f t="shared" si="87"/>
        <v>0.99999999999999978</v>
      </c>
    </row>
    <row r="232" spans="1:9" s="145" customFormat="1">
      <c r="A232" s="143">
        <v>224</v>
      </c>
      <c r="B232" s="144" t="s">
        <v>227</v>
      </c>
      <c r="C232" s="161">
        <v>807</v>
      </c>
      <c r="D232" s="162" t="s">
        <v>234</v>
      </c>
      <c r="E232" s="163" t="s">
        <v>231</v>
      </c>
      <c r="F232" s="163" t="s">
        <v>229</v>
      </c>
      <c r="G232" s="101">
        <f>G231</f>
        <v>162.29646000000002</v>
      </c>
      <c r="H232" s="101">
        <f t="shared" ref="H232" si="94">H231</f>
        <v>162.29646</v>
      </c>
      <c r="I232" s="325">
        <f t="shared" si="87"/>
        <v>0.99999999999999978</v>
      </c>
    </row>
    <row r="233" spans="1:9" s="145" customFormat="1">
      <c r="A233" s="142">
        <v>225</v>
      </c>
      <c r="B233" s="144" t="s">
        <v>4</v>
      </c>
      <c r="C233" s="176"/>
      <c r="D233" s="162"/>
      <c r="E233" s="162"/>
      <c r="F233" s="45"/>
      <c r="G233" s="86">
        <v>0</v>
      </c>
      <c r="H233" s="101">
        <v>0</v>
      </c>
      <c r="I233" s="325">
        <v>0</v>
      </c>
    </row>
    <row r="234" spans="1:9" s="145" customFormat="1">
      <c r="A234" s="142">
        <v>226</v>
      </c>
      <c r="B234" s="144" t="s">
        <v>5</v>
      </c>
      <c r="C234" s="176"/>
      <c r="D234" s="162"/>
      <c r="E234" s="162"/>
      <c r="F234" s="162"/>
      <c r="G234" s="239">
        <f>G9+G94+G233</f>
        <v>98325.353090000004</v>
      </c>
      <c r="H234" s="239">
        <f t="shared" ref="H234" si="95">H9+H94+H233</f>
        <v>95572.968699999998</v>
      </c>
      <c r="I234" s="324">
        <f t="shared" si="87"/>
        <v>0.97200737852951646</v>
      </c>
    </row>
  </sheetData>
  <autoFilter ref="A8:I235"/>
  <mergeCells count="5">
    <mergeCell ref="A1:G1"/>
    <mergeCell ref="A2:D2"/>
    <mergeCell ref="F3:I3"/>
    <mergeCell ref="A4:I4"/>
    <mergeCell ref="E2:I2"/>
  </mergeCells>
  <phoneticPr fontId="5" type="noConversion"/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Normal="100" zoomScaleSheetLayoutView="100" workbookViewId="0">
      <selection activeCell="E30" sqref="E30"/>
    </sheetView>
  </sheetViews>
  <sheetFormatPr defaultRowHeight="12.75"/>
  <cols>
    <col min="1" max="1" width="9.140625" style="180"/>
    <col min="2" max="2" width="43.5703125" style="65" customWidth="1"/>
    <col min="3" max="3" width="13.85546875" style="65" customWidth="1"/>
    <col min="4" max="4" width="12.42578125" style="65" customWidth="1"/>
    <col min="5" max="5" width="12.7109375" style="65" customWidth="1"/>
    <col min="6" max="16384" width="9.140625" style="65"/>
  </cols>
  <sheetData>
    <row r="1" spans="1:5">
      <c r="D1" s="65" t="s">
        <v>323</v>
      </c>
    </row>
    <row r="2" spans="1:5">
      <c r="B2" s="331" t="s">
        <v>319</v>
      </c>
      <c r="C2" s="331"/>
      <c r="D2" s="331"/>
      <c r="E2" s="331"/>
    </row>
    <row r="3" spans="1:5" ht="48.75" customHeight="1">
      <c r="C3" s="349" t="s">
        <v>409</v>
      </c>
      <c r="D3" s="349"/>
      <c r="E3" s="349"/>
    </row>
    <row r="6" spans="1:5" ht="12.75" customHeight="1">
      <c r="A6" s="358" t="s">
        <v>410</v>
      </c>
      <c r="B6" s="358"/>
      <c r="C6" s="358"/>
      <c r="D6" s="358"/>
      <c r="E6" s="358"/>
    </row>
    <row r="7" spans="1:5" ht="30" customHeight="1">
      <c r="A7" s="358"/>
      <c r="B7" s="358"/>
      <c r="C7" s="358"/>
      <c r="D7" s="358"/>
      <c r="E7" s="358"/>
    </row>
    <row r="8" spans="1:5">
      <c r="B8" s="66"/>
      <c r="C8" s="55"/>
      <c r="D8" s="357" t="s">
        <v>58</v>
      </c>
      <c r="E8" s="357"/>
    </row>
    <row r="9" spans="1:5" s="60" customFormat="1" ht="36" customHeight="1">
      <c r="A9" s="181" t="s">
        <v>23</v>
      </c>
      <c r="B9" s="97" t="s">
        <v>208</v>
      </c>
      <c r="C9" s="285" t="s">
        <v>418</v>
      </c>
      <c r="D9" s="285" t="s">
        <v>416</v>
      </c>
      <c r="E9" s="285" t="s">
        <v>417</v>
      </c>
    </row>
    <row r="10" spans="1:5" s="64" customFormat="1" ht="18.75" customHeight="1">
      <c r="A10" s="95">
        <v>1</v>
      </c>
      <c r="B10" s="98">
        <v>2</v>
      </c>
      <c r="C10" s="98">
        <v>3</v>
      </c>
      <c r="D10" s="98">
        <v>4</v>
      </c>
      <c r="E10" s="98">
        <v>5</v>
      </c>
    </row>
    <row r="11" spans="1:5" s="60" customFormat="1" ht="46.5" customHeight="1">
      <c r="A11" s="181">
        <v>1</v>
      </c>
      <c r="B11" s="99" t="s">
        <v>237</v>
      </c>
      <c r="C11" s="135">
        <v>4196.7</v>
      </c>
      <c r="D11" s="135">
        <v>4196.7</v>
      </c>
      <c r="E11" s="313">
        <f>D11/C11</f>
        <v>1</v>
      </c>
    </row>
    <row r="12" spans="1:5" s="60" customFormat="1" ht="44.25" customHeight="1">
      <c r="A12" s="181">
        <v>2</v>
      </c>
      <c r="B12" s="32" t="s">
        <v>238</v>
      </c>
      <c r="C12" s="136">
        <v>7379.7529999999997</v>
      </c>
      <c r="D12" s="136">
        <v>7379.7529999999997</v>
      </c>
      <c r="E12" s="313">
        <f t="shared" ref="E12:E23" si="0">D12/C12</f>
        <v>1</v>
      </c>
    </row>
    <row r="13" spans="1:5" s="60" customFormat="1" ht="52.5" customHeight="1">
      <c r="A13" s="181">
        <v>3</v>
      </c>
      <c r="B13" s="61" t="s">
        <v>304</v>
      </c>
      <c r="C13" s="100">
        <v>158.5701</v>
      </c>
      <c r="D13" s="100">
        <v>158.5701</v>
      </c>
      <c r="E13" s="313">
        <f t="shared" si="0"/>
        <v>1</v>
      </c>
    </row>
    <row r="14" spans="1:5" s="60" customFormat="1" ht="119.25" customHeight="1">
      <c r="A14" s="181">
        <v>4</v>
      </c>
      <c r="B14" s="32" t="s">
        <v>334</v>
      </c>
      <c r="C14" s="100">
        <v>51911.581980000003</v>
      </c>
      <c r="D14" s="192">
        <v>50911.319580000003</v>
      </c>
      <c r="E14" s="313">
        <f t="shared" si="0"/>
        <v>0.98073142135438351</v>
      </c>
    </row>
    <row r="15" spans="1:5" s="60" customFormat="1" ht="96" customHeight="1">
      <c r="A15" s="181">
        <v>5</v>
      </c>
      <c r="B15" s="32" t="s">
        <v>324</v>
      </c>
      <c r="C15" s="100">
        <f>18050.67605-14000</f>
        <v>4050.6760499999982</v>
      </c>
      <c r="D15" s="192">
        <v>3401.4040500000001</v>
      </c>
      <c r="E15" s="313">
        <f t="shared" si="0"/>
        <v>0.8397126820348918</v>
      </c>
    </row>
    <row r="16" spans="1:5" s="60" customFormat="1" ht="123.75" customHeight="1">
      <c r="A16" s="181">
        <v>6</v>
      </c>
      <c r="B16" s="199" t="s">
        <v>369</v>
      </c>
      <c r="C16" s="101">
        <v>25427.512569999999</v>
      </c>
      <c r="D16" s="101">
        <v>24935.600729999998</v>
      </c>
      <c r="E16" s="313">
        <f t="shared" si="0"/>
        <v>0.98065434679676966</v>
      </c>
    </row>
    <row r="17" spans="1:5" s="60" customFormat="1" ht="42.75" customHeight="1">
      <c r="A17" s="181">
        <v>7</v>
      </c>
      <c r="B17" s="61" t="s">
        <v>355</v>
      </c>
      <c r="C17" s="100">
        <v>44.8</v>
      </c>
      <c r="D17" s="100">
        <v>44.8</v>
      </c>
      <c r="E17" s="313">
        <f t="shared" si="0"/>
        <v>1</v>
      </c>
    </row>
    <row r="18" spans="1:5" s="60" customFormat="1" ht="65.25" customHeight="1">
      <c r="A18" s="181">
        <v>8</v>
      </c>
      <c r="B18" s="32" t="s">
        <v>395</v>
      </c>
      <c r="C18" s="100">
        <v>366.29795000000001</v>
      </c>
      <c r="D18" s="192">
        <v>366.29795000000001</v>
      </c>
      <c r="E18" s="313">
        <f t="shared" si="0"/>
        <v>1</v>
      </c>
    </row>
    <row r="19" spans="1:5" s="60" customFormat="1" ht="65.25" customHeight="1">
      <c r="A19" s="181">
        <v>9</v>
      </c>
      <c r="B19" s="32" t="s">
        <v>357</v>
      </c>
      <c r="C19" s="100">
        <v>730.42</v>
      </c>
      <c r="D19" s="192">
        <v>730.42</v>
      </c>
      <c r="E19" s="313">
        <f t="shared" si="0"/>
        <v>1</v>
      </c>
    </row>
    <row r="20" spans="1:5" s="60" customFormat="1" ht="77.25" customHeight="1">
      <c r="A20" s="181">
        <v>10</v>
      </c>
      <c r="B20" s="32" t="s">
        <v>392</v>
      </c>
      <c r="C20" s="100">
        <v>132.96</v>
      </c>
      <c r="D20" s="192">
        <v>132.96</v>
      </c>
      <c r="E20" s="313">
        <f t="shared" si="0"/>
        <v>1</v>
      </c>
    </row>
    <row r="21" spans="1:5" s="60" customFormat="1" ht="77.25" customHeight="1">
      <c r="A21" s="181">
        <v>11</v>
      </c>
      <c r="B21" s="61" t="s">
        <v>239</v>
      </c>
      <c r="C21" s="137">
        <v>1.9610000000000001</v>
      </c>
      <c r="D21" s="137">
        <v>1.9610000000000001</v>
      </c>
      <c r="E21" s="313">
        <f t="shared" si="0"/>
        <v>1</v>
      </c>
    </row>
    <row r="22" spans="1:5" s="60" customFormat="1" ht="70.5" customHeight="1">
      <c r="A22" s="181">
        <v>12</v>
      </c>
      <c r="B22" s="32" t="s">
        <v>391</v>
      </c>
      <c r="C22" s="267">
        <v>49.963239999999999</v>
      </c>
      <c r="D22" s="192">
        <v>49.963239999999999</v>
      </c>
      <c r="E22" s="313">
        <f t="shared" si="0"/>
        <v>1</v>
      </c>
    </row>
    <row r="23" spans="1:5" s="96" customFormat="1" ht="20.25" customHeight="1">
      <c r="A23" s="181">
        <v>13</v>
      </c>
      <c r="B23" s="62" t="s">
        <v>5</v>
      </c>
      <c r="C23" s="277">
        <f>SUM(C11:C22)</f>
        <v>94451.195890000003</v>
      </c>
      <c r="D23" s="277">
        <f t="shared" ref="D23" si="1">SUM(D11:D22)</f>
        <v>92309.749649999983</v>
      </c>
      <c r="E23" s="314">
        <f t="shared" si="0"/>
        <v>0.97732748410624681</v>
      </c>
    </row>
  </sheetData>
  <mergeCells count="4">
    <mergeCell ref="D8:E8"/>
    <mergeCell ref="B2:E2"/>
    <mergeCell ref="C3:E3"/>
    <mergeCell ref="A6:E7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Normal="100" zoomScaleSheetLayoutView="100" workbookViewId="0">
      <selection activeCell="E13" sqref="E13"/>
    </sheetView>
  </sheetViews>
  <sheetFormatPr defaultRowHeight="12.75"/>
  <cols>
    <col min="1" max="1" width="6.140625" style="65" customWidth="1"/>
    <col min="2" max="2" width="45.42578125" style="65" customWidth="1"/>
    <col min="3" max="3" width="13.85546875" style="65" customWidth="1"/>
    <col min="4" max="4" width="12.42578125" style="65" customWidth="1"/>
    <col min="5" max="5" width="12.7109375" style="65" customWidth="1"/>
    <col min="6" max="16384" width="9.140625" style="65"/>
  </cols>
  <sheetData>
    <row r="1" spans="1:5">
      <c r="D1" s="65" t="s">
        <v>399</v>
      </c>
    </row>
    <row r="2" spans="1:5" ht="12.75" customHeight="1">
      <c r="B2" s="331" t="s">
        <v>319</v>
      </c>
      <c r="C2" s="331"/>
      <c r="D2" s="331"/>
      <c r="E2" s="331"/>
    </row>
    <row r="3" spans="1:5" ht="59.25" customHeight="1">
      <c r="C3" s="349" t="s">
        <v>409</v>
      </c>
      <c r="D3" s="349"/>
      <c r="E3" s="349"/>
    </row>
    <row r="5" spans="1:5" ht="12.75" customHeight="1">
      <c r="A5" s="358" t="s">
        <v>411</v>
      </c>
      <c r="B5" s="358"/>
      <c r="C5" s="358"/>
      <c r="D5" s="358"/>
      <c r="E5" s="358"/>
    </row>
    <row r="6" spans="1:5" ht="47.25" customHeight="1">
      <c r="A6" s="358"/>
      <c r="B6" s="358"/>
      <c r="C6" s="358"/>
      <c r="D6" s="358"/>
      <c r="E6" s="358"/>
    </row>
    <row r="8" spans="1:5">
      <c r="B8" s="66"/>
      <c r="C8" s="55"/>
      <c r="D8" s="359" t="s">
        <v>58</v>
      </c>
      <c r="E8" s="359"/>
    </row>
    <row r="9" spans="1:5" s="60" customFormat="1" ht="34.5" customHeight="1">
      <c r="A9" s="187" t="s">
        <v>23</v>
      </c>
      <c r="B9" s="83" t="s">
        <v>208</v>
      </c>
      <c r="C9" s="285" t="s">
        <v>418</v>
      </c>
      <c r="D9" s="285" t="s">
        <v>416</v>
      </c>
      <c r="E9" s="285" t="s">
        <v>417</v>
      </c>
    </row>
    <row r="10" spans="1:5" s="60" customFormat="1" ht="22.5" customHeight="1">
      <c r="A10" s="95">
        <v>1</v>
      </c>
      <c r="B10" s="95">
        <v>2</v>
      </c>
      <c r="C10" s="95">
        <v>3</v>
      </c>
      <c r="D10" s="95">
        <v>4</v>
      </c>
      <c r="E10" s="95">
        <v>5</v>
      </c>
    </row>
    <row r="11" spans="1:5" s="60" customFormat="1" ht="64.5" customHeight="1">
      <c r="A11" s="181">
        <v>1</v>
      </c>
      <c r="B11" s="59" t="s">
        <v>159</v>
      </c>
      <c r="C11" s="192">
        <v>10</v>
      </c>
      <c r="D11" s="192">
        <v>10</v>
      </c>
      <c r="E11" s="317">
        <f>D11/C11</f>
        <v>1</v>
      </c>
    </row>
    <row r="12" spans="1:5" s="60" customFormat="1" ht="54.75" customHeight="1">
      <c r="A12" s="181">
        <v>2</v>
      </c>
      <c r="B12" s="61" t="s">
        <v>216</v>
      </c>
      <c r="C12" s="318">
        <f>56.931+58.165+20.78031</f>
        <v>135.87630999999999</v>
      </c>
      <c r="D12" s="318">
        <f>56.931+58.165+20.78031</f>
        <v>135.87630999999999</v>
      </c>
      <c r="E12" s="317">
        <f t="shared" ref="E12:E16" si="0">D12/C12</f>
        <v>1</v>
      </c>
    </row>
    <row r="13" spans="1:5" s="60" customFormat="1" ht="54.75" customHeight="1">
      <c r="A13" s="181">
        <v>3</v>
      </c>
      <c r="B13" s="61" t="s">
        <v>236</v>
      </c>
      <c r="C13" s="318">
        <v>370.49400000000003</v>
      </c>
      <c r="D13" s="318">
        <v>370.49400000000003</v>
      </c>
      <c r="E13" s="317">
        <f t="shared" si="0"/>
        <v>1</v>
      </c>
    </row>
    <row r="14" spans="1:5" s="60" customFormat="1" ht="63" customHeight="1">
      <c r="A14" s="181">
        <v>4</v>
      </c>
      <c r="B14" s="61" t="s">
        <v>222</v>
      </c>
      <c r="C14" s="318">
        <v>0</v>
      </c>
      <c r="D14" s="318">
        <v>0</v>
      </c>
      <c r="E14" s="317">
        <v>0</v>
      </c>
    </row>
    <row r="15" spans="1:5" s="60" customFormat="1" ht="64.5" customHeight="1">
      <c r="A15" s="181">
        <v>5</v>
      </c>
      <c r="B15" s="61" t="s">
        <v>254</v>
      </c>
      <c r="C15" s="318">
        <v>3049.3580000000002</v>
      </c>
      <c r="D15" s="318">
        <v>3049.3580000000002</v>
      </c>
      <c r="E15" s="317">
        <f t="shared" si="0"/>
        <v>1</v>
      </c>
    </row>
    <row r="16" spans="1:5" s="96" customFormat="1" ht="20.25" customHeight="1">
      <c r="A16" s="181">
        <v>6</v>
      </c>
      <c r="B16" s="62" t="s">
        <v>5</v>
      </c>
      <c r="C16" s="63">
        <f>SUM(C11:C15)</f>
        <v>3565.7283100000004</v>
      </c>
      <c r="D16" s="63">
        <f>SUM(D11:D15)</f>
        <v>3565.7283100000004</v>
      </c>
      <c r="E16" s="316">
        <f t="shared" si="0"/>
        <v>1</v>
      </c>
    </row>
  </sheetData>
  <mergeCells count="4">
    <mergeCell ref="B2:E2"/>
    <mergeCell ref="C3:E3"/>
    <mergeCell ref="D8:E8"/>
    <mergeCell ref="A5:E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>
      <selection activeCell="M5" sqref="M5"/>
    </sheetView>
  </sheetViews>
  <sheetFormatPr defaultRowHeight="15"/>
  <cols>
    <col min="1" max="1" width="1.5703125" customWidth="1"/>
    <col min="3" max="3" width="47.85546875" customWidth="1"/>
    <col min="4" max="4" width="11.28515625" customWidth="1"/>
    <col min="5" max="5" width="12" customWidth="1"/>
    <col min="6" max="6" width="12.140625" customWidth="1"/>
    <col min="7" max="7" width="0.140625" customWidth="1"/>
    <col min="257" max="257" width="1.5703125" customWidth="1"/>
    <col min="259" max="259" width="47.85546875" customWidth="1"/>
    <col min="260" max="260" width="11.28515625" customWidth="1"/>
    <col min="261" max="261" width="12" customWidth="1"/>
    <col min="262" max="262" width="12.140625" customWidth="1"/>
    <col min="263" max="263" width="0.140625" customWidth="1"/>
    <col min="513" max="513" width="1.5703125" customWidth="1"/>
    <col min="515" max="515" width="47.85546875" customWidth="1"/>
    <col min="516" max="516" width="11.28515625" customWidth="1"/>
    <col min="517" max="517" width="12" customWidth="1"/>
    <col min="518" max="518" width="12.140625" customWidth="1"/>
    <col min="519" max="519" width="0.140625" customWidth="1"/>
    <col min="769" max="769" width="1.5703125" customWidth="1"/>
    <col min="771" max="771" width="47.85546875" customWidth="1"/>
    <col min="772" max="772" width="11.28515625" customWidth="1"/>
    <col min="773" max="773" width="12" customWidth="1"/>
    <col min="774" max="774" width="12.140625" customWidth="1"/>
    <col min="775" max="775" width="0.140625" customWidth="1"/>
    <col min="1025" max="1025" width="1.5703125" customWidth="1"/>
    <col min="1027" max="1027" width="47.85546875" customWidth="1"/>
    <col min="1028" max="1028" width="11.28515625" customWidth="1"/>
    <col min="1029" max="1029" width="12" customWidth="1"/>
    <col min="1030" max="1030" width="12.140625" customWidth="1"/>
    <col min="1031" max="1031" width="0.140625" customWidth="1"/>
    <col min="1281" max="1281" width="1.5703125" customWidth="1"/>
    <col min="1283" max="1283" width="47.85546875" customWidth="1"/>
    <col min="1284" max="1284" width="11.28515625" customWidth="1"/>
    <col min="1285" max="1285" width="12" customWidth="1"/>
    <col min="1286" max="1286" width="12.140625" customWidth="1"/>
    <col min="1287" max="1287" width="0.140625" customWidth="1"/>
    <col min="1537" max="1537" width="1.5703125" customWidth="1"/>
    <col min="1539" max="1539" width="47.85546875" customWidth="1"/>
    <col min="1540" max="1540" width="11.28515625" customWidth="1"/>
    <col min="1541" max="1541" width="12" customWidth="1"/>
    <col min="1542" max="1542" width="12.140625" customWidth="1"/>
    <col min="1543" max="1543" width="0.140625" customWidth="1"/>
    <col min="1793" max="1793" width="1.5703125" customWidth="1"/>
    <col min="1795" max="1795" width="47.85546875" customWidth="1"/>
    <col min="1796" max="1796" width="11.28515625" customWidth="1"/>
    <col min="1797" max="1797" width="12" customWidth="1"/>
    <col min="1798" max="1798" width="12.140625" customWidth="1"/>
    <col min="1799" max="1799" width="0.140625" customWidth="1"/>
    <col min="2049" max="2049" width="1.5703125" customWidth="1"/>
    <col min="2051" max="2051" width="47.85546875" customWidth="1"/>
    <col min="2052" max="2052" width="11.28515625" customWidth="1"/>
    <col min="2053" max="2053" width="12" customWidth="1"/>
    <col min="2054" max="2054" width="12.140625" customWidth="1"/>
    <col min="2055" max="2055" width="0.140625" customWidth="1"/>
    <col min="2305" max="2305" width="1.5703125" customWidth="1"/>
    <col min="2307" max="2307" width="47.85546875" customWidth="1"/>
    <col min="2308" max="2308" width="11.28515625" customWidth="1"/>
    <col min="2309" max="2309" width="12" customWidth="1"/>
    <col min="2310" max="2310" width="12.140625" customWidth="1"/>
    <col min="2311" max="2311" width="0.140625" customWidth="1"/>
    <col min="2561" max="2561" width="1.5703125" customWidth="1"/>
    <col min="2563" max="2563" width="47.85546875" customWidth="1"/>
    <col min="2564" max="2564" width="11.28515625" customWidth="1"/>
    <col min="2565" max="2565" width="12" customWidth="1"/>
    <col min="2566" max="2566" width="12.140625" customWidth="1"/>
    <col min="2567" max="2567" width="0.140625" customWidth="1"/>
    <col min="2817" max="2817" width="1.5703125" customWidth="1"/>
    <col min="2819" max="2819" width="47.85546875" customWidth="1"/>
    <col min="2820" max="2820" width="11.28515625" customWidth="1"/>
    <col min="2821" max="2821" width="12" customWidth="1"/>
    <col min="2822" max="2822" width="12.140625" customWidth="1"/>
    <col min="2823" max="2823" width="0.140625" customWidth="1"/>
    <col min="3073" max="3073" width="1.5703125" customWidth="1"/>
    <col min="3075" max="3075" width="47.85546875" customWidth="1"/>
    <col min="3076" max="3076" width="11.28515625" customWidth="1"/>
    <col min="3077" max="3077" width="12" customWidth="1"/>
    <col min="3078" max="3078" width="12.140625" customWidth="1"/>
    <col min="3079" max="3079" width="0.140625" customWidth="1"/>
    <col min="3329" max="3329" width="1.5703125" customWidth="1"/>
    <col min="3331" max="3331" width="47.85546875" customWidth="1"/>
    <col min="3332" max="3332" width="11.28515625" customWidth="1"/>
    <col min="3333" max="3333" width="12" customWidth="1"/>
    <col min="3334" max="3334" width="12.140625" customWidth="1"/>
    <col min="3335" max="3335" width="0.140625" customWidth="1"/>
    <col min="3585" max="3585" width="1.5703125" customWidth="1"/>
    <col min="3587" max="3587" width="47.85546875" customWidth="1"/>
    <col min="3588" max="3588" width="11.28515625" customWidth="1"/>
    <col min="3589" max="3589" width="12" customWidth="1"/>
    <col min="3590" max="3590" width="12.140625" customWidth="1"/>
    <col min="3591" max="3591" width="0.140625" customWidth="1"/>
    <col min="3841" max="3841" width="1.5703125" customWidth="1"/>
    <col min="3843" max="3843" width="47.85546875" customWidth="1"/>
    <col min="3844" max="3844" width="11.28515625" customWidth="1"/>
    <col min="3845" max="3845" width="12" customWidth="1"/>
    <col min="3846" max="3846" width="12.140625" customWidth="1"/>
    <col min="3847" max="3847" width="0.140625" customWidth="1"/>
    <col min="4097" max="4097" width="1.5703125" customWidth="1"/>
    <col min="4099" max="4099" width="47.85546875" customWidth="1"/>
    <col min="4100" max="4100" width="11.28515625" customWidth="1"/>
    <col min="4101" max="4101" width="12" customWidth="1"/>
    <col min="4102" max="4102" width="12.140625" customWidth="1"/>
    <col min="4103" max="4103" width="0.140625" customWidth="1"/>
    <col min="4353" max="4353" width="1.5703125" customWidth="1"/>
    <col min="4355" max="4355" width="47.85546875" customWidth="1"/>
    <col min="4356" max="4356" width="11.28515625" customWidth="1"/>
    <col min="4357" max="4357" width="12" customWidth="1"/>
    <col min="4358" max="4358" width="12.140625" customWidth="1"/>
    <col min="4359" max="4359" width="0.140625" customWidth="1"/>
    <col min="4609" max="4609" width="1.5703125" customWidth="1"/>
    <col min="4611" max="4611" width="47.85546875" customWidth="1"/>
    <col min="4612" max="4612" width="11.28515625" customWidth="1"/>
    <col min="4613" max="4613" width="12" customWidth="1"/>
    <col min="4614" max="4614" width="12.140625" customWidth="1"/>
    <col min="4615" max="4615" width="0.140625" customWidth="1"/>
    <col min="4865" max="4865" width="1.5703125" customWidth="1"/>
    <col min="4867" max="4867" width="47.85546875" customWidth="1"/>
    <col min="4868" max="4868" width="11.28515625" customWidth="1"/>
    <col min="4869" max="4869" width="12" customWidth="1"/>
    <col min="4870" max="4870" width="12.140625" customWidth="1"/>
    <col min="4871" max="4871" width="0.140625" customWidth="1"/>
    <col min="5121" max="5121" width="1.5703125" customWidth="1"/>
    <col min="5123" max="5123" width="47.85546875" customWidth="1"/>
    <col min="5124" max="5124" width="11.28515625" customWidth="1"/>
    <col min="5125" max="5125" width="12" customWidth="1"/>
    <col min="5126" max="5126" width="12.140625" customWidth="1"/>
    <col min="5127" max="5127" width="0.140625" customWidth="1"/>
    <col min="5377" max="5377" width="1.5703125" customWidth="1"/>
    <col min="5379" max="5379" width="47.85546875" customWidth="1"/>
    <col min="5380" max="5380" width="11.28515625" customWidth="1"/>
    <col min="5381" max="5381" width="12" customWidth="1"/>
    <col min="5382" max="5382" width="12.140625" customWidth="1"/>
    <col min="5383" max="5383" width="0.140625" customWidth="1"/>
    <col min="5633" max="5633" width="1.5703125" customWidth="1"/>
    <col min="5635" max="5635" width="47.85546875" customWidth="1"/>
    <col min="5636" max="5636" width="11.28515625" customWidth="1"/>
    <col min="5637" max="5637" width="12" customWidth="1"/>
    <col min="5638" max="5638" width="12.140625" customWidth="1"/>
    <col min="5639" max="5639" width="0.140625" customWidth="1"/>
    <col min="5889" max="5889" width="1.5703125" customWidth="1"/>
    <col min="5891" max="5891" width="47.85546875" customWidth="1"/>
    <col min="5892" max="5892" width="11.28515625" customWidth="1"/>
    <col min="5893" max="5893" width="12" customWidth="1"/>
    <col min="5894" max="5894" width="12.140625" customWidth="1"/>
    <col min="5895" max="5895" width="0.140625" customWidth="1"/>
    <col min="6145" max="6145" width="1.5703125" customWidth="1"/>
    <col min="6147" max="6147" width="47.85546875" customWidth="1"/>
    <col min="6148" max="6148" width="11.28515625" customWidth="1"/>
    <col min="6149" max="6149" width="12" customWidth="1"/>
    <col min="6150" max="6150" width="12.140625" customWidth="1"/>
    <col min="6151" max="6151" width="0.140625" customWidth="1"/>
    <col min="6401" max="6401" width="1.5703125" customWidth="1"/>
    <col min="6403" max="6403" width="47.85546875" customWidth="1"/>
    <col min="6404" max="6404" width="11.28515625" customWidth="1"/>
    <col min="6405" max="6405" width="12" customWidth="1"/>
    <col min="6406" max="6406" width="12.140625" customWidth="1"/>
    <col min="6407" max="6407" width="0.140625" customWidth="1"/>
    <col min="6657" max="6657" width="1.5703125" customWidth="1"/>
    <col min="6659" max="6659" width="47.85546875" customWidth="1"/>
    <col min="6660" max="6660" width="11.28515625" customWidth="1"/>
    <col min="6661" max="6661" width="12" customWidth="1"/>
    <col min="6662" max="6662" width="12.140625" customWidth="1"/>
    <col min="6663" max="6663" width="0.140625" customWidth="1"/>
    <col min="6913" max="6913" width="1.5703125" customWidth="1"/>
    <col min="6915" max="6915" width="47.85546875" customWidth="1"/>
    <col min="6916" max="6916" width="11.28515625" customWidth="1"/>
    <col min="6917" max="6917" width="12" customWidth="1"/>
    <col min="6918" max="6918" width="12.140625" customWidth="1"/>
    <col min="6919" max="6919" width="0.140625" customWidth="1"/>
    <col min="7169" max="7169" width="1.5703125" customWidth="1"/>
    <col min="7171" max="7171" width="47.85546875" customWidth="1"/>
    <col min="7172" max="7172" width="11.28515625" customWidth="1"/>
    <col min="7173" max="7173" width="12" customWidth="1"/>
    <col min="7174" max="7174" width="12.140625" customWidth="1"/>
    <col min="7175" max="7175" width="0.140625" customWidth="1"/>
    <col min="7425" max="7425" width="1.5703125" customWidth="1"/>
    <col min="7427" max="7427" width="47.85546875" customWidth="1"/>
    <col min="7428" max="7428" width="11.28515625" customWidth="1"/>
    <col min="7429" max="7429" width="12" customWidth="1"/>
    <col min="7430" max="7430" width="12.140625" customWidth="1"/>
    <col min="7431" max="7431" width="0.140625" customWidth="1"/>
    <col min="7681" max="7681" width="1.5703125" customWidth="1"/>
    <col min="7683" max="7683" width="47.85546875" customWidth="1"/>
    <col min="7684" max="7684" width="11.28515625" customWidth="1"/>
    <col min="7685" max="7685" width="12" customWidth="1"/>
    <col min="7686" max="7686" width="12.140625" customWidth="1"/>
    <col min="7687" max="7687" width="0.140625" customWidth="1"/>
    <col min="7937" max="7937" width="1.5703125" customWidth="1"/>
    <col min="7939" max="7939" width="47.85546875" customWidth="1"/>
    <col min="7940" max="7940" width="11.28515625" customWidth="1"/>
    <col min="7941" max="7941" width="12" customWidth="1"/>
    <col min="7942" max="7942" width="12.140625" customWidth="1"/>
    <col min="7943" max="7943" width="0.140625" customWidth="1"/>
    <col min="8193" max="8193" width="1.5703125" customWidth="1"/>
    <col min="8195" max="8195" width="47.85546875" customWidth="1"/>
    <col min="8196" max="8196" width="11.28515625" customWidth="1"/>
    <col min="8197" max="8197" width="12" customWidth="1"/>
    <col min="8198" max="8198" width="12.140625" customWidth="1"/>
    <col min="8199" max="8199" width="0.140625" customWidth="1"/>
    <col min="8449" max="8449" width="1.5703125" customWidth="1"/>
    <col min="8451" max="8451" width="47.85546875" customWidth="1"/>
    <col min="8452" max="8452" width="11.28515625" customWidth="1"/>
    <col min="8453" max="8453" width="12" customWidth="1"/>
    <col min="8454" max="8454" width="12.140625" customWidth="1"/>
    <col min="8455" max="8455" width="0.140625" customWidth="1"/>
    <col min="8705" max="8705" width="1.5703125" customWidth="1"/>
    <col min="8707" max="8707" width="47.85546875" customWidth="1"/>
    <col min="8708" max="8708" width="11.28515625" customWidth="1"/>
    <col min="8709" max="8709" width="12" customWidth="1"/>
    <col min="8710" max="8710" width="12.140625" customWidth="1"/>
    <col min="8711" max="8711" width="0.140625" customWidth="1"/>
    <col min="8961" max="8961" width="1.5703125" customWidth="1"/>
    <col min="8963" max="8963" width="47.85546875" customWidth="1"/>
    <col min="8964" max="8964" width="11.28515625" customWidth="1"/>
    <col min="8965" max="8965" width="12" customWidth="1"/>
    <col min="8966" max="8966" width="12.140625" customWidth="1"/>
    <col min="8967" max="8967" width="0.140625" customWidth="1"/>
    <col min="9217" max="9217" width="1.5703125" customWidth="1"/>
    <col min="9219" max="9219" width="47.85546875" customWidth="1"/>
    <col min="9220" max="9220" width="11.28515625" customWidth="1"/>
    <col min="9221" max="9221" width="12" customWidth="1"/>
    <col min="9222" max="9222" width="12.140625" customWidth="1"/>
    <col min="9223" max="9223" width="0.140625" customWidth="1"/>
    <col min="9473" max="9473" width="1.5703125" customWidth="1"/>
    <col min="9475" max="9475" width="47.85546875" customWidth="1"/>
    <col min="9476" max="9476" width="11.28515625" customWidth="1"/>
    <col min="9477" max="9477" width="12" customWidth="1"/>
    <col min="9478" max="9478" width="12.140625" customWidth="1"/>
    <col min="9479" max="9479" width="0.140625" customWidth="1"/>
    <col min="9729" max="9729" width="1.5703125" customWidth="1"/>
    <col min="9731" max="9731" width="47.85546875" customWidth="1"/>
    <col min="9732" max="9732" width="11.28515625" customWidth="1"/>
    <col min="9733" max="9733" width="12" customWidth="1"/>
    <col min="9734" max="9734" width="12.140625" customWidth="1"/>
    <col min="9735" max="9735" width="0.140625" customWidth="1"/>
    <col min="9985" max="9985" width="1.5703125" customWidth="1"/>
    <col min="9987" max="9987" width="47.85546875" customWidth="1"/>
    <col min="9988" max="9988" width="11.28515625" customWidth="1"/>
    <col min="9989" max="9989" width="12" customWidth="1"/>
    <col min="9990" max="9990" width="12.140625" customWidth="1"/>
    <col min="9991" max="9991" width="0.140625" customWidth="1"/>
    <col min="10241" max="10241" width="1.5703125" customWidth="1"/>
    <col min="10243" max="10243" width="47.85546875" customWidth="1"/>
    <col min="10244" max="10244" width="11.28515625" customWidth="1"/>
    <col min="10245" max="10245" width="12" customWidth="1"/>
    <col min="10246" max="10246" width="12.140625" customWidth="1"/>
    <col min="10247" max="10247" width="0.140625" customWidth="1"/>
    <col min="10497" max="10497" width="1.5703125" customWidth="1"/>
    <col min="10499" max="10499" width="47.85546875" customWidth="1"/>
    <col min="10500" max="10500" width="11.28515625" customWidth="1"/>
    <col min="10501" max="10501" width="12" customWidth="1"/>
    <col min="10502" max="10502" width="12.140625" customWidth="1"/>
    <col min="10503" max="10503" width="0.140625" customWidth="1"/>
    <col min="10753" max="10753" width="1.5703125" customWidth="1"/>
    <col min="10755" max="10755" width="47.85546875" customWidth="1"/>
    <col min="10756" max="10756" width="11.28515625" customWidth="1"/>
    <col min="10757" max="10757" width="12" customWidth="1"/>
    <col min="10758" max="10758" width="12.140625" customWidth="1"/>
    <col min="10759" max="10759" width="0.140625" customWidth="1"/>
    <col min="11009" max="11009" width="1.5703125" customWidth="1"/>
    <col min="11011" max="11011" width="47.85546875" customWidth="1"/>
    <col min="11012" max="11012" width="11.28515625" customWidth="1"/>
    <col min="11013" max="11013" width="12" customWidth="1"/>
    <col min="11014" max="11014" width="12.140625" customWidth="1"/>
    <col min="11015" max="11015" width="0.140625" customWidth="1"/>
    <col min="11265" max="11265" width="1.5703125" customWidth="1"/>
    <col min="11267" max="11267" width="47.85546875" customWidth="1"/>
    <col min="11268" max="11268" width="11.28515625" customWidth="1"/>
    <col min="11269" max="11269" width="12" customWidth="1"/>
    <col min="11270" max="11270" width="12.140625" customWidth="1"/>
    <col min="11271" max="11271" width="0.140625" customWidth="1"/>
    <col min="11521" max="11521" width="1.5703125" customWidth="1"/>
    <col min="11523" max="11523" width="47.85546875" customWidth="1"/>
    <col min="11524" max="11524" width="11.28515625" customWidth="1"/>
    <col min="11525" max="11525" width="12" customWidth="1"/>
    <col min="11526" max="11526" width="12.140625" customWidth="1"/>
    <col min="11527" max="11527" width="0.140625" customWidth="1"/>
    <col min="11777" max="11777" width="1.5703125" customWidth="1"/>
    <col min="11779" max="11779" width="47.85546875" customWidth="1"/>
    <col min="11780" max="11780" width="11.28515625" customWidth="1"/>
    <col min="11781" max="11781" width="12" customWidth="1"/>
    <col min="11782" max="11782" width="12.140625" customWidth="1"/>
    <col min="11783" max="11783" width="0.140625" customWidth="1"/>
    <col min="12033" max="12033" width="1.5703125" customWidth="1"/>
    <col min="12035" max="12035" width="47.85546875" customWidth="1"/>
    <col min="12036" max="12036" width="11.28515625" customWidth="1"/>
    <col min="12037" max="12037" width="12" customWidth="1"/>
    <col min="12038" max="12038" width="12.140625" customWidth="1"/>
    <col min="12039" max="12039" width="0.140625" customWidth="1"/>
    <col min="12289" max="12289" width="1.5703125" customWidth="1"/>
    <col min="12291" max="12291" width="47.85546875" customWidth="1"/>
    <col min="12292" max="12292" width="11.28515625" customWidth="1"/>
    <col min="12293" max="12293" width="12" customWidth="1"/>
    <col min="12294" max="12294" width="12.140625" customWidth="1"/>
    <col min="12295" max="12295" width="0.140625" customWidth="1"/>
    <col min="12545" max="12545" width="1.5703125" customWidth="1"/>
    <col min="12547" max="12547" width="47.85546875" customWidth="1"/>
    <col min="12548" max="12548" width="11.28515625" customWidth="1"/>
    <col min="12549" max="12549" width="12" customWidth="1"/>
    <col min="12550" max="12550" width="12.140625" customWidth="1"/>
    <col min="12551" max="12551" width="0.140625" customWidth="1"/>
    <col min="12801" max="12801" width="1.5703125" customWidth="1"/>
    <col min="12803" max="12803" width="47.85546875" customWidth="1"/>
    <col min="12804" max="12804" width="11.28515625" customWidth="1"/>
    <col min="12805" max="12805" width="12" customWidth="1"/>
    <col min="12806" max="12806" width="12.140625" customWidth="1"/>
    <col min="12807" max="12807" width="0.140625" customWidth="1"/>
    <col min="13057" max="13057" width="1.5703125" customWidth="1"/>
    <col min="13059" max="13059" width="47.85546875" customWidth="1"/>
    <col min="13060" max="13060" width="11.28515625" customWidth="1"/>
    <col min="13061" max="13061" width="12" customWidth="1"/>
    <col min="13062" max="13062" width="12.140625" customWidth="1"/>
    <col min="13063" max="13063" width="0.140625" customWidth="1"/>
    <col min="13313" max="13313" width="1.5703125" customWidth="1"/>
    <col min="13315" max="13315" width="47.85546875" customWidth="1"/>
    <col min="13316" max="13316" width="11.28515625" customWidth="1"/>
    <col min="13317" max="13317" width="12" customWidth="1"/>
    <col min="13318" max="13318" width="12.140625" customWidth="1"/>
    <col min="13319" max="13319" width="0.140625" customWidth="1"/>
    <col min="13569" max="13569" width="1.5703125" customWidth="1"/>
    <col min="13571" max="13571" width="47.85546875" customWidth="1"/>
    <col min="13572" max="13572" width="11.28515625" customWidth="1"/>
    <col min="13573" max="13573" width="12" customWidth="1"/>
    <col min="13574" max="13574" width="12.140625" customWidth="1"/>
    <col min="13575" max="13575" width="0.140625" customWidth="1"/>
    <col min="13825" max="13825" width="1.5703125" customWidth="1"/>
    <col min="13827" max="13827" width="47.85546875" customWidth="1"/>
    <col min="13828" max="13828" width="11.28515625" customWidth="1"/>
    <col min="13829" max="13829" width="12" customWidth="1"/>
    <col min="13830" max="13830" width="12.140625" customWidth="1"/>
    <col min="13831" max="13831" width="0.140625" customWidth="1"/>
    <col min="14081" max="14081" width="1.5703125" customWidth="1"/>
    <col min="14083" max="14083" width="47.85546875" customWidth="1"/>
    <col min="14084" max="14084" width="11.28515625" customWidth="1"/>
    <col min="14085" max="14085" width="12" customWidth="1"/>
    <col min="14086" max="14086" width="12.140625" customWidth="1"/>
    <col min="14087" max="14087" width="0.140625" customWidth="1"/>
    <col min="14337" max="14337" width="1.5703125" customWidth="1"/>
    <col min="14339" max="14339" width="47.85546875" customWidth="1"/>
    <col min="14340" max="14340" width="11.28515625" customWidth="1"/>
    <col min="14341" max="14341" width="12" customWidth="1"/>
    <col min="14342" max="14342" width="12.140625" customWidth="1"/>
    <col min="14343" max="14343" width="0.140625" customWidth="1"/>
    <col min="14593" max="14593" width="1.5703125" customWidth="1"/>
    <col min="14595" max="14595" width="47.85546875" customWidth="1"/>
    <col min="14596" max="14596" width="11.28515625" customWidth="1"/>
    <col min="14597" max="14597" width="12" customWidth="1"/>
    <col min="14598" max="14598" width="12.140625" customWidth="1"/>
    <col min="14599" max="14599" width="0.140625" customWidth="1"/>
    <col min="14849" max="14849" width="1.5703125" customWidth="1"/>
    <col min="14851" max="14851" width="47.85546875" customWidth="1"/>
    <col min="14852" max="14852" width="11.28515625" customWidth="1"/>
    <col min="14853" max="14853" width="12" customWidth="1"/>
    <col min="14854" max="14854" width="12.140625" customWidth="1"/>
    <col min="14855" max="14855" width="0.140625" customWidth="1"/>
    <col min="15105" max="15105" width="1.5703125" customWidth="1"/>
    <col min="15107" max="15107" width="47.85546875" customWidth="1"/>
    <col min="15108" max="15108" width="11.28515625" customWidth="1"/>
    <col min="15109" max="15109" width="12" customWidth="1"/>
    <col min="15110" max="15110" width="12.140625" customWidth="1"/>
    <col min="15111" max="15111" width="0.140625" customWidth="1"/>
    <col min="15361" max="15361" width="1.5703125" customWidth="1"/>
    <col min="15363" max="15363" width="47.85546875" customWidth="1"/>
    <col min="15364" max="15364" width="11.28515625" customWidth="1"/>
    <col min="15365" max="15365" width="12" customWidth="1"/>
    <col min="15366" max="15366" width="12.140625" customWidth="1"/>
    <col min="15367" max="15367" width="0.140625" customWidth="1"/>
    <col min="15617" max="15617" width="1.5703125" customWidth="1"/>
    <col min="15619" max="15619" width="47.85546875" customWidth="1"/>
    <col min="15620" max="15620" width="11.28515625" customWidth="1"/>
    <col min="15621" max="15621" width="12" customWidth="1"/>
    <col min="15622" max="15622" width="12.140625" customWidth="1"/>
    <col min="15623" max="15623" width="0.140625" customWidth="1"/>
    <col min="15873" max="15873" width="1.5703125" customWidth="1"/>
    <col min="15875" max="15875" width="47.85546875" customWidth="1"/>
    <col min="15876" max="15876" width="11.28515625" customWidth="1"/>
    <col min="15877" max="15877" width="12" customWidth="1"/>
    <col min="15878" max="15878" width="12.140625" customWidth="1"/>
    <col min="15879" max="15879" width="0.140625" customWidth="1"/>
    <col min="16129" max="16129" width="1.5703125" customWidth="1"/>
    <col min="16131" max="16131" width="47.85546875" customWidth="1"/>
    <col min="16132" max="16132" width="11.28515625" customWidth="1"/>
    <col min="16133" max="16133" width="12" customWidth="1"/>
    <col min="16134" max="16134" width="12.140625" customWidth="1"/>
    <col min="16135" max="16135" width="0.140625" customWidth="1"/>
  </cols>
  <sheetData>
    <row r="1" spans="1:7" ht="19.5" customHeight="1">
      <c r="A1" s="360" t="s">
        <v>419</v>
      </c>
      <c r="B1" s="360"/>
      <c r="C1" s="360"/>
      <c r="D1" s="360"/>
      <c r="E1" s="360"/>
      <c r="F1" s="360"/>
      <c r="G1" s="360"/>
    </row>
    <row r="2" spans="1:7" ht="89.25" customHeight="1">
      <c r="A2" s="244"/>
      <c r="B2" s="244"/>
      <c r="C2" s="244"/>
      <c r="D2" s="361" t="s">
        <v>412</v>
      </c>
      <c r="E2" s="361"/>
      <c r="F2" s="361"/>
      <c r="G2" s="244"/>
    </row>
    <row r="3" spans="1:7" ht="39" customHeight="1">
      <c r="A3" s="362" t="s">
        <v>413</v>
      </c>
      <c r="B3" s="362"/>
      <c r="C3" s="362"/>
      <c r="D3" s="362"/>
      <c r="E3" s="362"/>
      <c r="F3" s="362"/>
      <c r="G3" s="362"/>
    </row>
    <row r="4" spans="1:7" ht="15.75" thickBot="1">
      <c r="A4" s="245"/>
      <c r="B4" s="245"/>
      <c r="C4" s="245"/>
      <c r="D4" s="245"/>
      <c r="E4" s="245"/>
      <c r="F4" s="245"/>
      <c r="G4" s="245"/>
    </row>
    <row r="5" spans="1:7" ht="47.25">
      <c r="A5" s="245"/>
      <c r="B5" s="246" t="s">
        <v>23</v>
      </c>
      <c r="C5" s="247" t="s">
        <v>377</v>
      </c>
      <c r="D5" s="285" t="s">
        <v>418</v>
      </c>
      <c r="E5" s="285" t="s">
        <v>416</v>
      </c>
      <c r="F5" s="285" t="s">
        <v>417</v>
      </c>
      <c r="G5" s="245"/>
    </row>
    <row r="6" spans="1:7">
      <c r="A6" s="245"/>
      <c r="B6" s="248">
        <v>1</v>
      </c>
      <c r="C6" s="249">
        <v>2</v>
      </c>
      <c r="D6" s="248">
        <v>3</v>
      </c>
      <c r="E6" s="249">
        <v>4</v>
      </c>
      <c r="F6" s="248">
        <v>5</v>
      </c>
      <c r="G6" s="245"/>
    </row>
    <row r="7" spans="1:7" ht="15.75">
      <c r="A7" s="245"/>
      <c r="B7" s="250">
        <v>1</v>
      </c>
      <c r="C7" s="251" t="s">
        <v>223</v>
      </c>
      <c r="D7" s="252">
        <f t="shared" ref="D7:E8" si="0">D8</f>
        <v>162.29646</v>
      </c>
      <c r="E7" s="253">
        <f t="shared" si="0"/>
        <v>162.29646</v>
      </c>
      <c r="F7" s="319">
        <f>E7/D7</f>
        <v>1</v>
      </c>
      <c r="G7" s="245"/>
    </row>
    <row r="8" spans="1:7" ht="15.75">
      <c r="A8" s="245"/>
      <c r="B8" s="254">
        <f>B7+1</f>
        <v>2</v>
      </c>
      <c r="C8" s="255" t="s">
        <v>224</v>
      </c>
      <c r="D8" s="256">
        <f t="shared" si="0"/>
        <v>162.29646</v>
      </c>
      <c r="E8" s="257">
        <f t="shared" si="0"/>
        <v>162.29646</v>
      </c>
      <c r="F8" s="319">
        <f t="shared" ref="F8:F12" si="1">E8/D8</f>
        <v>1</v>
      </c>
      <c r="G8" s="245"/>
    </row>
    <row r="9" spans="1:7" ht="39" customHeight="1">
      <c r="A9" s="245"/>
      <c r="B9" s="254">
        <v>3</v>
      </c>
      <c r="C9" s="255" t="s">
        <v>225</v>
      </c>
      <c r="D9" s="258">
        <f>D11</f>
        <v>162.29646</v>
      </c>
      <c r="E9" s="258">
        <f>E11</f>
        <v>162.29646</v>
      </c>
      <c r="F9" s="319">
        <f t="shared" si="1"/>
        <v>1</v>
      </c>
      <c r="G9" s="245"/>
    </row>
    <row r="10" spans="1:7" ht="33.75" customHeight="1">
      <c r="A10" s="245"/>
      <c r="B10" s="254">
        <v>4</v>
      </c>
      <c r="C10" s="255" t="s">
        <v>226</v>
      </c>
      <c r="D10" s="256">
        <f>D11</f>
        <v>162.29646</v>
      </c>
      <c r="E10" s="257">
        <f>E11</f>
        <v>162.29646</v>
      </c>
      <c r="F10" s="319">
        <f t="shared" si="1"/>
        <v>1</v>
      </c>
      <c r="G10" s="245"/>
    </row>
    <row r="11" spans="1:7" ht="41.25" customHeight="1" thickBot="1">
      <c r="A11" s="245"/>
      <c r="B11" s="254">
        <v>5</v>
      </c>
      <c r="C11" s="255" t="s">
        <v>227</v>
      </c>
      <c r="D11" s="256">
        <v>162.29646</v>
      </c>
      <c r="E11" s="256">
        <v>162.29646</v>
      </c>
      <c r="F11" s="319">
        <f t="shared" si="1"/>
        <v>1</v>
      </c>
      <c r="G11" s="245"/>
    </row>
    <row r="12" spans="1:7" ht="16.5" thickBot="1">
      <c r="A12" s="245"/>
      <c r="B12" s="320">
        <v>6</v>
      </c>
      <c r="C12" s="259" t="s">
        <v>378</v>
      </c>
      <c r="D12" s="260">
        <f>D7</f>
        <v>162.29646</v>
      </c>
      <c r="E12" s="260">
        <f>E7</f>
        <v>162.29646</v>
      </c>
      <c r="F12" s="319">
        <f t="shared" si="1"/>
        <v>1</v>
      </c>
      <c r="G12" s="245"/>
    </row>
    <row r="13" spans="1:7">
      <c r="G13" s="245"/>
    </row>
    <row r="14" spans="1:7">
      <c r="G14" s="245"/>
    </row>
    <row r="15" spans="1:7">
      <c r="G15" s="245"/>
    </row>
    <row r="16" spans="1:7">
      <c r="G16" s="245"/>
    </row>
    <row r="17" spans="7:7">
      <c r="G17" s="245"/>
    </row>
    <row r="18" spans="7:7">
      <c r="G18" s="245"/>
    </row>
  </sheetData>
  <mergeCells count="3">
    <mergeCell ref="A1:G1"/>
    <mergeCell ref="D2:F2"/>
    <mergeCell ref="A3:G3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view="pageBreakPreview" topLeftCell="A2" zoomScaleNormal="100" zoomScaleSheetLayoutView="100" workbookViewId="0">
      <selection activeCell="F12" sqref="F12"/>
    </sheetView>
  </sheetViews>
  <sheetFormatPr defaultRowHeight="15"/>
  <cols>
    <col min="1" max="1" width="7" style="53" customWidth="1"/>
    <col min="2" max="2" width="29.7109375" style="53" customWidth="1"/>
    <col min="3" max="3" width="19.42578125" style="53" customWidth="1"/>
    <col min="4" max="4" width="18.140625" style="53" customWidth="1"/>
    <col min="5" max="5" width="15.28515625" style="53" customWidth="1"/>
    <col min="6" max="6" width="14.7109375" style="53" customWidth="1"/>
    <col min="7" max="256" width="9.140625" style="53"/>
    <col min="257" max="257" width="7" style="53" customWidth="1"/>
    <col min="258" max="258" width="37.5703125" style="53" customWidth="1"/>
    <col min="259" max="259" width="18.140625" style="53" customWidth="1"/>
    <col min="260" max="260" width="14.85546875" style="53" customWidth="1"/>
    <col min="261" max="261" width="15.28515625" style="53" customWidth="1"/>
    <col min="262" max="512" width="9.140625" style="53"/>
    <col min="513" max="513" width="7" style="53" customWidth="1"/>
    <col min="514" max="514" width="37.5703125" style="53" customWidth="1"/>
    <col min="515" max="515" width="18.140625" style="53" customWidth="1"/>
    <col min="516" max="516" width="14.85546875" style="53" customWidth="1"/>
    <col min="517" max="517" width="15.28515625" style="53" customWidth="1"/>
    <col min="518" max="768" width="9.140625" style="53"/>
    <col min="769" max="769" width="7" style="53" customWidth="1"/>
    <col min="770" max="770" width="37.5703125" style="53" customWidth="1"/>
    <col min="771" max="771" width="18.140625" style="53" customWidth="1"/>
    <col min="772" max="772" width="14.85546875" style="53" customWidth="1"/>
    <col min="773" max="773" width="15.28515625" style="53" customWidth="1"/>
    <col min="774" max="1024" width="9.140625" style="53"/>
    <col min="1025" max="1025" width="7" style="53" customWidth="1"/>
    <col min="1026" max="1026" width="37.5703125" style="53" customWidth="1"/>
    <col min="1027" max="1027" width="18.140625" style="53" customWidth="1"/>
    <col min="1028" max="1028" width="14.85546875" style="53" customWidth="1"/>
    <col min="1029" max="1029" width="15.28515625" style="53" customWidth="1"/>
    <col min="1030" max="1280" width="9.140625" style="53"/>
    <col min="1281" max="1281" width="7" style="53" customWidth="1"/>
    <col min="1282" max="1282" width="37.5703125" style="53" customWidth="1"/>
    <col min="1283" max="1283" width="18.140625" style="53" customWidth="1"/>
    <col min="1284" max="1284" width="14.85546875" style="53" customWidth="1"/>
    <col min="1285" max="1285" width="15.28515625" style="53" customWidth="1"/>
    <col min="1286" max="1536" width="9.140625" style="53"/>
    <col min="1537" max="1537" width="7" style="53" customWidth="1"/>
    <col min="1538" max="1538" width="37.5703125" style="53" customWidth="1"/>
    <col min="1539" max="1539" width="18.140625" style="53" customWidth="1"/>
    <col min="1540" max="1540" width="14.85546875" style="53" customWidth="1"/>
    <col min="1541" max="1541" width="15.28515625" style="53" customWidth="1"/>
    <col min="1542" max="1792" width="9.140625" style="53"/>
    <col min="1793" max="1793" width="7" style="53" customWidth="1"/>
    <col min="1794" max="1794" width="37.5703125" style="53" customWidth="1"/>
    <col min="1795" max="1795" width="18.140625" style="53" customWidth="1"/>
    <col min="1796" max="1796" width="14.85546875" style="53" customWidth="1"/>
    <col min="1797" max="1797" width="15.28515625" style="53" customWidth="1"/>
    <col min="1798" max="2048" width="9.140625" style="53"/>
    <col min="2049" max="2049" width="7" style="53" customWidth="1"/>
    <col min="2050" max="2050" width="37.5703125" style="53" customWidth="1"/>
    <col min="2051" max="2051" width="18.140625" style="53" customWidth="1"/>
    <col min="2052" max="2052" width="14.85546875" style="53" customWidth="1"/>
    <col min="2053" max="2053" width="15.28515625" style="53" customWidth="1"/>
    <col min="2054" max="2304" width="9.140625" style="53"/>
    <col min="2305" max="2305" width="7" style="53" customWidth="1"/>
    <col min="2306" max="2306" width="37.5703125" style="53" customWidth="1"/>
    <col min="2307" max="2307" width="18.140625" style="53" customWidth="1"/>
    <col min="2308" max="2308" width="14.85546875" style="53" customWidth="1"/>
    <col min="2309" max="2309" width="15.28515625" style="53" customWidth="1"/>
    <col min="2310" max="2560" width="9.140625" style="53"/>
    <col min="2561" max="2561" width="7" style="53" customWidth="1"/>
    <col min="2562" max="2562" width="37.5703125" style="53" customWidth="1"/>
    <col min="2563" max="2563" width="18.140625" style="53" customWidth="1"/>
    <col min="2564" max="2564" width="14.85546875" style="53" customWidth="1"/>
    <col min="2565" max="2565" width="15.28515625" style="53" customWidth="1"/>
    <col min="2566" max="2816" width="9.140625" style="53"/>
    <col min="2817" max="2817" width="7" style="53" customWidth="1"/>
    <col min="2818" max="2818" width="37.5703125" style="53" customWidth="1"/>
    <col min="2819" max="2819" width="18.140625" style="53" customWidth="1"/>
    <col min="2820" max="2820" width="14.85546875" style="53" customWidth="1"/>
    <col min="2821" max="2821" width="15.28515625" style="53" customWidth="1"/>
    <col min="2822" max="3072" width="9.140625" style="53"/>
    <col min="3073" max="3073" width="7" style="53" customWidth="1"/>
    <col min="3074" max="3074" width="37.5703125" style="53" customWidth="1"/>
    <col min="3075" max="3075" width="18.140625" style="53" customWidth="1"/>
    <col min="3076" max="3076" width="14.85546875" style="53" customWidth="1"/>
    <col min="3077" max="3077" width="15.28515625" style="53" customWidth="1"/>
    <col min="3078" max="3328" width="9.140625" style="53"/>
    <col min="3329" max="3329" width="7" style="53" customWidth="1"/>
    <col min="3330" max="3330" width="37.5703125" style="53" customWidth="1"/>
    <col min="3331" max="3331" width="18.140625" style="53" customWidth="1"/>
    <col min="3332" max="3332" width="14.85546875" style="53" customWidth="1"/>
    <col min="3333" max="3333" width="15.28515625" style="53" customWidth="1"/>
    <col min="3334" max="3584" width="9.140625" style="53"/>
    <col min="3585" max="3585" width="7" style="53" customWidth="1"/>
    <col min="3586" max="3586" width="37.5703125" style="53" customWidth="1"/>
    <col min="3587" max="3587" width="18.140625" style="53" customWidth="1"/>
    <col min="3588" max="3588" width="14.85546875" style="53" customWidth="1"/>
    <col min="3589" max="3589" width="15.28515625" style="53" customWidth="1"/>
    <col min="3590" max="3840" width="9.140625" style="53"/>
    <col min="3841" max="3841" width="7" style="53" customWidth="1"/>
    <col min="3842" max="3842" width="37.5703125" style="53" customWidth="1"/>
    <col min="3843" max="3843" width="18.140625" style="53" customWidth="1"/>
    <col min="3844" max="3844" width="14.85546875" style="53" customWidth="1"/>
    <col min="3845" max="3845" width="15.28515625" style="53" customWidth="1"/>
    <col min="3846" max="4096" width="9.140625" style="53"/>
    <col min="4097" max="4097" width="7" style="53" customWidth="1"/>
    <col min="4098" max="4098" width="37.5703125" style="53" customWidth="1"/>
    <col min="4099" max="4099" width="18.140625" style="53" customWidth="1"/>
    <col min="4100" max="4100" width="14.85546875" style="53" customWidth="1"/>
    <col min="4101" max="4101" width="15.28515625" style="53" customWidth="1"/>
    <col min="4102" max="4352" width="9.140625" style="53"/>
    <col min="4353" max="4353" width="7" style="53" customWidth="1"/>
    <col min="4354" max="4354" width="37.5703125" style="53" customWidth="1"/>
    <col min="4355" max="4355" width="18.140625" style="53" customWidth="1"/>
    <col min="4356" max="4356" width="14.85546875" style="53" customWidth="1"/>
    <col min="4357" max="4357" width="15.28515625" style="53" customWidth="1"/>
    <col min="4358" max="4608" width="9.140625" style="53"/>
    <col min="4609" max="4609" width="7" style="53" customWidth="1"/>
    <col min="4610" max="4610" width="37.5703125" style="53" customWidth="1"/>
    <col min="4611" max="4611" width="18.140625" style="53" customWidth="1"/>
    <col min="4612" max="4612" width="14.85546875" style="53" customWidth="1"/>
    <col min="4613" max="4613" width="15.28515625" style="53" customWidth="1"/>
    <col min="4614" max="4864" width="9.140625" style="53"/>
    <col min="4865" max="4865" width="7" style="53" customWidth="1"/>
    <col min="4866" max="4866" width="37.5703125" style="53" customWidth="1"/>
    <col min="4867" max="4867" width="18.140625" style="53" customWidth="1"/>
    <col min="4868" max="4868" width="14.85546875" style="53" customWidth="1"/>
    <col min="4869" max="4869" width="15.28515625" style="53" customWidth="1"/>
    <col min="4870" max="5120" width="9.140625" style="53"/>
    <col min="5121" max="5121" width="7" style="53" customWidth="1"/>
    <col min="5122" max="5122" width="37.5703125" style="53" customWidth="1"/>
    <col min="5123" max="5123" width="18.140625" style="53" customWidth="1"/>
    <col min="5124" max="5124" width="14.85546875" style="53" customWidth="1"/>
    <col min="5125" max="5125" width="15.28515625" style="53" customWidth="1"/>
    <col min="5126" max="5376" width="9.140625" style="53"/>
    <col min="5377" max="5377" width="7" style="53" customWidth="1"/>
    <col min="5378" max="5378" width="37.5703125" style="53" customWidth="1"/>
    <col min="5379" max="5379" width="18.140625" style="53" customWidth="1"/>
    <col min="5380" max="5380" width="14.85546875" style="53" customWidth="1"/>
    <col min="5381" max="5381" width="15.28515625" style="53" customWidth="1"/>
    <col min="5382" max="5632" width="9.140625" style="53"/>
    <col min="5633" max="5633" width="7" style="53" customWidth="1"/>
    <col min="5634" max="5634" width="37.5703125" style="53" customWidth="1"/>
    <col min="5635" max="5635" width="18.140625" style="53" customWidth="1"/>
    <col min="5636" max="5636" width="14.85546875" style="53" customWidth="1"/>
    <col min="5637" max="5637" width="15.28515625" style="53" customWidth="1"/>
    <col min="5638" max="5888" width="9.140625" style="53"/>
    <col min="5889" max="5889" width="7" style="53" customWidth="1"/>
    <col min="5890" max="5890" width="37.5703125" style="53" customWidth="1"/>
    <col min="5891" max="5891" width="18.140625" style="53" customWidth="1"/>
    <col min="5892" max="5892" width="14.85546875" style="53" customWidth="1"/>
    <col min="5893" max="5893" width="15.28515625" style="53" customWidth="1"/>
    <col min="5894" max="6144" width="9.140625" style="53"/>
    <col min="6145" max="6145" width="7" style="53" customWidth="1"/>
    <col min="6146" max="6146" width="37.5703125" style="53" customWidth="1"/>
    <col min="6147" max="6147" width="18.140625" style="53" customWidth="1"/>
    <col min="6148" max="6148" width="14.85546875" style="53" customWidth="1"/>
    <col min="6149" max="6149" width="15.28515625" style="53" customWidth="1"/>
    <col min="6150" max="6400" width="9.140625" style="53"/>
    <col min="6401" max="6401" width="7" style="53" customWidth="1"/>
    <col min="6402" max="6402" width="37.5703125" style="53" customWidth="1"/>
    <col min="6403" max="6403" width="18.140625" style="53" customWidth="1"/>
    <col min="6404" max="6404" width="14.85546875" style="53" customWidth="1"/>
    <col min="6405" max="6405" width="15.28515625" style="53" customWidth="1"/>
    <col min="6406" max="6656" width="9.140625" style="53"/>
    <col min="6657" max="6657" width="7" style="53" customWidth="1"/>
    <col min="6658" max="6658" width="37.5703125" style="53" customWidth="1"/>
    <col min="6659" max="6659" width="18.140625" style="53" customWidth="1"/>
    <col min="6660" max="6660" width="14.85546875" style="53" customWidth="1"/>
    <col min="6661" max="6661" width="15.28515625" style="53" customWidth="1"/>
    <col min="6662" max="6912" width="9.140625" style="53"/>
    <col min="6913" max="6913" width="7" style="53" customWidth="1"/>
    <col min="6914" max="6914" width="37.5703125" style="53" customWidth="1"/>
    <col min="6915" max="6915" width="18.140625" style="53" customWidth="1"/>
    <col min="6916" max="6916" width="14.85546875" style="53" customWidth="1"/>
    <col min="6917" max="6917" width="15.28515625" style="53" customWidth="1"/>
    <col min="6918" max="7168" width="9.140625" style="53"/>
    <col min="7169" max="7169" width="7" style="53" customWidth="1"/>
    <col min="7170" max="7170" width="37.5703125" style="53" customWidth="1"/>
    <col min="7171" max="7171" width="18.140625" style="53" customWidth="1"/>
    <col min="7172" max="7172" width="14.85546875" style="53" customWidth="1"/>
    <col min="7173" max="7173" width="15.28515625" style="53" customWidth="1"/>
    <col min="7174" max="7424" width="9.140625" style="53"/>
    <col min="7425" max="7425" width="7" style="53" customWidth="1"/>
    <col min="7426" max="7426" width="37.5703125" style="53" customWidth="1"/>
    <col min="7427" max="7427" width="18.140625" style="53" customWidth="1"/>
    <col min="7428" max="7428" width="14.85546875" style="53" customWidth="1"/>
    <col min="7429" max="7429" width="15.28515625" style="53" customWidth="1"/>
    <col min="7430" max="7680" width="9.140625" style="53"/>
    <col min="7681" max="7681" width="7" style="53" customWidth="1"/>
    <col min="7682" max="7682" width="37.5703125" style="53" customWidth="1"/>
    <col min="7683" max="7683" width="18.140625" style="53" customWidth="1"/>
    <col min="7684" max="7684" width="14.85546875" style="53" customWidth="1"/>
    <col min="7685" max="7685" width="15.28515625" style="53" customWidth="1"/>
    <col min="7686" max="7936" width="9.140625" style="53"/>
    <col min="7937" max="7937" width="7" style="53" customWidth="1"/>
    <col min="7938" max="7938" width="37.5703125" style="53" customWidth="1"/>
    <col min="7939" max="7939" width="18.140625" style="53" customWidth="1"/>
    <col min="7940" max="7940" width="14.85546875" style="53" customWidth="1"/>
    <col min="7941" max="7941" width="15.28515625" style="53" customWidth="1"/>
    <col min="7942" max="8192" width="9.140625" style="53"/>
    <col min="8193" max="8193" width="7" style="53" customWidth="1"/>
    <col min="8194" max="8194" width="37.5703125" style="53" customWidth="1"/>
    <col min="8195" max="8195" width="18.140625" style="53" customWidth="1"/>
    <col min="8196" max="8196" width="14.85546875" style="53" customWidth="1"/>
    <col min="8197" max="8197" width="15.28515625" style="53" customWidth="1"/>
    <col min="8198" max="8448" width="9.140625" style="53"/>
    <col min="8449" max="8449" width="7" style="53" customWidth="1"/>
    <col min="8450" max="8450" width="37.5703125" style="53" customWidth="1"/>
    <col min="8451" max="8451" width="18.140625" style="53" customWidth="1"/>
    <col min="8452" max="8452" width="14.85546875" style="53" customWidth="1"/>
    <col min="8453" max="8453" width="15.28515625" style="53" customWidth="1"/>
    <col min="8454" max="8704" width="9.140625" style="53"/>
    <col min="8705" max="8705" width="7" style="53" customWidth="1"/>
    <col min="8706" max="8706" width="37.5703125" style="53" customWidth="1"/>
    <col min="8707" max="8707" width="18.140625" style="53" customWidth="1"/>
    <col min="8708" max="8708" width="14.85546875" style="53" customWidth="1"/>
    <col min="8709" max="8709" width="15.28515625" style="53" customWidth="1"/>
    <col min="8710" max="8960" width="9.140625" style="53"/>
    <col min="8961" max="8961" width="7" style="53" customWidth="1"/>
    <col min="8962" max="8962" width="37.5703125" style="53" customWidth="1"/>
    <col min="8963" max="8963" width="18.140625" style="53" customWidth="1"/>
    <col min="8964" max="8964" width="14.85546875" style="53" customWidth="1"/>
    <col min="8965" max="8965" width="15.28515625" style="53" customWidth="1"/>
    <col min="8966" max="9216" width="9.140625" style="53"/>
    <col min="9217" max="9217" width="7" style="53" customWidth="1"/>
    <col min="9218" max="9218" width="37.5703125" style="53" customWidth="1"/>
    <col min="9219" max="9219" width="18.140625" style="53" customWidth="1"/>
    <col min="9220" max="9220" width="14.85546875" style="53" customWidth="1"/>
    <col min="9221" max="9221" width="15.28515625" style="53" customWidth="1"/>
    <col min="9222" max="9472" width="9.140625" style="53"/>
    <col min="9473" max="9473" width="7" style="53" customWidth="1"/>
    <col min="9474" max="9474" width="37.5703125" style="53" customWidth="1"/>
    <col min="9475" max="9475" width="18.140625" style="53" customWidth="1"/>
    <col min="9476" max="9476" width="14.85546875" style="53" customWidth="1"/>
    <col min="9477" max="9477" width="15.28515625" style="53" customWidth="1"/>
    <col min="9478" max="9728" width="9.140625" style="53"/>
    <col min="9729" max="9729" width="7" style="53" customWidth="1"/>
    <col min="9730" max="9730" width="37.5703125" style="53" customWidth="1"/>
    <col min="9731" max="9731" width="18.140625" style="53" customWidth="1"/>
    <col min="9732" max="9732" width="14.85546875" style="53" customWidth="1"/>
    <col min="9733" max="9733" width="15.28515625" style="53" customWidth="1"/>
    <col min="9734" max="9984" width="9.140625" style="53"/>
    <col min="9985" max="9985" width="7" style="53" customWidth="1"/>
    <col min="9986" max="9986" width="37.5703125" style="53" customWidth="1"/>
    <col min="9987" max="9987" width="18.140625" style="53" customWidth="1"/>
    <col min="9988" max="9988" width="14.85546875" style="53" customWidth="1"/>
    <col min="9989" max="9989" width="15.28515625" style="53" customWidth="1"/>
    <col min="9990" max="10240" width="9.140625" style="53"/>
    <col min="10241" max="10241" width="7" style="53" customWidth="1"/>
    <col min="10242" max="10242" width="37.5703125" style="53" customWidth="1"/>
    <col min="10243" max="10243" width="18.140625" style="53" customWidth="1"/>
    <col min="10244" max="10244" width="14.85546875" style="53" customWidth="1"/>
    <col min="10245" max="10245" width="15.28515625" style="53" customWidth="1"/>
    <col min="10246" max="10496" width="9.140625" style="53"/>
    <col min="10497" max="10497" width="7" style="53" customWidth="1"/>
    <col min="10498" max="10498" width="37.5703125" style="53" customWidth="1"/>
    <col min="10499" max="10499" width="18.140625" style="53" customWidth="1"/>
    <col min="10500" max="10500" width="14.85546875" style="53" customWidth="1"/>
    <col min="10501" max="10501" width="15.28515625" style="53" customWidth="1"/>
    <col min="10502" max="10752" width="9.140625" style="53"/>
    <col min="10753" max="10753" width="7" style="53" customWidth="1"/>
    <col min="10754" max="10754" width="37.5703125" style="53" customWidth="1"/>
    <col min="10755" max="10755" width="18.140625" style="53" customWidth="1"/>
    <col min="10756" max="10756" width="14.85546875" style="53" customWidth="1"/>
    <col min="10757" max="10757" width="15.28515625" style="53" customWidth="1"/>
    <col min="10758" max="11008" width="9.140625" style="53"/>
    <col min="11009" max="11009" width="7" style="53" customWidth="1"/>
    <col min="11010" max="11010" width="37.5703125" style="53" customWidth="1"/>
    <col min="11011" max="11011" width="18.140625" style="53" customWidth="1"/>
    <col min="11012" max="11012" width="14.85546875" style="53" customWidth="1"/>
    <col min="11013" max="11013" width="15.28515625" style="53" customWidth="1"/>
    <col min="11014" max="11264" width="9.140625" style="53"/>
    <col min="11265" max="11265" width="7" style="53" customWidth="1"/>
    <col min="11266" max="11266" width="37.5703125" style="53" customWidth="1"/>
    <col min="11267" max="11267" width="18.140625" style="53" customWidth="1"/>
    <col min="11268" max="11268" width="14.85546875" style="53" customWidth="1"/>
    <col min="11269" max="11269" width="15.28515625" style="53" customWidth="1"/>
    <col min="11270" max="11520" width="9.140625" style="53"/>
    <col min="11521" max="11521" width="7" style="53" customWidth="1"/>
    <col min="11522" max="11522" width="37.5703125" style="53" customWidth="1"/>
    <col min="11523" max="11523" width="18.140625" style="53" customWidth="1"/>
    <col min="11524" max="11524" width="14.85546875" style="53" customWidth="1"/>
    <col min="11525" max="11525" width="15.28515625" style="53" customWidth="1"/>
    <col min="11526" max="11776" width="9.140625" style="53"/>
    <col min="11777" max="11777" width="7" style="53" customWidth="1"/>
    <col min="11778" max="11778" width="37.5703125" style="53" customWidth="1"/>
    <col min="11779" max="11779" width="18.140625" style="53" customWidth="1"/>
    <col min="11780" max="11780" width="14.85546875" style="53" customWidth="1"/>
    <col min="11781" max="11781" width="15.28515625" style="53" customWidth="1"/>
    <col min="11782" max="12032" width="9.140625" style="53"/>
    <col min="12033" max="12033" width="7" style="53" customWidth="1"/>
    <col min="12034" max="12034" width="37.5703125" style="53" customWidth="1"/>
    <col min="12035" max="12035" width="18.140625" style="53" customWidth="1"/>
    <col min="12036" max="12036" width="14.85546875" style="53" customWidth="1"/>
    <col min="12037" max="12037" width="15.28515625" style="53" customWidth="1"/>
    <col min="12038" max="12288" width="9.140625" style="53"/>
    <col min="12289" max="12289" width="7" style="53" customWidth="1"/>
    <col min="12290" max="12290" width="37.5703125" style="53" customWidth="1"/>
    <col min="12291" max="12291" width="18.140625" style="53" customWidth="1"/>
    <col min="12292" max="12292" width="14.85546875" style="53" customWidth="1"/>
    <col min="12293" max="12293" width="15.28515625" style="53" customWidth="1"/>
    <col min="12294" max="12544" width="9.140625" style="53"/>
    <col min="12545" max="12545" width="7" style="53" customWidth="1"/>
    <col min="12546" max="12546" width="37.5703125" style="53" customWidth="1"/>
    <col min="12547" max="12547" width="18.140625" style="53" customWidth="1"/>
    <col min="12548" max="12548" width="14.85546875" style="53" customWidth="1"/>
    <col min="12549" max="12549" width="15.28515625" style="53" customWidth="1"/>
    <col min="12550" max="12800" width="9.140625" style="53"/>
    <col min="12801" max="12801" width="7" style="53" customWidth="1"/>
    <col min="12802" max="12802" width="37.5703125" style="53" customWidth="1"/>
    <col min="12803" max="12803" width="18.140625" style="53" customWidth="1"/>
    <col min="12804" max="12804" width="14.85546875" style="53" customWidth="1"/>
    <col min="12805" max="12805" width="15.28515625" style="53" customWidth="1"/>
    <col min="12806" max="13056" width="9.140625" style="53"/>
    <col min="13057" max="13057" width="7" style="53" customWidth="1"/>
    <col min="13058" max="13058" width="37.5703125" style="53" customWidth="1"/>
    <col min="13059" max="13059" width="18.140625" style="53" customWidth="1"/>
    <col min="13060" max="13060" width="14.85546875" style="53" customWidth="1"/>
    <col min="13061" max="13061" width="15.28515625" style="53" customWidth="1"/>
    <col min="13062" max="13312" width="9.140625" style="53"/>
    <col min="13313" max="13313" width="7" style="53" customWidth="1"/>
    <col min="13314" max="13314" width="37.5703125" style="53" customWidth="1"/>
    <col min="13315" max="13315" width="18.140625" style="53" customWidth="1"/>
    <col min="13316" max="13316" width="14.85546875" style="53" customWidth="1"/>
    <col min="13317" max="13317" width="15.28515625" style="53" customWidth="1"/>
    <col min="13318" max="13568" width="9.140625" style="53"/>
    <col min="13569" max="13569" width="7" style="53" customWidth="1"/>
    <col min="13570" max="13570" width="37.5703125" style="53" customWidth="1"/>
    <col min="13571" max="13571" width="18.140625" style="53" customWidth="1"/>
    <col min="13572" max="13572" width="14.85546875" style="53" customWidth="1"/>
    <col min="13573" max="13573" width="15.28515625" style="53" customWidth="1"/>
    <col min="13574" max="13824" width="9.140625" style="53"/>
    <col min="13825" max="13825" width="7" style="53" customWidth="1"/>
    <col min="13826" max="13826" width="37.5703125" style="53" customWidth="1"/>
    <col min="13827" max="13827" width="18.140625" style="53" customWidth="1"/>
    <col min="13828" max="13828" width="14.85546875" style="53" customWidth="1"/>
    <col min="13829" max="13829" width="15.28515625" style="53" customWidth="1"/>
    <col min="13830" max="14080" width="9.140625" style="53"/>
    <col min="14081" max="14081" width="7" style="53" customWidth="1"/>
    <col min="14082" max="14082" width="37.5703125" style="53" customWidth="1"/>
    <col min="14083" max="14083" width="18.140625" style="53" customWidth="1"/>
    <col min="14084" max="14084" width="14.85546875" style="53" customWidth="1"/>
    <col min="14085" max="14085" width="15.28515625" style="53" customWidth="1"/>
    <col min="14086" max="14336" width="9.140625" style="53"/>
    <col min="14337" max="14337" width="7" style="53" customWidth="1"/>
    <col min="14338" max="14338" width="37.5703125" style="53" customWidth="1"/>
    <col min="14339" max="14339" width="18.140625" style="53" customWidth="1"/>
    <col min="14340" max="14340" width="14.85546875" style="53" customWidth="1"/>
    <col min="14341" max="14341" width="15.28515625" style="53" customWidth="1"/>
    <col min="14342" max="14592" width="9.140625" style="53"/>
    <col min="14593" max="14593" width="7" style="53" customWidth="1"/>
    <col min="14594" max="14594" width="37.5703125" style="53" customWidth="1"/>
    <col min="14595" max="14595" width="18.140625" style="53" customWidth="1"/>
    <col min="14596" max="14596" width="14.85546875" style="53" customWidth="1"/>
    <col min="14597" max="14597" width="15.28515625" style="53" customWidth="1"/>
    <col min="14598" max="14848" width="9.140625" style="53"/>
    <col min="14849" max="14849" width="7" style="53" customWidth="1"/>
    <col min="14850" max="14850" width="37.5703125" style="53" customWidth="1"/>
    <col min="14851" max="14851" width="18.140625" style="53" customWidth="1"/>
    <col min="14852" max="14852" width="14.85546875" style="53" customWidth="1"/>
    <col min="14853" max="14853" width="15.28515625" style="53" customWidth="1"/>
    <col min="14854" max="15104" width="9.140625" style="53"/>
    <col min="15105" max="15105" width="7" style="53" customWidth="1"/>
    <col min="15106" max="15106" width="37.5703125" style="53" customWidth="1"/>
    <col min="15107" max="15107" width="18.140625" style="53" customWidth="1"/>
    <col min="15108" max="15108" width="14.85546875" style="53" customWidth="1"/>
    <col min="15109" max="15109" width="15.28515625" style="53" customWidth="1"/>
    <col min="15110" max="15360" width="9.140625" style="53"/>
    <col min="15361" max="15361" width="7" style="53" customWidth="1"/>
    <col min="15362" max="15362" width="37.5703125" style="53" customWidth="1"/>
    <col min="15363" max="15363" width="18.140625" style="53" customWidth="1"/>
    <col min="15364" max="15364" width="14.85546875" style="53" customWidth="1"/>
    <col min="15365" max="15365" width="15.28515625" style="53" customWidth="1"/>
    <col min="15366" max="15616" width="9.140625" style="53"/>
    <col min="15617" max="15617" width="7" style="53" customWidth="1"/>
    <col min="15618" max="15618" width="37.5703125" style="53" customWidth="1"/>
    <col min="15619" max="15619" width="18.140625" style="53" customWidth="1"/>
    <col min="15620" max="15620" width="14.85546875" style="53" customWidth="1"/>
    <col min="15621" max="15621" width="15.28515625" style="53" customWidth="1"/>
    <col min="15622" max="15872" width="9.140625" style="53"/>
    <col min="15873" max="15873" width="7" style="53" customWidth="1"/>
    <col min="15874" max="15874" width="37.5703125" style="53" customWidth="1"/>
    <col min="15875" max="15875" width="18.140625" style="53" customWidth="1"/>
    <col min="15876" max="15876" width="14.85546875" style="53" customWidth="1"/>
    <col min="15877" max="15877" width="15.28515625" style="53" customWidth="1"/>
    <col min="15878" max="16128" width="9.140625" style="53"/>
    <col min="16129" max="16129" width="7" style="53" customWidth="1"/>
    <col min="16130" max="16130" width="37.5703125" style="53" customWidth="1"/>
    <col min="16131" max="16131" width="18.140625" style="53" customWidth="1"/>
    <col min="16132" max="16132" width="14.85546875" style="53" customWidth="1"/>
    <col min="16133" max="16133" width="15.28515625" style="53" customWidth="1"/>
    <col min="16134" max="16384" width="9.140625" style="53"/>
  </cols>
  <sheetData>
    <row r="1" spans="1:6" hidden="1">
      <c r="A1" s="274"/>
      <c r="D1" s="274"/>
    </row>
    <row r="2" spans="1:6" ht="15.75">
      <c r="A2" s="274"/>
      <c r="D2" s="366" t="s">
        <v>384</v>
      </c>
      <c r="E2" s="366"/>
      <c r="F2" s="366"/>
    </row>
    <row r="3" spans="1:6" ht="95.25" customHeight="1">
      <c r="A3" s="274"/>
      <c r="C3" s="274"/>
      <c r="D3" s="377" t="s">
        <v>403</v>
      </c>
      <c r="E3" s="377"/>
      <c r="F3" s="377"/>
    </row>
    <row r="4" spans="1:6" ht="22.5" customHeight="1">
      <c r="A4" s="276"/>
      <c r="B4" s="276"/>
      <c r="C4" s="276"/>
      <c r="D4" s="276"/>
    </row>
    <row r="5" spans="1:6" ht="15.75" customHeight="1">
      <c r="A5" s="367" t="s">
        <v>414</v>
      </c>
      <c r="B5" s="367"/>
      <c r="C5" s="367"/>
      <c r="D5" s="367"/>
      <c r="E5" s="367"/>
      <c r="F5" s="367"/>
    </row>
    <row r="6" spans="1:6" ht="15.75" customHeight="1">
      <c r="A6" s="367"/>
      <c r="B6" s="367"/>
      <c r="C6" s="367"/>
      <c r="D6" s="367"/>
      <c r="E6" s="367"/>
      <c r="F6" s="367"/>
    </row>
    <row r="7" spans="1:6" ht="15.75">
      <c r="A7" s="261"/>
      <c r="B7" s="261"/>
      <c r="C7" s="261"/>
      <c r="D7" s="261"/>
    </row>
    <row r="8" spans="1:6" ht="15.75" customHeight="1" thickBot="1">
      <c r="F8" s="262" t="s">
        <v>58</v>
      </c>
    </row>
    <row r="9" spans="1:6" ht="12.75" customHeight="1">
      <c r="A9" s="368" t="s">
        <v>379</v>
      </c>
      <c r="B9" s="371" t="s">
        <v>380</v>
      </c>
      <c r="C9" s="371" t="s">
        <v>381</v>
      </c>
      <c r="D9" s="374" t="s">
        <v>418</v>
      </c>
      <c r="E9" s="363" t="s">
        <v>416</v>
      </c>
      <c r="F9" s="363" t="s">
        <v>417</v>
      </c>
    </row>
    <row r="10" spans="1:6" ht="15.75" customHeight="1">
      <c r="A10" s="369"/>
      <c r="B10" s="372"/>
      <c r="C10" s="372"/>
      <c r="D10" s="375"/>
      <c r="E10" s="364"/>
      <c r="F10" s="364"/>
    </row>
    <row r="11" spans="1:6" ht="21" customHeight="1" thickBot="1">
      <c r="A11" s="370"/>
      <c r="B11" s="373"/>
      <c r="C11" s="373"/>
      <c r="D11" s="376"/>
      <c r="E11" s="365"/>
      <c r="F11" s="365"/>
    </row>
    <row r="12" spans="1:6" ht="111.75" customHeight="1" thickBot="1">
      <c r="A12" s="263">
        <v>1</v>
      </c>
      <c r="B12" s="275" t="s">
        <v>382</v>
      </c>
      <c r="C12" s="275" t="s">
        <v>383</v>
      </c>
      <c r="D12" s="273">
        <v>68486.250379999998</v>
      </c>
      <c r="E12" s="273">
        <v>66344.804139999993</v>
      </c>
      <c r="F12" s="322">
        <f>E12/D12</f>
        <v>0.96873173479175656</v>
      </c>
    </row>
  </sheetData>
  <mergeCells count="9">
    <mergeCell ref="E9:E11"/>
    <mergeCell ref="F9:F11"/>
    <mergeCell ref="D2:F2"/>
    <mergeCell ref="A5:F6"/>
    <mergeCell ref="A9:A11"/>
    <mergeCell ref="B9:B11"/>
    <mergeCell ref="C9:C11"/>
    <mergeCell ref="D9:D11"/>
    <mergeCell ref="D3:F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Лист1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Imba</dc:creator>
  <cp:lastModifiedBy>Ирина Качина</cp:lastModifiedBy>
  <cp:lastPrinted>2014-10-02T00:15:18Z</cp:lastPrinted>
  <dcterms:created xsi:type="dcterms:W3CDTF">2010-03-12T03:41:40Z</dcterms:created>
  <dcterms:modified xsi:type="dcterms:W3CDTF">2014-10-02T00:15:30Z</dcterms:modified>
</cp:coreProperties>
</file>