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30" yWindow="-255" windowWidth="11055" windowHeight="8310" firstSheet="1" activeTab="4"/>
  </bookViews>
  <sheets>
    <sheet name="Приложение 1" sheetId="12" r:id="rId1"/>
    <sheet name="Приложение 2" sheetId="17" r:id="rId2"/>
    <sheet name="Приложение 3" sheetId="16" r:id="rId3"/>
    <sheet name="Приложение 4" sheetId="8" r:id="rId4"/>
    <sheet name="Приложение 5" sheetId="10" r:id="rId5"/>
    <sheet name="Приложение 6" sheetId="22" r:id="rId6"/>
    <sheet name="Приложение 7" sheetId="19" r:id="rId7"/>
    <sheet name="Приложение 8" sheetId="20" r:id="rId8"/>
    <sheet name="Приложение 9" sheetId="23" r:id="rId9"/>
  </sheets>
  <definedNames>
    <definedName name="_xlnm._FilterDatabase" localSheetId="1" hidden="1">'Приложение 2'!#REF!</definedName>
    <definedName name="_xlnm._FilterDatabase" localSheetId="3" hidden="1">'Приложение 4'!$A$8:$J$159</definedName>
    <definedName name="_xlnm._FilterDatabase" localSheetId="4" hidden="1">'Приложение 5'!$A$9:$I$193</definedName>
    <definedName name="_xlnm.Print_Area" localSheetId="0">'Приложение 1'!$A$1:$F$23</definedName>
    <definedName name="_xlnm.Print_Area" localSheetId="1">'Приложение 2'!$A$1:$M$76</definedName>
    <definedName name="_xlnm.Print_Area" localSheetId="2">'Приложение 3'!$A$1:$F$40</definedName>
    <definedName name="_xlnm.Print_Area" localSheetId="3">'Приложение 4'!$A$1:$I$159</definedName>
  </definedNames>
  <calcPr calcId="125725"/>
</workbook>
</file>

<file path=xl/calcChain.xml><?xml version="1.0" encoding="utf-8"?>
<calcChain xmlns="http://schemas.openxmlformats.org/spreadsheetml/2006/main">
  <c r="I174" i="10"/>
  <c r="I175" s="1"/>
  <c r="H174"/>
  <c r="H175" s="1"/>
  <c r="G174"/>
  <c r="G175" s="1"/>
  <c r="I172"/>
  <c r="H172"/>
  <c r="G172"/>
  <c r="I171"/>
  <c r="H171"/>
  <c r="G171"/>
  <c r="G170" s="1"/>
  <c r="G169" s="1"/>
  <c r="I170"/>
  <c r="H170"/>
  <c r="I169"/>
  <c r="H169"/>
  <c r="G17" i="8"/>
  <c r="I29"/>
  <c r="I28" s="1"/>
  <c r="I27" s="1"/>
  <c r="H29"/>
  <c r="G29"/>
  <c r="G28" s="1"/>
  <c r="G27" s="1"/>
  <c r="H28"/>
  <c r="H27" s="1"/>
  <c r="D17" i="19"/>
  <c r="E17"/>
  <c r="C17"/>
  <c r="D10" i="16" l="1"/>
  <c r="L71" i="17"/>
  <c r="M71"/>
  <c r="K71" l="1"/>
  <c r="K75"/>
  <c r="D22" i="12"/>
  <c r="D18"/>
  <c r="I106" i="10"/>
  <c r="H106"/>
  <c r="G106"/>
  <c r="I104"/>
  <c r="I103" s="1"/>
  <c r="I102" s="1"/>
  <c r="I101" s="1"/>
  <c r="I100" s="1"/>
  <c r="H104"/>
  <c r="G104"/>
  <c r="G103" s="1"/>
  <c r="G102" s="1"/>
  <c r="G101" s="1"/>
  <c r="G100" s="1"/>
  <c r="H103"/>
  <c r="H102" s="1"/>
  <c r="H101" s="1"/>
  <c r="H100" s="1"/>
  <c r="G77"/>
  <c r="I81"/>
  <c r="H81"/>
  <c r="G81"/>
  <c r="I79"/>
  <c r="H79"/>
  <c r="G79"/>
  <c r="I78"/>
  <c r="H78"/>
  <c r="G78"/>
  <c r="I85"/>
  <c r="H85"/>
  <c r="G85"/>
  <c r="I83"/>
  <c r="I82" s="1"/>
  <c r="I77" s="1"/>
  <c r="I76" s="1"/>
  <c r="H83"/>
  <c r="G83"/>
  <c r="G82" s="1"/>
  <c r="H82"/>
  <c r="H77" s="1"/>
  <c r="H76" s="1"/>
  <c r="G100" i="8"/>
  <c r="I94"/>
  <c r="H94"/>
  <c r="G94"/>
  <c r="I92"/>
  <c r="H92"/>
  <c r="G92"/>
  <c r="I91"/>
  <c r="H91"/>
  <c r="I90"/>
  <c r="H90"/>
  <c r="G76" i="10" l="1"/>
  <c r="G91" i="8"/>
  <c r="G90" s="1"/>
  <c r="I102"/>
  <c r="H102"/>
  <c r="H101" s="1"/>
  <c r="G102"/>
  <c r="I101"/>
  <c r="G101"/>
  <c r="I100"/>
  <c r="H100"/>
  <c r="K72" i="17" l="1"/>
  <c r="H56" i="10"/>
  <c r="I56"/>
  <c r="I98"/>
  <c r="I97" s="1"/>
  <c r="I96" s="1"/>
  <c r="I95" s="1"/>
  <c r="I94" s="1"/>
  <c r="I93" s="1"/>
  <c r="H98"/>
  <c r="G98"/>
  <c r="H97"/>
  <c r="G97"/>
  <c r="H96"/>
  <c r="G96"/>
  <c r="H95"/>
  <c r="G95"/>
  <c r="H94"/>
  <c r="G94"/>
  <c r="H93"/>
  <c r="G93"/>
  <c r="H12"/>
  <c r="I12"/>
  <c r="G12"/>
  <c r="I14"/>
  <c r="I15" s="1"/>
  <c r="I16" s="1"/>
  <c r="I17" s="1"/>
  <c r="H14"/>
  <c r="H15" s="1"/>
  <c r="H16" s="1"/>
  <c r="H17" s="1"/>
  <c r="G14"/>
  <c r="G15" s="1"/>
  <c r="G16" s="1"/>
  <c r="G17" s="1"/>
  <c r="H88" i="8"/>
  <c r="I88"/>
  <c r="I129"/>
  <c r="I128" s="1"/>
  <c r="I127" s="1"/>
  <c r="I126" s="1"/>
  <c r="I125" s="1"/>
  <c r="H129"/>
  <c r="G129"/>
  <c r="H128"/>
  <c r="G128"/>
  <c r="H127"/>
  <c r="G127"/>
  <c r="H126"/>
  <c r="G126"/>
  <c r="H125"/>
  <c r="G125"/>
  <c r="H71"/>
  <c r="I71"/>
  <c r="G71"/>
  <c r="I73"/>
  <c r="I72" s="1"/>
  <c r="H73"/>
  <c r="H72" s="1"/>
  <c r="G73"/>
  <c r="G72"/>
  <c r="C15" i="20" l="1"/>
  <c r="E21" i="16"/>
  <c r="F21"/>
  <c r="E9"/>
  <c r="F9"/>
  <c r="E34"/>
  <c r="F34"/>
  <c r="D21"/>
  <c r="D18"/>
  <c r="D20"/>
  <c r="F18"/>
  <c r="E18"/>
  <c r="E16"/>
  <c r="D16"/>
  <c r="F22" i="12" l="1"/>
  <c r="F18"/>
  <c r="E22"/>
  <c r="E18"/>
  <c r="L69" i="17" l="1"/>
  <c r="K69"/>
  <c r="E12" i="23" l="1"/>
  <c r="D12"/>
  <c r="C12"/>
  <c r="I167" i="10" l="1"/>
  <c r="I168" s="1"/>
  <c r="H167"/>
  <c r="H168" s="1"/>
  <c r="G167"/>
  <c r="G168" s="1"/>
  <c r="I165"/>
  <c r="I164" s="1"/>
  <c r="I163" s="1"/>
  <c r="I162" s="1"/>
  <c r="H165"/>
  <c r="G165"/>
  <c r="G164" s="1"/>
  <c r="G163" s="1"/>
  <c r="G162" s="1"/>
  <c r="H164"/>
  <c r="H163" s="1"/>
  <c r="H162" s="1"/>
  <c r="I64"/>
  <c r="H64"/>
  <c r="F14" i="16"/>
  <c r="E14"/>
  <c r="D14"/>
  <c r="F12"/>
  <c r="E12"/>
  <c r="D12"/>
  <c r="I57" i="8"/>
  <c r="H57"/>
  <c r="H56" s="1"/>
  <c r="H55" s="1"/>
  <c r="G57"/>
  <c r="I56"/>
  <c r="I55" s="1"/>
  <c r="G56"/>
  <c r="G55" s="1"/>
  <c r="I24" l="1"/>
  <c r="H24"/>
  <c r="F11" i="16"/>
  <c r="E11"/>
  <c r="L63" i="17"/>
  <c r="M63"/>
  <c r="I115" i="8" l="1"/>
  <c r="H115"/>
  <c r="I180" i="10" l="1"/>
  <c r="H180"/>
  <c r="I137" i="8"/>
  <c r="H137"/>
  <c r="H144"/>
  <c r="I144"/>
  <c r="G144"/>
  <c r="D29" i="16"/>
  <c r="F26"/>
  <c r="E26"/>
  <c r="E14" i="20"/>
  <c r="D14"/>
  <c r="M70" i="17"/>
  <c r="L70"/>
  <c r="K70"/>
  <c r="M68"/>
  <c r="L68"/>
  <c r="K68"/>
  <c r="M66"/>
  <c r="L66"/>
  <c r="K66"/>
  <c r="L62"/>
  <c r="K63"/>
  <c r="M62"/>
  <c r="K62"/>
  <c r="M58"/>
  <c r="L58"/>
  <c r="K58"/>
  <c r="M56"/>
  <c r="L56"/>
  <c r="K56"/>
  <c r="M54"/>
  <c r="L54"/>
  <c r="K54"/>
  <c r="M52"/>
  <c r="L52"/>
  <c r="L51" s="1"/>
  <c r="K52"/>
  <c r="M46"/>
  <c r="M45" s="1"/>
  <c r="L46"/>
  <c r="L45" s="1"/>
  <c r="K46"/>
  <c r="K45" s="1"/>
  <c r="M42"/>
  <c r="L42"/>
  <c r="K42"/>
  <c r="M38"/>
  <c r="M37" s="1"/>
  <c r="L38"/>
  <c r="L37" s="1"/>
  <c r="L36" s="1"/>
  <c r="K38"/>
  <c r="K37" s="1"/>
  <c r="M34"/>
  <c r="L34"/>
  <c r="L31" s="1"/>
  <c r="L28" s="1"/>
  <c r="K34"/>
  <c r="M32"/>
  <c r="L32"/>
  <c r="K32"/>
  <c r="M29"/>
  <c r="L29"/>
  <c r="K29"/>
  <c r="M26"/>
  <c r="L26"/>
  <c r="K26"/>
  <c r="M24"/>
  <c r="L24"/>
  <c r="K24"/>
  <c r="M22"/>
  <c r="M19" s="1"/>
  <c r="M18" s="1"/>
  <c r="L22"/>
  <c r="K22"/>
  <c r="M20"/>
  <c r="L20"/>
  <c r="K20"/>
  <c r="M14"/>
  <c r="M13" s="1"/>
  <c r="L14"/>
  <c r="L13" s="1"/>
  <c r="K14"/>
  <c r="K13" s="1"/>
  <c r="K19" l="1"/>
  <c r="K18" s="1"/>
  <c r="M51"/>
  <c r="M65"/>
  <c r="L12"/>
  <c r="L19"/>
  <c r="L18" s="1"/>
  <c r="K31"/>
  <c r="K28" s="1"/>
  <c r="L65"/>
  <c r="L61" s="1"/>
  <c r="L60" s="1"/>
  <c r="K36"/>
  <c r="K65"/>
  <c r="K51"/>
  <c r="M61"/>
  <c r="M60" s="1"/>
  <c r="K61"/>
  <c r="K60" s="1"/>
  <c r="M36"/>
  <c r="M28"/>
  <c r="M12" s="1"/>
  <c r="M31"/>
  <c r="K12" l="1"/>
  <c r="L76"/>
  <c r="K76"/>
  <c r="M76"/>
  <c r="F11" i="22"/>
  <c r="E11"/>
  <c r="D11"/>
  <c r="F10"/>
  <c r="F9" s="1"/>
  <c r="F8" s="1"/>
  <c r="F13" s="1"/>
  <c r="E10"/>
  <c r="E9" s="1"/>
  <c r="E8" s="1"/>
  <c r="E13" s="1"/>
  <c r="D10"/>
  <c r="D9" s="1"/>
  <c r="D8" s="1"/>
  <c r="D13" s="1"/>
  <c r="B9"/>
  <c r="G125" i="10" l="1"/>
  <c r="G124" s="1"/>
  <c r="G123" s="1"/>
  <c r="G122" s="1"/>
  <c r="G121" s="1"/>
  <c r="I49" i="8" l="1"/>
  <c r="H49"/>
  <c r="G49"/>
  <c r="G48" s="1"/>
  <c r="G47" s="1"/>
  <c r="I48"/>
  <c r="I47" s="1"/>
  <c r="H48"/>
  <c r="H47" s="1"/>
  <c r="I184" i="10" l="1"/>
  <c r="I183" s="1"/>
  <c r="I182" s="1"/>
  <c r="I181" s="1"/>
  <c r="H184"/>
  <c r="G184"/>
  <c r="G183" s="1"/>
  <c r="G182" s="1"/>
  <c r="G181" s="1"/>
  <c r="H183"/>
  <c r="H182" s="1"/>
  <c r="H181" s="1"/>
  <c r="I156" i="8"/>
  <c r="I155" s="1"/>
  <c r="H156"/>
  <c r="H155" s="1"/>
  <c r="G156"/>
  <c r="G155" s="1"/>
  <c r="I154"/>
  <c r="I153" s="1"/>
  <c r="I152" s="1"/>
  <c r="H154"/>
  <c r="G154"/>
  <c r="G153" s="1"/>
  <c r="G152" s="1"/>
  <c r="H153"/>
  <c r="H152" s="1"/>
  <c r="I151"/>
  <c r="H151"/>
  <c r="G151"/>
  <c r="F31" i="16"/>
  <c r="E31"/>
  <c r="D31"/>
  <c r="H21" i="8" l="1"/>
  <c r="I21"/>
  <c r="I118" i="10" l="1"/>
  <c r="I119" s="1"/>
  <c r="I120" s="1"/>
  <c r="H118"/>
  <c r="H119" s="1"/>
  <c r="H120" s="1"/>
  <c r="G118"/>
  <c r="G119" s="1"/>
  <c r="G120" s="1"/>
  <c r="I116"/>
  <c r="H116"/>
  <c r="H115" s="1"/>
  <c r="H114" s="1"/>
  <c r="I115"/>
  <c r="I114" s="1"/>
  <c r="I113"/>
  <c r="H113"/>
  <c r="G113"/>
  <c r="I111"/>
  <c r="I110" s="1"/>
  <c r="I109" s="1"/>
  <c r="I108" s="1"/>
  <c r="I107" s="1"/>
  <c r="H111"/>
  <c r="G111"/>
  <c r="G110" s="1"/>
  <c r="G109" s="1"/>
  <c r="G108" s="1"/>
  <c r="G107" s="1"/>
  <c r="H110"/>
  <c r="H109" s="1"/>
  <c r="H108" s="1"/>
  <c r="H107" s="1"/>
  <c r="G116" l="1"/>
  <c r="G115" s="1"/>
  <c r="G114" s="1"/>
  <c r="I83" i="8" l="1"/>
  <c r="I82" s="1"/>
  <c r="H83"/>
  <c r="H82" s="1"/>
  <c r="G83"/>
  <c r="G82" s="1"/>
  <c r="I106" l="1"/>
  <c r="I105" s="1"/>
  <c r="H106"/>
  <c r="H105" s="1"/>
  <c r="G106"/>
  <c r="G105" s="1"/>
  <c r="I104" l="1"/>
  <c r="H104"/>
  <c r="G104"/>
  <c r="G96" s="1"/>
  <c r="G89" s="1"/>
  <c r="G98"/>
  <c r="D15" i="20" l="1"/>
  <c r="E15"/>
  <c r="H30" i="10"/>
  <c r="I30"/>
  <c r="I31" s="1"/>
  <c r="I32" s="1"/>
  <c r="I33" s="1"/>
  <c r="H31"/>
  <c r="H32" s="1"/>
  <c r="H33" s="1"/>
  <c r="H23"/>
  <c r="I23"/>
  <c r="H61"/>
  <c r="H60" s="1"/>
  <c r="H59" s="1"/>
  <c r="I61"/>
  <c r="I60" s="1"/>
  <c r="I59" s="1"/>
  <c r="D9" i="16" l="1"/>
  <c r="G158" i="10" l="1"/>
  <c r="G157" s="1"/>
  <c r="G156" s="1"/>
  <c r="G155" s="1"/>
  <c r="H158"/>
  <c r="H157" s="1"/>
  <c r="H156" s="1"/>
  <c r="H155" s="1"/>
  <c r="I158"/>
  <c r="I157" s="1"/>
  <c r="I156" s="1"/>
  <c r="I155" s="1"/>
  <c r="G160"/>
  <c r="G161" s="1"/>
  <c r="H160"/>
  <c r="H161" s="1"/>
  <c r="I160"/>
  <c r="I161" s="1"/>
  <c r="G65" l="1"/>
  <c r="G66" s="1"/>
  <c r="I19"/>
  <c r="I20" s="1"/>
  <c r="I21" s="1"/>
  <c r="I22" s="1"/>
  <c r="H19"/>
  <c r="H20" s="1"/>
  <c r="H21" s="1"/>
  <c r="H22" s="1"/>
  <c r="G19"/>
  <c r="G20" s="1"/>
  <c r="G21" s="1"/>
  <c r="G22" s="1"/>
  <c r="I179"/>
  <c r="I178" s="1"/>
  <c r="I177" s="1"/>
  <c r="H179"/>
  <c r="H178" s="1"/>
  <c r="H177" s="1"/>
  <c r="G179"/>
  <c r="G178" s="1"/>
  <c r="G177" s="1"/>
  <c r="I136" i="8"/>
  <c r="I135" s="1"/>
  <c r="I134" s="1"/>
  <c r="H136"/>
  <c r="H135" s="1"/>
  <c r="H134" s="1"/>
  <c r="G136"/>
  <c r="G135" s="1"/>
  <c r="G134" s="1"/>
  <c r="I76"/>
  <c r="I75" s="1"/>
  <c r="H76"/>
  <c r="H75" s="1"/>
  <c r="G76"/>
  <c r="G75" s="1"/>
  <c r="H70" l="1"/>
  <c r="H69" s="1"/>
  <c r="G70"/>
  <c r="G69" s="1"/>
  <c r="I70"/>
  <c r="I69" s="1"/>
  <c r="I75" i="10"/>
  <c r="H75"/>
  <c r="G75"/>
  <c r="I74"/>
  <c r="H74"/>
  <c r="G74"/>
  <c r="I72"/>
  <c r="I71" s="1"/>
  <c r="H72"/>
  <c r="H71" s="1"/>
  <c r="G72"/>
  <c r="G71" s="1"/>
  <c r="I52"/>
  <c r="I53" s="1"/>
  <c r="I54" s="1"/>
  <c r="I55" s="1"/>
  <c r="H52"/>
  <c r="H53" s="1"/>
  <c r="H54" s="1"/>
  <c r="H55" s="1"/>
  <c r="G52"/>
  <c r="G53" s="1"/>
  <c r="G54" s="1"/>
  <c r="G55" s="1"/>
  <c r="I50"/>
  <c r="H50"/>
  <c r="G50"/>
  <c r="I90"/>
  <c r="I89" s="1"/>
  <c r="I88" s="1"/>
  <c r="I87" s="1"/>
  <c r="I86" s="1"/>
  <c r="H90"/>
  <c r="G90"/>
  <c r="G89" s="1"/>
  <c r="G88" s="1"/>
  <c r="G87" s="1"/>
  <c r="G86" s="1"/>
  <c r="H89"/>
  <c r="H88" s="1"/>
  <c r="H87" s="1"/>
  <c r="H86" s="1"/>
  <c r="I92"/>
  <c r="H92"/>
  <c r="G92"/>
  <c r="H25" i="8"/>
  <c r="H20" s="1"/>
  <c r="H19" s="1"/>
  <c r="I123"/>
  <c r="I122" s="1"/>
  <c r="I121" s="1"/>
  <c r="I120" s="1"/>
  <c r="H123"/>
  <c r="H122" s="1"/>
  <c r="H121" s="1"/>
  <c r="H120" s="1"/>
  <c r="G123"/>
  <c r="G122" s="1"/>
  <c r="G121" s="1"/>
  <c r="G120" s="1"/>
  <c r="I98"/>
  <c r="H98"/>
  <c r="G97"/>
  <c r="H97" l="1"/>
  <c r="H96"/>
  <c r="H89" s="1"/>
  <c r="I97"/>
  <c r="I96"/>
  <c r="I89" s="1"/>
  <c r="I133"/>
  <c r="I132" s="1"/>
  <c r="H133"/>
  <c r="H132" s="1"/>
  <c r="G133"/>
  <c r="G23" l="1"/>
  <c r="G147" l="1"/>
  <c r="I191" i="10" l="1"/>
  <c r="H191"/>
  <c r="G191"/>
  <c r="I189"/>
  <c r="I188" s="1"/>
  <c r="I187" s="1"/>
  <c r="I186" s="1"/>
  <c r="H189"/>
  <c r="G189"/>
  <c r="G188" s="1"/>
  <c r="G187" s="1"/>
  <c r="H188"/>
  <c r="H187" s="1"/>
  <c r="H186" s="1"/>
  <c r="I141"/>
  <c r="I140" s="1"/>
  <c r="I139" s="1"/>
  <c r="H141"/>
  <c r="H140" s="1"/>
  <c r="H139" s="1"/>
  <c r="G141"/>
  <c r="G140" s="1"/>
  <c r="G139" s="1"/>
  <c r="I137"/>
  <c r="I136" s="1"/>
  <c r="I135" s="1"/>
  <c r="H137"/>
  <c r="G137"/>
  <c r="G136" s="1"/>
  <c r="G135" s="1"/>
  <c r="H136"/>
  <c r="H135" s="1"/>
  <c r="I146"/>
  <c r="I145" s="1"/>
  <c r="I144" s="1"/>
  <c r="I143" s="1"/>
  <c r="H146"/>
  <c r="G146"/>
  <c r="G145" s="1"/>
  <c r="G144" s="1"/>
  <c r="G143" s="1"/>
  <c r="H145"/>
  <c r="H144" s="1"/>
  <c r="H143" s="1"/>
  <c r="I131"/>
  <c r="I130" s="1"/>
  <c r="I129" s="1"/>
  <c r="I128" s="1"/>
  <c r="I127" s="1"/>
  <c r="H131"/>
  <c r="H130" s="1"/>
  <c r="H129" s="1"/>
  <c r="H128" s="1"/>
  <c r="H127" s="1"/>
  <c r="G131"/>
  <c r="G130" s="1"/>
  <c r="G129" s="1"/>
  <c r="G128" s="1"/>
  <c r="G127" s="1"/>
  <c r="I153"/>
  <c r="I154" s="1"/>
  <c r="H153"/>
  <c r="H154" s="1"/>
  <c r="G153"/>
  <c r="G154" s="1"/>
  <c r="I151"/>
  <c r="I150" s="1"/>
  <c r="I149" s="1"/>
  <c r="I148" s="1"/>
  <c r="H151"/>
  <c r="G151"/>
  <c r="G150" s="1"/>
  <c r="G149" s="1"/>
  <c r="H150"/>
  <c r="H149" s="1"/>
  <c r="H148" s="1"/>
  <c r="I69"/>
  <c r="I70" s="1"/>
  <c r="H69"/>
  <c r="H70" s="1"/>
  <c r="G69"/>
  <c r="G70" s="1"/>
  <c r="I67"/>
  <c r="H67"/>
  <c r="G67"/>
  <c r="I65"/>
  <c r="I66" s="1"/>
  <c r="H65"/>
  <c r="H66" s="1"/>
  <c r="I63"/>
  <c r="H63"/>
  <c r="G63"/>
  <c r="G61"/>
  <c r="G60" s="1"/>
  <c r="I48"/>
  <c r="I49" s="1"/>
  <c r="H48"/>
  <c r="H49" s="1"/>
  <c r="G48"/>
  <c r="G49" s="1"/>
  <c r="I46"/>
  <c r="I45" s="1"/>
  <c r="H46"/>
  <c r="H45" s="1"/>
  <c r="G46"/>
  <c r="G45" s="1"/>
  <c r="I43"/>
  <c r="I44" s="1"/>
  <c r="H43"/>
  <c r="H44" s="1"/>
  <c r="G43"/>
  <c r="G44" s="1"/>
  <c r="I41"/>
  <c r="I40" s="1"/>
  <c r="H41"/>
  <c r="H40" s="1"/>
  <c r="G41"/>
  <c r="G40" s="1"/>
  <c r="I38"/>
  <c r="I39" s="1"/>
  <c r="H38"/>
  <c r="H39" s="1"/>
  <c r="G38"/>
  <c r="G39" s="1"/>
  <c r="I36"/>
  <c r="I35" s="1"/>
  <c r="I34" s="1"/>
  <c r="I11" s="1"/>
  <c r="I10" s="1"/>
  <c r="H36"/>
  <c r="H35" s="1"/>
  <c r="H34" s="1"/>
  <c r="H11" s="1"/>
  <c r="H10" s="1"/>
  <c r="G36"/>
  <c r="G35" s="1"/>
  <c r="G30"/>
  <c r="G31" s="1"/>
  <c r="G32" s="1"/>
  <c r="G33" s="1"/>
  <c r="I25"/>
  <c r="I26" s="1"/>
  <c r="I27" s="1"/>
  <c r="I28" s="1"/>
  <c r="H25"/>
  <c r="H26" s="1"/>
  <c r="H27" s="1"/>
  <c r="H28" s="1"/>
  <c r="G25"/>
  <c r="G26" s="1"/>
  <c r="G27" s="1"/>
  <c r="G28" s="1"/>
  <c r="I149" i="8"/>
  <c r="H149"/>
  <c r="G149"/>
  <c r="I148"/>
  <c r="H148"/>
  <c r="G148"/>
  <c r="I147"/>
  <c r="H147"/>
  <c r="H146" s="1"/>
  <c r="H145" s="1"/>
  <c r="I146"/>
  <c r="I145" s="1"/>
  <c r="G146"/>
  <c r="G145" s="1"/>
  <c r="I142"/>
  <c r="I141" s="1"/>
  <c r="I139" s="1"/>
  <c r="I138" s="1"/>
  <c r="H142"/>
  <c r="G142"/>
  <c r="G141" s="1"/>
  <c r="G139" s="1"/>
  <c r="G138" s="1"/>
  <c r="H141"/>
  <c r="H139" s="1"/>
  <c r="H138" s="1"/>
  <c r="I140"/>
  <c r="H140"/>
  <c r="G132"/>
  <c r="I131"/>
  <c r="H131"/>
  <c r="I118"/>
  <c r="I117" s="1"/>
  <c r="H118"/>
  <c r="H117" s="1"/>
  <c r="G118"/>
  <c r="G117" s="1"/>
  <c r="G115"/>
  <c r="I114"/>
  <c r="H114"/>
  <c r="G114"/>
  <c r="I112"/>
  <c r="I111" s="1"/>
  <c r="H112"/>
  <c r="H111" s="1"/>
  <c r="G112"/>
  <c r="G111" s="1"/>
  <c r="I86"/>
  <c r="I85" s="1"/>
  <c r="I81" s="1"/>
  <c r="H86"/>
  <c r="H85" s="1"/>
  <c r="H81" s="1"/>
  <c r="G86"/>
  <c r="G85" s="1"/>
  <c r="H66"/>
  <c r="G66"/>
  <c r="H64"/>
  <c r="I64"/>
  <c r="G64"/>
  <c r="I53"/>
  <c r="I52" s="1"/>
  <c r="I51" s="1"/>
  <c r="I46" s="1"/>
  <c r="H53"/>
  <c r="H52" s="1"/>
  <c r="H51" s="1"/>
  <c r="H46" s="1"/>
  <c r="G53"/>
  <c r="G52" s="1"/>
  <c r="G51" s="1"/>
  <c r="G46" s="1"/>
  <c r="I44"/>
  <c r="I43" s="1"/>
  <c r="H44"/>
  <c r="G44"/>
  <c r="G43" s="1"/>
  <c r="H43"/>
  <c r="I42"/>
  <c r="I41" s="1"/>
  <c r="I40" s="1"/>
  <c r="H42"/>
  <c r="H41" s="1"/>
  <c r="H40" s="1"/>
  <c r="G42"/>
  <c r="G41" s="1"/>
  <c r="G40" s="1"/>
  <c r="I38"/>
  <c r="I37" s="1"/>
  <c r="I36" s="1"/>
  <c r="H38"/>
  <c r="H37" s="1"/>
  <c r="H36" s="1"/>
  <c r="G38"/>
  <c r="G37" s="1"/>
  <c r="G36" s="1"/>
  <c r="H34"/>
  <c r="H33" s="1"/>
  <c r="H32" s="1"/>
  <c r="I34"/>
  <c r="I33" s="1"/>
  <c r="I32" s="1"/>
  <c r="G34"/>
  <c r="G33" s="1"/>
  <c r="G32" s="1"/>
  <c r="H18"/>
  <c r="H17" s="1"/>
  <c r="I25"/>
  <c r="I20" s="1"/>
  <c r="I19" s="1"/>
  <c r="G25"/>
  <c r="G20" s="1"/>
  <c r="G19" s="1"/>
  <c r="I23"/>
  <c r="H23"/>
  <c r="G21"/>
  <c r="I14"/>
  <c r="I15" s="1"/>
  <c r="H14"/>
  <c r="H15" s="1"/>
  <c r="G14"/>
  <c r="G13" s="1"/>
  <c r="G186" i="10" l="1"/>
  <c r="G110" i="8"/>
  <c r="G109" s="1"/>
  <c r="G108" s="1"/>
  <c r="G88" s="1"/>
  <c r="G81"/>
  <c r="G80" s="1"/>
  <c r="G79" s="1"/>
  <c r="G78" s="1"/>
  <c r="I110"/>
  <c r="I58" i="10"/>
  <c r="I176"/>
  <c r="H176"/>
  <c r="H58"/>
  <c r="H68" i="8"/>
  <c r="H110"/>
  <c r="I18"/>
  <c r="I17" s="1"/>
  <c r="G15"/>
  <c r="G12"/>
  <c r="G11" s="1"/>
  <c r="G140"/>
  <c r="G68"/>
  <c r="G176" i="10"/>
  <c r="G148"/>
  <c r="G59"/>
  <c r="G58" s="1"/>
  <c r="G57" s="1"/>
  <c r="G56" s="1"/>
  <c r="G34"/>
  <c r="G134"/>
  <c r="I80" i="8"/>
  <c r="H80"/>
  <c r="H63"/>
  <c r="H62" s="1"/>
  <c r="H61" s="1"/>
  <c r="G131"/>
  <c r="G31"/>
  <c r="G63"/>
  <c r="G62" s="1"/>
  <c r="G60" s="1"/>
  <c r="G59" s="1"/>
  <c r="I63"/>
  <c r="I62" s="1"/>
  <c r="I61" s="1"/>
  <c r="I13"/>
  <c r="I12" s="1"/>
  <c r="I11" s="1"/>
  <c r="I134" i="10"/>
  <c r="I133" s="1"/>
  <c r="H134"/>
  <c r="H133" s="1"/>
  <c r="G23"/>
  <c r="I31" i="8"/>
  <c r="H31"/>
  <c r="I68"/>
  <c r="H13"/>
  <c r="H12" s="1"/>
  <c r="H11" s="1"/>
  <c r="H57" i="10" l="1"/>
  <c r="H193" s="1"/>
  <c r="I193"/>
  <c r="I57"/>
  <c r="G11"/>
  <c r="G10" s="1"/>
  <c r="H10" i="8"/>
  <c r="I109"/>
  <c r="I108" s="1"/>
  <c r="H109"/>
  <c r="H108" s="1"/>
  <c r="I60"/>
  <c r="I59" s="1"/>
  <c r="I10"/>
  <c r="G133" i="10"/>
  <c r="I79" i="8"/>
  <c r="I78" s="1"/>
  <c r="H79"/>
  <c r="H78" s="1"/>
  <c r="G18"/>
  <c r="G10" s="1"/>
  <c r="H60"/>
  <c r="H59" s="1"/>
  <c r="G61"/>
  <c r="G9" l="1"/>
  <c r="I9"/>
  <c r="H9"/>
  <c r="H159"/>
  <c r="I159"/>
  <c r="G159"/>
  <c r="E29" i="16" l="1"/>
  <c r="F29"/>
  <c r="E27" l="1"/>
  <c r="F27"/>
  <c r="D27"/>
  <c r="E25" l="1"/>
  <c r="F25"/>
  <c r="D25"/>
  <c r="D19" l="1"/>
  <c r="D15"/>
  <c r="E15"/>
  <c r="F15"/>
  <c r="D17"/>
  <c r="E17"/>
  <c r="F17"/>
  <c r="E19"/>
  <c r="F19"/>
  <c r="D17" i="12"/>
  <c r="D16" s="1"/>
  <c r="D15" s="1"/>
  <c r="E17"/>
  <c r="E16" s="1"/>
  <c r="E15" s="1"/>
  <c r="F17"/>
  <c r="F16" s="1"/>
  <c r="F15" s="1"/>
  <c r="D21"/>
  <c r="D20" s="1"/>
  <c r="D19" s="1"/>
  <c r="E21"/>
  <c r="E20" s="1"/>
  <c r="E19" s="1"/>
  <c r="F21"/>
  <c r="F20" s="1"/>
  <c r="F19" s="1"/>
  <c r="D34" i="16" l="1"/>
  <c r="E14" i="12"/>
  <c r="E23" s="1"/>
  <c r="F14"/>
  <c r="F23" s="1"/>
  <c r="D14"/>
  <c r="D23" s="1"/>
  <c r="G193" i="10" l="1"/>
</calcChain>
</file>

<file path=xl/sharedStrings.xml><?xml version="1.0" encoding="utf-8"?>
<sst xmlns="http://schemas.openxmlformats.org/spreadsheetml/2006/main" count="1808" uniqueCount="398">
  <si>
    <t>Резервные фонды местной администрации</t>
  </si>
  <si>
    <t>Межбюджетные трансферты из краевого и федерального бюджета и доли софинансирования в рамках непрограмных расходов</t>
  </si>
  <si>
    <t>Иные закупки товаров, работ и услуг для государственных муниципальных нужд</t>
  </si>
  <si>
    <t>Национальная экономика</t>
  </si>
  <si>
    <t>Условно утвержденные расходы</t>
  </si>
  <si>
    <t>Всего</t>
  </si>
  <si>
    <t>Резервные фонды местной администрации в рамках непрограммных расходов</t>
  </si>
  <si>
    <t>00</t>
  </si>
  <si>
    <t>Резервные фонды местной администрации, в рамках непрограммных расходов</t>
  </si>
  <si>
    <t>Приложение №1</t>
  </si>
  <si>
    <t xml:space="preserve">                                                                 </t>
  </si>
  <si>
    <t>сумма</t>
  </si>
  <si>
    <t xml:space="preserve">Итого источников внутреннего  финансирования                                                               </t>
  </si>
  <si>
    <t>Муниципальная программа «Улучшение жизнедеятельности населения муниципального образования Недокурский сельсовет».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</si>
  <si>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</si>
  <si>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</si>
  <si>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</si>
  <si>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06</t>
  </si>
  <si>
    <t>Резервные фонды</t>
  </si>
  <si>
    <t xml:space="preserve">Культура, кинематография </t>
  </si>
  <si>
    <t>ИТОГО</t>
  </si>
  <si>
    <t>110</t>
  </si>
  <si>
    <t xml:space="preserve"> тыс. руб.</t>
  </si>
  <si>
    <t>№ строки</t>
  </si>
  <si>
    <t>01</t>
  </si>
  <si>
    <t>02</t>
  </si>
  <si>
    <t>10</t>
  </si>
  <si>
    <t>08</t>
  </si>
  <si>
    <t>04</t>
  </si>
  <si>
    <t>03</t>
  </si>
  <si>
    <t>Общегосударственные вопросы</t>
  </si>
  <si>
    <t>Межбюджетные трансферты</t>
  </si>
  <si>
    <t>Культура</t>
  </si>
  <si>
    <t>Жилищно-коммунальное хозяйство</t>
  </si>
  <si>
    <t>Национальная безопасность и правоохранительная деятельность</t>
  </si>
  <si>
    <t>Благоустройство</t>
  </si>
  <si>
    <t>Иные межбюджетные трансферты</t>
  </si>
  <si>
    <t>240</t>
  </si>
  <si>
    <t>540</t>
  </si>
  <si>
    <t>120</t>
  </si>
  <si>
    <t>850</t>
  </si>
  <si>
    <t>Непрограммные расходы</t>
  </si>
  <si>
    <t>100</t>
  </si>
  <si>
    <t>200</t>
  </si>
  <si>
    <t>Целевая статья</t>
  </si>
  <si>
    <t>Вид расходов</t>
  </si>
  <si>
    <t>Функционирование органов местного самоуправления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</si>
  <si>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</si>
  <si>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государственнными (муниципальными) органами, казенными учреждениями, органами управления государственными внебюджетными фондами.</t>
  </si>
  <si>
    <t>Иные бюджетные ассигнования</t>
  </si>
  <si>
    <t>800</t>
  </si>
  <si>
    <t>Уплата налогов, сборов и иных платежей</t>
  </si>
  <si>
    <t>Другие общегосударственные вопросы</t>
  </si>
  <si>
    <t>500</t>
  </si>
  <si>
    <t>Дорожное хозяйство (дорожные фонды)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</si>
  <si>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</si>
  <si>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</si>
  <si>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 где отсутствуют военные комиссариаты, в рамках непрограмных расходов</t>
  </si>
  <si>
    <t>тыс. рублей</t>
  </si>
  <si>
    <t>3</t>
  </si>
  <si>
    <t>4</t>
  </si>
  <si>
    <t>5</t>
  </si>
  <si>
    <t>6</t>
  </si>
  <si>
    <t>Резервные средства</t>
  </si>
  <si>
    <t>Администрация Недокурского сельсовета</t>
  </si>
  <si>
    <t xml:space="preserve"> </t>
  </si>
  <si>
    <t>тыс.руб.</t>
  </si>
  <si>
    <t>код статьи</t>
  </si>
  <si>
    <t>код подстатьи</t>
  </si>
  <si>
    <t>код элемента</t>
  </si>
  <si>
    <t>000</t>
  </si>
  <si>
    <t>0000</t>
  </si>
  <si>
    <t>НАЛОГОВЫЕ И НЕНАЛОГОВЫЕ ДОХОДЫ</t>
  </si>
  <si>
    <t>1</t>
  </si>
  <si>
    <t>182</t>
  </si>
  <si>
    <t>010</t>
  </si>
  <si>
    <t>020</t>
  </si>
  <si>
    <t>030</t>
  </si>
  <si>
    <t>040</t>
  </si>
  <si>
    <t>30</t>
  </si>
  <si>
    <t>40</t>
  </si>
  <si>
    <t>НАЛОГИ НА ИМУЩЕСТВО</t>
  </si>
  <si>
    <t>Налог на имущество физических лиц</t>
  </si>
  <si>
    <t>033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</si>
  <si>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</si>
  <si>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</si>
  <si>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</si>
  <si>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807</t>
  </si>
  <si>
    <t>001</t>
  </si>
  <si>
    <t>999</t>
  </si>
  <si>
    <t>ВСЕГО ДОХОДОВ</t>
  </si>
  <si>
    <t>043</t>
  </si>
  <si>
    <t>Земельный налог с организаций, обладающих земельным участком, расположенным в границах сельских поселений</t>
  </si>
  <si>
    <t>Раздел             Подраздел</t>
  </si>
  <si>
    <t>0800</t>
  </si>
  <si>
    <t>0801</t>
  </si>
  <si>
    <t>0300</t>
  </si>
  <si>
    <t>0310</t>
  </si>
  <si>
    <t>0400</t>
  </si>
  <si>
    <t>0409</t>
  </si>
  <si>
    <t>0500</t>
  </si>
  <si>
    <t>0503</t>
  </si>
  <si>
    <t>0100</t>
  </si>
  <si>
    <t>0104</t>
  </si>
  <si>
    <t>0102</t>
  </si>
  <si>
    <t>0106</t>
  </si>
  <si>
    <t>0111</t>
  </si>
  <si>
    <t>0113</t>
  </si>
  <si>
    <t>0200</t>
  </si>
  <si>
    <t>0203</t>
  </si>
  <si>
    <t>7</t>
  </si>
  <si>
    <t>8</t>
  </si>
  <si>
    <t>9</t>
  </si>
  <si>
    <t>Раздел      Подраздел</t>
  </si>
  <si>
    <t xml:space="preserve">  Рз              ПРз</t>
  </si>
  <si>
    <t xml:space="preserve">Закупка товаров, работ и услуг для государственных (муниципальных) нужд
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</si>
  <si>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</si>
  <si>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</si>
  <si>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 xml:space="preserve">Муниципальная программа «Улучшение жизнедеятельности населения муниципального образования Недокурский сельсовет» </t>
  </si>
  <si>
    <t>024</t>
  </si>
  <si>
    <t>04 0 00 00000</t>
  </si>
  <si>
    <t>04 1 00 00000</t>
  </si>
  <si>
    <t>04 1 00 00220</t>
  </si>
  <si>
    <t>04 0 00  00000</t>
  </si>
  <si>
    <t>04 1 00  00000</t>
  </si>
  <si>
    <t>04 1 00  00210</t>
  </si>
  <si>
    <t>04 1 00 00210</t>
  </si>
  <si>
    <t>04 5 00 00000</t>
  </si>
  <si>
    <t>04 2 00 00000</t>
  </si>
  <si>
    <t>04 3 00 00000</t>
  </si>
  <si>
    <t>04 3 00 10110</t>
  </si>
  <si>
    <t>04 4 00 00000</t>
  </si>
  <si>
    <t>04 4 00 75140</t>
  </si>
  <si>
    <t>04 4 00 51180</t>
  </si>
  <si>
    <t>03 2 00 00000</t>
  </si>
  <si>
    <t>03 0 00 00000</t>
  </si>
  <si>
    <t>03 2 00 49080</t>
  </si>
  <si>
    <t>03 3 00 00000</t>
  </si>
  <si>
    <t>03 3 00 49010</t>
  </si>
  <si>
    <t xml:space="preserve">03 3 00 49040 </t>
  </si>
  <si>
    <t>03 3 00 49040</t>
  </si>
  <si>
    <t>03 3 00 49050</t>
  </si>
  <si>
    <t>04 1 00  00220</t>
  </si>
  <si>
    <t>Глава муниципального образования в рамках непрограммных расходов</t>
  </si>
  <si>
    <t>04 5 00 48010</t>
  </si>
  <si>
    <t>Субвенции на выполнение государственных полномочий по созданию и обеспечению деятельности административных комиссий, в рамках непрограмных мероприятий</t>
  </si>
  <si>
    <t>Прочие непрограммные расходы</t>
  </si>
  <si>
    <t>Иные межбюджетные трансферты выделяемые из бюджета Недокурского сельсовета в районный бюджет на осуществление полномочий по внешнему муниципальному финансовому контролю в рамках непрограммных расходов</t>
  </si>
  <si>
    <t>Расходы на выплаты персоналу государственных муниципальных  органов</t>
  </si>
  <si>
    <t>Муниципальные программы</t>
  </si>
  <si>
    <t>Межбюджетные трансферты из краевого и федерального бюджета и доли софинансирования в рамках непрограммных расходов</t>
  </si>
  <si>
    <t>Прочие непрограммные мероприятия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</si>
  <si>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</si>
  <si>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</si>
  <si>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35</t>
  </si>
  <si>
    <t>118</t>
  </si>
  <si>
    <t>49</t>
  </si>
  <si>
    <t>Прочие межбюджетные трансферты, передаваемые бюджетам сельских поселений</t>
  </si>
  <si>
    <t>Субвенции местным бюджетам на выполнение передаваемых полномочий субъектов Российской Федерации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</si>
  <si>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</si>
  <si>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</si>
  <si>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</si>
  <si>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Закупка товаров, работ и услуг для обеспечения государственных (муниципальных) нужд
</t>
  </si>
  <si>
    <t>Субвенции на выполнение государственных полномочий по созданию и обеспечению деятельности административных комиссий, в рамках непрограммных мероприятий</t>
  </si>
  <si>
    <t>Осуществление первичного воинского учета на территориях где отсутствуют военные комиссариаты, в рамках непрограммных расходов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</si>
  <si>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</si>
  <si>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</si>
  <si>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 денежных  средств бюджетов</t>
  </si>
  <si>
    <t>Увеличение прочих  остатков  денежных  средств бюджетов сельских поселений</t>
  </si>
  <si>
    <t>807 01 05 02 01 10 0000 510</t>
  </si>
  <si>
    <t>Уменьшение  остатков    средств бюджетов</t>
  </si>
  <si>
    <t>Уменьшение  прочих  остатков    средств бюджетов</t>
  </si>
  <si>
    <t>Уменьшение  прочих  остатков  денежных   средств бюджетов</t>
  </si>
  <si>
    <t>807 01 05 02 01 10 0000 610</t>
  </si>
  <si>
    <t>Уменьшение  прочих  остатков  денежных  средств бюджетов сельских поселений</t>
  </si>
  <si>
    <t>Дотации на выравнивание бюджетной обеспеченности</t>
  </si>
  <si>
    <t>04 7 00 00000</t>
  </si>
  <si>
    <t>04 7 00 48220</t>
  </si>
  <si>
    <t>Земельный налог с организаций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</si>
  <si>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</si>
  <si>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</si>
  <si>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</si>
  <si>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</si>
  <si>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Наименование кода классификации доходов бюджета</t>
  </si>
  <si>
    <t>код аналитической группы подвида</t>
  </si>
  <si>
    <t>код группы подвида</t>
  </si>
  <si>
    <t>код главного администратора</t>
  </si>
  <si>
    <t>Наименование показателя бюджетной классификации</t>
  </si>
  <si>
    <t>Наименование главного распорядителя и наименование показателей бюджетной классификации</t>
  </si>
  <si>
    <t>Код главного распорядителя бюджетных средств</t>
  </si>
  <si>
    <t>Наименование муниципальной программы и наименование показателей бюджетной классификации</t>
  </si>
  <si>
    <t>Наименование</t>
  </si>
  <si>
    <t>Доходы от сдачи в аренду имущества, составляющего казну сельских поселений (за исключением земельных участков)</t>
  </si>
  <si>
    <t>Здравоохранение</t>
  </si>
  <si>
    <t>0900</t>
  </si>
  <si>
    <t>Другие вопросы в области здравоохранения</t>
  </si>
  <si>
    <t>0909</t>
  </si>
  <si>
    <t>04 2 00 49640</t>
  </si>
  <si>
    <t>Руководство и управление в сфере управленческих функций органов местного самоуправления в рамках непрограмных расходов органов местного самоуправления</t>
  </si>
  <si>
    <t>11</t>
  </si>
  <si>
    <t>150</t>
  </si>
  <si>
    <t>Социальная политика</t>
  </si>
  <si>
    <t>Пенсионное обеспечение</t>
  </si>
  <si>
    <t>Доплата к пенсии муниципальных служащих в рамках непрограммных расходов</t>
  </si>
  <si>
    <t>Социальное обеспечение и иные выплаты населению</t>
  </si>
  <si>
    <t>Публичные нормативные социальные выплаты гражданам</t>
  </si>
  <si>
    <t>1000</t>
  </si>
  <si>
    <t>1001</t>
  </si>
  <si>
    <t>300</t>
  </si>
  <si>
    <t>310</t>
  </si>
  <si>
    <t>Обеспечение пожарной безопасности</t>
  </si>
  <si>
    <t>04 8 00 00000</t>
  </si>
  <si>
    <t>04 8 00 01110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</si>
  <si>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</si>
  <si>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</si>
  <si>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Прочие межбюджетные трансферты, передаваемые бюджетам сельских поселений (на поддержку мер по обеспечению сбалансированности бюджетов) </t>
  </si>
  <si>
    <t xml:space="preserve"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комиссий) </t>
  </si>
  <si>
    <t>04 5 00 42060</t>
  </si>
  <si>
    <t xml:space="preserve">Подпрограмма: «Развитие транспортной инфраструктуры муниципального образования Недокурский сельсовет» </t>
  </si>
  <si>
    <t xml:space="preserve"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в рамках подпрограммы  «Развитие транспортной инфраструктуры муниципального образования Недокурский сельсовет»   муниципальной программы «Улучшение жизнедеятельности населения муниципального образования Недокурский сельсовет» </t>
  </si>
  <si>
    <t>Подпрограмма «Благоустройство в муниципальном образовании Недокурский сельсовет»</t>
  </si>
  <si>
    <t>Уличное освещение, в рамках подпрограммы «Благоустройство в муниципальном образовании Недокурский сельсовет» муниципальной программы «Улучшение жизнедеятельности населения муниципального образования Недокурский сельсовет».</t>
  </si>
  <si>
    <t>Организация и содержание мест захоронения в рамках подпрограммы «Благоустройство в муниципальном образовании Недокурский сельсовет»  муниципальной программы «Улучшение жизнедеятельности населения муниципального образования Недокурский сельсовет».</t>
  </si>
  <si>
    <t>Прочие расходы на благоустройство  в рамках подпрограммы «Благоустройство в муниципальном образовании Недокурский сельсовет»  муниципальной программы «Улучшение жизнедеятельности населения муниципального образования Недокурский сельсовет».</t>
  </si>
  <si>
    <t>Подпрограмма: «Развитие транспортной инфраструктуры муниципального образования Недокурский сельсовет»</t>
  </si>
  <si>
    <t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в рамках подпрограммы «Развитие транспортной инфраструктуры муниципального образования Недокурский сельсовет»  муниципальной программы «Улучшение жизнедеятельности населения муниципального образования Недокурский сельсовет» .</t>
  </si>
  <si>
    <t xml:space="preserve">Организация и содержание мест захоронения в рамках  подпрограммы «Благоустройство в муниципальном образовании Недокурский сельсовет»   муниципальной программы «Улучшение жизнедеятельности населения муниципального образования Недокурский сельсовет».                </t>
  </si>
  <si>
    <t>Жилищное хозяйство</t>
  </si>
  <si>
    <t>0501</t>
  </si>
  <si>
    <t>Расходы по взносам на капитальный ремонт муниципального жилищного фонда  в рамках непрограммных расходов</t>
  </si>
  <si>
    <t>04 2 00 43150</t>
  </si>
  <si>
    <t>Закупка товаров, работ и услуг для обеспечения государственных (муниципальных) нужд</t>
  </si>
  <si>
    <t>Расходы на ремонт и содержание муниципальных жилых помещений в рамках непрограммных расходов</t>
  </si>
  <si>
    <t>04 2 00 49590</t>
  </si>
  <si>
    <t xml:space="preserve">Подпрограмма:«Энергосбережение и повышение энергетической эффективности муниципального образования Недокурский сельсовет» </t>
  </si>
  <si>
    <t>03 4 00 00000</t>
  </si>
  <si>
    <t>Расходы по энергосбережению и повышению энергетической эффективности в рамках подпрограммы «Энергосбережение и повышение энергетической эффективности муниципального образования Недокурский сельсовет»  муниципальной программы «Улучшение жизнедеятельности населения муниципального образования Недокурский сельсовет»</t>
  </si>
  <si>
    <t>03 4 00 49320</t>
  </si>
  <si>
    <t xml:space="preserve">Подпрограмма: «Энергосбережение и повышение энергетической эффективности муниципального образования Недокурский сельсовет» </t>
  </si>
  <si>
    <t>03  400 00000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</si>
  <si>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</si>
  <si>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</si>
  <si>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</si>
  <si>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</si>
  <si>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</si>
  <si>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</si>
  <si>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</si>
  <si>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05</t>
  </si>
  <si>
    <t>075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</si>
  <si>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</si>
  <si>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</si>
  <si>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16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</si>
  <si>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</si>
  <si>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</si>
  <si>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03 2 00 S5090</t>
  </si>
  <si>
    <t>Уличное освещение, в рамках подпрограммы «Благоустройство в муниципальном образовании Недокурский сельсовет» муниципальной программы «Улучшение жизнедеятельности населения муниципального образования Недокурский сельсовет»</t>
  </si>
  <si>
    <t>Руководство и управление в сфере управленческих функций органов местного самоуправления в рамках непрограммных расходов органов местного самоуправления</t>
  </si>
  <si>
    <t xml:space="preserve">Расходы на содержание автомобильных дорог общего пользования местного значения за счет средств дорожного фонда Красноярского края в рамках подпрограммы «Развитие транспортной инфраструктуры муниципального образования Недокурский сельсовет»   муниципальной программы «Улучшение жизнедеятельности населения муниципального образования Недокурский сельсовет» </t>
  </si>
  <si>
    <t xml:space="preserve">            Код</t>
  </si>
  <si>
    <t>03 0 00  00000</t>
  </si>
  <si>
    <t>Подпрограмма: «Обеспечение безопасности жизнедеятельности муниципального образования Недокурский сельсовет»</t>
  </si>
  <si>
    <t>03 1 00 00000</t>
  </si>
  <si>
    <t>Реализация мероприятий по предупреждению пожаров и обеспечению пожарной безопасности в рамках подпрограммы "Обеспечение безопасности жизнедеятельности муниципального образования Недокурский сельсовет" муниципальной программы "Улучшение жизнидеятельности населения муниципального образования Недокурский сельсовет"</t>
  </si>
  <si>
    <t>03 1 00 49230</t>
  </si>
  <si>
    <t>Реализация мероприятий по предупреждению пожаров и обеспечению пожарной безопасности в рамках подпрограммы"Обеспечение безопасности жизнедеятельности муниципального образования Недокурский сельсовет" муниципальной программы "Улучшение жизнидеятельности населения муниципального образования Недокурский сельсовет"</t>
  </si>
  <si>
    <t>2023 год</t>
  </si>
  <si>
    <t>Защита населения и территории от чрезвычайных ситуаций природного и техногенного характера, пожарная безопасность</t>
  </si>
  <si>
    <t>2024 год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</si>
  <si>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</si>
  <si>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</si>
  <si>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бюджетной системы Российской Федерации</t>
  </si>
  <si>
    <t>03 2 00 49020</t>
  </si>
  <si>
    <t>Транспортировка в морг безродных, невостребованных и неопознанных умерших в рамках непрограммных расходов</t>
  </si>
  <si>
    <t>Приложение № 2</t>
  </si>
  <si>
    <t xml:space="preserve">                                                              Приложение № 3</t>
  </si>
  <si>
    <t xml:space="preserve">       Приложение 4</t>
  </si>
  <si>
    <t>Приложение  5</t>
  </si>
  <si>
    <t>Приложение 6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</si>
  <si>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</si>
  <si>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</si>
  <si>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1400</t>
  </si>
  <si>
    <t>1403</t>
  </si>
  <si>
    <t>04 7 00 49870</t>
  </si>
  <si>
    <t>521</t>
  </si>
  <si>
    <t>Межбюджетные трансферты общего характера бюджетам субъектов Российской Федерации и муниципальных образований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</si>
  <si>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</si>
  <si>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Субсидия из бюджета сельского поселения, в котором в отчетном финансовом году расчетные налоговые доходы (без учета налоговых доходов по дополнительным нормативам отчислений) превышали уровень, установленный законом Красноярского края, в краевой бюджет в рамках непрограммных расходов</t>
  </si>
  <si>
    <t>Прочие расходы, осуществляемые органами местного самоуправления поселений в рамках непрограммных расходов</t>
  </si>
  <si>
    <t>04 2 00 49680</t>
  </si>
  <si>
    <t>Прочие непрограмные мероприятия</t>
  </si>
  <si>
    <t xml:space="preserve">          Источники внутреннего финансирования дефицита</t>
  </si>
  <si>
    <t>Наименование нормативного правового акта, наименование нормативного  обязательства</t>
  </si>
  <si>
    <t>Итого</t>
  </si>
  <si>
    <t>Приложение № 8</t>
  </si>
  <si>
    <t>Приложение 7</t>
  </si>
  <si>
    <t>Публичные нормативные обязательства Недокурского сельсовета на 2023 г. и плановый период 2024-2025 годов</t>
  </si>
  <si>
    <t>2025 год</t>
  </si>
  <si>
    <t>Код классификации доходов бюджета</t>
  </si>
  <si>
    <t>Всего доходы  на 2023 год</t>
  </si>
  <si>
    <t>Всего доходы  на 2024 год</t>
  </si>
  <si>
    <t>Всего доходы  на 2025 год</t>
  </si>
  <si>
    <t>код вида доходов бюджета</t>
  </si>
  <si>
    <t>код подвида доходов бюджета</t>
  </si>
  <si>
    <t>код группы</t>
  </si>
  <si>
    <t>код подгруппы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</si>
  <si>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</si>
  <si>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</si>
  <si>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</si>
  <si>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080</t>
  </si>
  <si>
    <t>Налог на доходы физических лиц в части суммы налога, превышающей 650 000 рублей, относящейся к части налоговой базы, превышающей 5 000 000 рублей (за исключением налога на доходы 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</si>
  <si>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</si>
  <si>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</si>
  <si>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230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</si>
  <si>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</si>
  <si>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</si>
  <si>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</si>
  <si>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</si>
  <si>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</si>
  <si>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</si>
  <si>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</si>
  <si>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</si>
  <si>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</si>
  <si>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</si>
  <si>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</si>
  <si>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</si>
  <si>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</si>
  <si>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</si>
  <si>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</si>
  <si>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</si>
  <si>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</si>
  <si>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903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</si>
  <si>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</si>
  <si>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</si>
  <si>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</si>
  <si>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812</t>
  </si>
  <si>
    <t>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</si>
  <si>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</si>
  <si>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казну муниципальных районов (за исключением земельных участков)</t>
  </si>
  <si>
    <t>09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</si>
  <si>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</si>
  <si>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</si>
  <si>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045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</si>
  <si>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</si>
  <si>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ШТРАФЫ, САНКЦИИ, ВОЗМЕЩЕНИЕ УЩЕРБА</t>
  </si>
  <si>
    <t>32</t>
  </si>
  <si>
    <t>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</si>
  <si>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</si>
  <si>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805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</si>
  <si>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</si>
  <si>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17</t>
  </si>
  <si>
    <t>ПРОЧИЕ НЕНАЛОГОВЫЕ ДОХОДЫ</t>
  </si>
  <si>
    <t>180</t>
  </si>
  <si>
    <t>Невыясненные поступления</t>
  </si>
  <si>
    <t>050</t>
  </si>
  <si>
    <t>Невыясненные поступления, зачисляемые в бюджеты сельских поселений</t>
  </si>
  <si>
    <t>Прочие неналоговые доходы</t>
  </si>
  <si>
    <t>Прочие неналоговые доходы бюджетов сельских поселений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</si>
  <si>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</si>
  <si>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</si>
  <si>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межбюджетные трансферты, передаваемые бюджетам</t>
  </si>
  <si>
    <t xml:space="preserve">Доходы бюджета Недокурского сельсовета на 2023 год и плановый период 2024-2025 годов </t>
  </si>
  <si>
    <t xml:space="preserve"> бюджета Недокурского сельсовета на 2023 год и плановый период 2024-2025 годов</t>
  </si>
  <si>
    <t>Распределение расходов бюджета Недокурского сельсовета на 2023  год и плановый период 2024-2025 годов по разделам и подразделам классификации расходов бюджетов Российской Федерации</t>
  </si>
  <si>
    <t>Ведомственная структура расходов бюджета Недокурского сельсовета на 2023 год  и плановый период 2024-2025 годов</t>
  </si>
  <si>
    <t>Распределение бюджетных ассигнований по целевым статьям (муниципальным программам Недокурского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сельсовета на  2023 год и плановый период  2024-2025 годов</t>
  </si>
  <si>
    <t>Объем межбюджетных трансфертов, получаемых из других бюджетов бюджетной системы Российской Федерации Недокурского сельсовета  на 2023 год и плановый период 2024-2025 годов</t>
  </si>
  <si>
    <t>Распределение иных межбюджетных трансфертов, выделяемых из бюджета Недокурского сельсовета в районный бюджет на финансирование расходов по передаваемым органами местного самоуправления поселений для осуществления части полномочий органами местного самоуправления  района на 2023 год и плановый период 2024-2025 годов</t>
  </si>
  <si>
    <t xml:space="preserve">к решению Недокурского сельского Совета депутатов </t>
  </si>
  <si>
    <t>Иные межбюджетные трансферты выделяемые из бюджета Недокурского сельсовета в районный бюджет  по организации исполнения бюджета поселения и контроля за исполнением данного бюджета в рамках непрограммных расходов</t>
  </si>
  <si>
    <t>Иные межбюджетные трансферты, передаваемые из бюджета Недокурского сельсовета в районный бюджет на создание условий для организации досуга и обеспечения жителей поселения услугами организаций культуры  в рамках непрограммных расходов</t>
  </si>
  <si>
    <t>Иные межбюджетные трансферты выделяемые из бюджета Недокурского сельсовета в районный бюджет на осуществление полномочий по внутреннему финансовому контролю в рамках непрограммных расходов</t>
  </si>
  <si>
    <t>Иные межбюджетные трансферты выделяемые из бюджета Недокурского сельсовета в районный бюджет на осуществление полномочий по внутреннему муниципальному финансовому контролю в рамках непрограммных расходов</t>
  </si>
  <si>
    <t>04 5 00 48510</t>
  </si>
  <si>
    <t>2022 год</t>
  </si>
  <si>
    <t>Распределение иных межбюджетных трансфертов бюджету субъекта Российской Федерации из бюджета Недокурского сельсовета в 2023 году и плановом периоде 2024-2025 годов</t>
  </si>
  <si>
    <t>Приложение № 9</t>
  </si>
  <si>
    <t>0031</t>
  </si>
  <si>
    <t xml:space="preserve">Прочие межбюджетные трансферты, передаваемые бюджетам сельских поселений ( на частичную компенсацию расходов на повышение оплаты труда отдельным категориям работников бюджетной сферы Красноярского края) </t>
  </si>
  <si>
    <t>0011</t>
  </si>
  <si>
    <t xml:space="preserve">Прочие межбюджетные трансферты, передаваемые бюджетам сельских поселений (на обеспечение первичных мер пожарной безопасности) </t>
  </si>
  <si>
    <t>0505</t>
  </si>
  <si>
    <t>Иные межбюджетные трансферты выделяемые из бюджета Недокурского сельсовета в районный бюджет на организацию в границах поселения тепло и водоснабжения в рамках непрограммных расходов</t>
  </si>
  <si>
    <t>03 1 00 S4120</t>
  </si>
  <si>
    <t>Обеспечение первичных мер пожарной безопасности в рамках подпрограммы "Обеспечение безопасности жизнедеятельности муниципального образования «Недокурский сельсовет» муниципальной программы «Улучшение жизнедеятельности населения муниципального образования Недокурский сельсовет»</t>
  </si>
  <si>
    <t>Другие вопросы в области жилищно-коммунального хозяйства</t>
  </si>
  <si>
    <t>04 2 00 48110</t>
  </si>
  <si>
    <t>Расходы на выполнение кадастровых работ в рамках непрограммных расходов</t>
  </si>
  <si>
    <t>04 2 00 49190</t>
  </si>
  <si>
    <t>04 1 00 00870</t>
  </si>
  <si>
    <t>Исполнение судебных актов</t>
  </si>
  <si>
    <t>830</t>
  </si>
  <si>
    <t xml:space="preserve">                                                            "О  бюджете Недокурского сельсовета Кежемского района Красноярского края на 2023 год и плановый период 2024-2025 годов" от 07.06.2023 № 24-103 р </t>
  </si>
  <si>
    <t xml:space="preserve">к решению Недокурского сельского Совета депутатов "О  бюджете Недокурского сельсовета Кежемского района Красноярского края на 2023 год и плановый период 2024-2025 годов" от 07.06.2023 № 24-103 р </t>
  </si>
  <si>
    <t xml:space="preserve">"О  бюджете Недокурского сельсовета Кежемского района Красноярского края на 2023 год и плановый период 2024-2025 годов"от 07.06.2023 № 24-103 р </t>
  </si>
  <si>
    <t>0025</t>
  </si>
  <si>
    <t>Прочие межбюджетные трансферты, передаваемые бюджетам сельских поселений (за содействие развитию налогового потенциала)</t>
  </si>
  <si>
    <t>Расходы за счет иных межбюджетных трансфертов бюджетам МО за содействие развития налогового потенциала в рамках непрограмных расходов</t>
  </si>
  <si>
    <t>04 5 00 77450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</si>
</sst>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#,##0.000"/>
    <numFmt numFmtId="166" formatCode="#,##0.000000000"/>
    <numFmt numFmtId="167" formatCode="0.00000"/>
    <numFmt numFmtId="168" formatCode="#,##0.00000"/>
    <numFmt numFmtId="169" formatCode="#,##0.0"/>
  </numFmts>
  <fonts count="3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Times New Roman"/>
      <family val="1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8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</cellStyleXfs>
  <cellXfs count="35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left" wrapText="1"/>
    </xf>
    <xf numFmtId="0" fontId="9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11" fillId="0" borderId="0" xfId="0" applyFont="1" applyFill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14" fillId="0" borderId="5" xfId="6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18" fillId="2" borderId="0" xfId="7" applyFont="1" applyFill="1" applyProtection="1">
      <protection locked="0"/>
    </xf>
    <xf numFmtId="165" fontId="18" fillId="2" borderId="0" xfId="7" applyNumberFormat="1" applyFont="1" applyFill="1" applyBorder="1" applyProtection="1">
      <protection locked="0"/>
    </xf>
    <xf numFmtId="0" fontId="18" fillId="2" borderId="0" xfId="7" applyFont="1" applyFill="1" applyBorder="1"/>
    <xf numFmtId="0" fontId="18" fillId="2" borderId="0" xfId="7" applyFont="1" applyFill="1"/>
    <xf numFmtId="0" fontId="1" fillId="2" borderId="0" xfId="7" applyFont="1" applyFill="1" applyProtection="1">
      <protection locked="0"/>
    </xf>
    <xf numFmtId="165" fontId="1" fillId="2" borderId="0" xfId="7" applyNumberFormat="1" applyFont="1" applyFill="1" applyBorder="1" applyProtection="1">
      <protection locked="0"/>
    </xf>
    <xf numFmtId="0" fontId="20" fillId="2" borderId="0" xfId="7" applyFont="1" applyFill="1" applyProtection="1">
      <protection locked="0"/>
    </xf>
    <xf numFmtId="0" fontId="21" fillId="2" borderId="0" xfId="7" applyFont="1" applyFill="1" applyBorder="1" applyAlignment="1" applyProtection="1">
      <alignment horizontal="center"/>
      <protection locked="0"/>
    </xf>
    <xf numFmtId="165" fontId="1" fillId="2" borderId="0" xfId="7" applyNumberFormat="1" applyFont="1" applyFill="1" applyBorder="1" applyAlignment="1" applyProtection="1">
      <alignment horizontal="right"/>
      <protection locked="0"/>
    </xf>
    <xf numFmtId="0" fontId="3" fillId="2" borderId="5" xfId="7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wrapText="1" shrinkToFit="1"/>
    </xf>
    <xf numFmtId="0" fontId="16" fillId="0" borderId="0" xfId="0" applyFont="1" applyFill="1"/>
    <xf numFmtId="0" fontId="14" fillId="0" borderId="5" xfId="0" applyFont="1" applyFill="1" applyBorder="1" applyAlignment="1">
      <alignment horizontal="justify"/>
    </xf>
    <xf numFmtId="0" fontId="15" fillId="0" borderId="5" xfId="0" applyFont="1" applyFill="1" applyBorder="1" applyAlignment="1">
      <alignment horizontal="justify"/>
    </xf>
    <xf numFmtId="0" fontId="14" fillId="0" borderId="5" xfId="0" applyFont="1" applyFill="1" applyBorder="1" applyAlignment="1">
      <alignment horizontal="left" wrapText="1" shrinkToFit="1"/>
    </xf>
    <xf numFmtId="0" fontId="14" fillId="0" borderId="5" xfId="0" applyFont="1" applyFill="1" applyBorder="1" applyAlignment="1">
      <alignment horizontal="justify" wrapText="1"/>
    </xf>
    <xf numFmtId="0" fontId="23" fillId="0" borderId="0" xfId="0" applyFont="1"/>
    <xf numFmtId="0" fontId="23" fillId="2" borderId="0" xfId="0" applyFont="1" applyFill="1"/>
    <xf numFmtId="0" fontId="3" fillId="0" borderId="0" xfId="0" applyFont="1"/>
    <xf numFmtId="166" fontId="23" fillId="0" borderId="0" xfId="0" applyNumberFormat="1" applyFont="1"/>
    <xf numFmtId="165" fontId="23" fillId="0" borderId="0" xfId="0" applyNumberFormat="1" applyFont="1"/>
    <xf numFmtId="0" fontId="21" fillId="2" borderId="0" xfId="0" applyFont="1" applyFill="1" applyBorder="1" applyAlignment="1">
      <alignment horizontal="left"/>
    </xf>
    <xf numFmtId="0" fontId="3" fillId="0" borderId="5" xfId="0" applyFont="1" applyBorder="1" applyAlignment="1">
      <alignment wrapText="1"/>
    </xf>
    <xf numFmtId="0" fontId="24" fillId="0" borderId="0" xfId="0" applyFont="1" applyAlignment="1"/>
    <xf numFmtId="0" fontId="24" fillId="0" borderId="5" xfId="0" applyFont="1" applyBorder="1" applyAlignment="1">
      <alignment wrapText="1"/>
    </xf>
    <xf numFmtId="0" fontId="25" fillId="0" borderId="5" xfId="0" applyFont="1" applyBorder="1" applyAlignment="1"/>
    <xf numFmtId="167" fontId="25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" fillId="0" borderId="0" xfId="0" applyFont="1" applyAlignment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2" fillId="0" borderId="0" xfId="0" applyFont="1" applyFill="1"/>
    <xf numFmtId="0" fontId="15" fillId="0" borderId="5" xfId="0" applyFont="1" applyFill="1" applyBorder="1" applyAlignment="1">
      <alignment horizontal="left" wrapText="1" shrinkToFit="1"/>
    </xf>
    <xf numFmtId="0" fontId="15" fillId="0" borderId="5" xfId="0" applyFont="1" applyFill="1" applyBorder="1" applyAlignment="1">
      <alignment wrapText="1" shrinkToFit="1"/>
    </xf>
    <xf numFmtId="0" fontId="15" fillId="0" borderId="5" xfId="0" applyFont="1" applyFill="1" applyBorder="1" applyAlignment="1">
      <alignment horizontal="justify" wrapText="1"/>
    </xf>
    <xf numFmtId="0" fontId="14" fillId="0" borderId="5" xfId="0" applyFont="1" applyFill="1" applyBorder="1" applyAlignment="1">
      <alignment horizontal="left"/>
    </xf>
    <xf numFmtId="0" fontId="15" fillId="0" borderId="7" xfId="0" applyFont="1" applyFill="1" applyBorder="1" applyAlignment="1">
      <alignment vertical="justify" wrapText="1"/>
    </xf>
    <xf numFmtId="0" fontId="12" fillId="0" borderId="5" xfId="0" applyFont="1" applyFill="1" applyBorder="1" applyAlignment="1"/>
    <xf numFmtId="0" fontId="15" fillId="0" borderId="7" xfId="0" applyFont="1" applyFill="1" applyBorder="1" applyAlignment="1">
      <alignment wrapText="1"/>
    </xf>
    <xf numFmtId="0" fontId="12" fillId="0" borderId="5" xfId="0" applyFont="1" applyFill="1" applyBorder="1" applyAlignment="1">
      <alignment horizontal="justify"/>
    </xf>
    <xf numFmtId="0" fontId="12" fillId="0" borderId="5" xfId="0" applyFont="1" applyFill="1" applyBorder="1" applyAlignment="1">
      <alignment horizontal="justify" wrapText="1"/>
    </xf>
    <xf numFmtId="0" fontId="15" fillId="0" borderId="6" xfId="0" applyFont="1" applyFill="1" applyBorder="1" applyAlignment="1">
      <alignment horizontal="justify"/>
    </xf>
    <xf numFmtId="0" fontId="15" fillId="0" borderId="5" xfId="0" applyFont="1" applyFill="1" applyBorder="1" applyAlignment="1">
      <alignment horizontal="left" wrapText="1"/>
    </xf>
    <xf numFmtId="0" fontId="6" fillId="0" borderId="5" xfId="0" applyFont="1" applyBorder="1" applyAlignment="1">
      <alignment vertical="top" wrapText="1"/>
    </xf>
    <xf numFmtId="0" fontId="15" fillId="0" borderId="8" xfId="0" applyFont="1" applyFill="1" applyBorder="1" applyAlignment="1">
      <alignment horizont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7" fontId="6" fillId="0" borderId="5" xfId="0" applyNumberFormat="1" applyFont="1" applyBorder="1" applyAlignment="1">
      <alignment vertical="top" wrapText="1"/>
    </xf>
    <xf numFmtId="168" fontId="3" fillId="0" borderId="5" xfId="0" applyNumberFormat="1" applyFont="1" applyFill="1" applyBorder="1" applyAlignment="1">
      <alignment horizontal="center" vertical="center" wrapText="1"/>
    </xf>
    <xf numFmtId="168" fontId="3" fillId="0" borderId="5" xfId="0" applyNumberFormat="1" applyFont="1" applyFill="1" applyBorder="1" applyAlignment="1">
      <alignment horizontal="center" vertical="top" wrapText="1"/>
    </xf>
    <xf numFmtId="168" fontId="2" fillId="0" borderId="5" xfId="0" applyNumberFormat="1" applyFont="1" applyFill="1" applyBorder="1" applyAlignment="1">
      <alignment horizontal="center" vertical="center" wrapText="1"/>
    </xf>
    <xf numFmtId="168" fontId="3" fillId="2" borderId="5" xfId="0" applyNumberFormat="1" applyFont="1" applyFill="1" applyBorder="1" applyAlignment="1">
      <alignment horizontal="center" vertical="center" wrapText="1"/>
    </xf>
    <xf numFmtId="0" fontId="26" fillId="0" borderId="0" xfId="0" applyFont="1"/>
    <xf numFmtId="168" fontId="2" fillId="0" borderId="9" xfId="0" applyNumberFormat="1" applyFont="1" applyBorder="1" applyAlignment="1">
      <alignment horizontal="center"/>
    </xf>
    <xf numFmtId="0" fontId="14" fillId="0" borderId="5" xfId="0" applyFont="1" applyFill="1" applyBorder="1" applyAlignment="1">
      <alignment horizontal="left" vertical="top" wrapText="1"/>
    </xf>
    <xf numFmtId="0" fontId="24" fillId="0" borderId="0" xfId="0" applyFont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27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ont="1" applyFill="1"/>
    <xf numFmtId="1" fontId="3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 applyAlignment="1"/>
    <xf numFmtId="164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7" xfId="7" applyFont="1" applyFill="1" applyBorder="1" applyAlignment="1" applyProtection="1">
      <alignment vertical="top" wrapText="1"/>
      <protection locked="0"/>
    </xf>
    <xf numFmtId="168" fontId="3" fillId="2" borderId="5" xfId="7" applyNumberFormat="1" applyFont="1" applyFill="1" applyBorder="1" applyAlignment="1" applyProtection="1">
      <alignment horizontal="center" vertical="center"/>
      <protection locked="0"/>
    </xf>
    <xf numFmtId="168" fontId="3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8" xfId="0" applyFont="1" applyFill="1" applyBorder="1" applyAlignment="1">
      <alignment horizontal="center" vertical="center" textRotation="90" wrapText="1" readingOrder="2"/>
    </xf>
    <xf numFmtId="0" fontId="15" fillId="0" borderId="8" xfId="0" applyFont="1" applyFill="1" applyBorder="1" applyAlignment="1">
      <alignment horizontal="center" vertical="center" wrapText="1" readingOrder="2"/>
    </xf>
    <xf numFmtId="0" fontId="12" fillId="0" borderId="5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49" fontId="12" fillId="0" borderId="5" xfId="0" applyNumberFormat="1" applyFont="1" applyFill="1" applyBorder="1" applyAlignment="1">
      <alignment horizontal="center" vertical="center" wrapText="1" shrinkToFit="1"/>
    </xf>
    <xf numFmtId="49" fontId="15" fillId="0" borderId="5" xfId="0" applyNumberFormat="1" applyFont="1" applyFill="1" applyBorder="1" applyAlignment="1">
      <alignment horizontal="center" vertical="center" wrapText="1" shrinkToFit="1"/>
    </xf>
    <xf numFmtId="49" fontId="14" fillId="0" borderId="5" xfId="0" applyNumberFormat="1" applyFont="1" applyFill="1" applyBorder="1" applyAlignment="1">
      <alignment horizontal="center" vertical="center" wrapText="1" shrinkToFit="1"/>
    </xf>
    <xf numFmtId="49" fontId="15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justify"/>
    </xf>
    <xf numFmtId="49" fontId="17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168" fontId="14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 shrinkToFi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8" fontId="18" fillId="2" borderId="5" xfId="7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/>
    <xf numFmtId="0" fontId="17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justify" vertical="center"/>
    </xf>
    <xf numFmtId="168" fontId="3" fillId="2" borderId="7" xfId="7" applyNumberFormat="1" applyFont="1" applyFill="1" applyBorder="1" applyAlignment="1" applyProtection="1">
      <alignment horizontal="center"/>
      <protection locked="0"/>
    </xf>
    <xf numFmtId="168" fontId="3" fillId="2" borderId="5" xfId="7" applyNumberFormat="1" applyFont="1" applyFill="1" applyBorder="1" applyAlignment="1" applyProtection="1">
      <alignment horizontal="center"/>
      <protection locked="0"/>
    </xf>
    <xf numFmtId="167" fontId="3" fillId="0" borderId="5" xfId="0" applyNumberFormat="1" applyFont="1" applyBorder="1" applyAlignment="1">
      <alignment horizontal="center" wrapText="1"/>
    </xf>
    <xf numFmtId="167" fontId="24" fillId="0" borderId="5" xfId="0" applyNumberFormat="1" applyFont="1" applyBorder="1" applyAlignment="1">
      <alignment horizontal="center"/>
    </xf>
    <xf numFmtId="0" fontId="3" fillId="0" borderId="1" xfId="6" applyFont="1" applyFill="1" applyBorder="1" applyAlignment="1">
      <alignment horizontal="center" vertical="top" wrapText="1" shrinkToFit="1"/>
    </xf>
    <xf numFmtId="49" fontId="3" fillId="0" borderId="2" xfId="6" applyNumberFormat="1" applyFont="1" applyFill="1" applyBorder="1" applyAlignment="1">
      <alignment horizontal="center" vertical="top" wrapText="1" shrinkToFit="1"/>
    </xf>
    <xf numFmtId="0" fontId="3" fillId="0" borderId="3" xfId="6" applyFont="1" applyFill="1" applyBorder="1" applyAlignment="1">
      <alignment horizontal="center" vertical="top" wrapText="1" shrinkToFit="1"/>
    </xf>
    <xf numFmtId="49" fontId="3" fillId="0" borderId="3" xfId="6" applyNumberFormat="1" applyFont="1" applyFill="1" applyBorder="1" applyAlignment="1">
      <alignment horizontal="center" vertical="top" wrapText="1" shrinkToFit="1"/>
    </xf>
    <xf numFmtId="0" fontId="3" fillId="0" borderId="6" xfId="6" applyFont="1" applyFill="1" applyBorder="1" applyAlignment="1">
      <alignment horizontal="center" vertical="top" wrapText="1" shrinkToFit="1"/>
    </xf>
    <xf numFmtId="0" fontId="3" fillId="0" borderId="5" xfId="1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3" fillId="0" borderId="2" xfId="6" applyFont="1" applyFill="1" applyBorder="1" applyAlignment="1">
      <alignment horizontal="left" vertical="top" wrapText="1" shrinkToFit="1"/>
    </xf>
    <xf numFmtId="0" fontId="2" fillId="0" borderId="16" xfId="6" applyFont="1" applyFill="1" applyBorder="1" applyAlignment="1">
      <alignment horizontal="left" vertical="top" wrapText="1" shrinkToFit="1"/>
    </xf>
    <xf numFmtId="0" fontId="10" fillId="0" borderId="5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 shrinkToFit="1"/>
    </xf>
    <xf numFmtId="0" fontId="10" fillId="0" borderId="5" xfId="0" applyFont="1" applyFill="1" applyBorder="1" applyAlignment="1">
      <alignment horizontal="left" vertical="top" wrapText="1" shrinkToFit="1"/>
    </xf>
    <xf numFmtId="0" fontId="9" fillId="0" borderId="5" xfId="0" applyFont="1" applyFill="1" applyBorder="1" applyAlignment="1">
      <alignment horizontal="left" vertical="top" wrapText="1" shrinkToFit="1"/>
    </xf>
    <xf numFmtId="0" fontId="10" fillId="0" borderId="7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wrapText="1"/>
    </xf>
    <xf numFmtId="0" fontId="9" fillId="0" borderId="5" xfId="0" applyNumberFormat="1" applyFont="1" applyFill="1" applyBorder="1" applyAlignment="1">
      <alignment horizontal="left" vertical="top" wrapText="1"/>
    </xf>
    <xf numFmtId="49" fontId="3" fillId="0" borderId="6" xfId="6" applyNumberFormat="1" applyFont="1" applyFill="1" applyBorder="1" applyAlignment="1">
      <alignment horizontal="center" vertical="center" wrapText="1" shrinkToFit="1"/>
    </xf>
    <xf numFmtId="167" fontId="2" fillId="0" borderId="6" xfId="6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49" fontId="10" fillId="0" borderId="5" xfId="0" applyNumberFormat="1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0" borderId="5" xfId="0" applyNumberFormat="1" applyFont="1" applyFill="1" applyBorder="1" applyAlignment="1">
      <alignment horizontal="center" vertical="center"/>
    </xf>
    <xf numFmtId="167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wrapText="1" shrinkToFit="1"/>
    </xf>
    <xf numFmtId="49" fontId="9" fillId="0" borderId="5" xfId="0" applyNumberFormat="1" applyFont="1" applyFill="1" applyBorder="1" applyAlignment="1">
      <alignment horizontal="center" vertical="center" wrapText="1" shrinkToFit="1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0" fontId="3" fillId="0" borderId="4" xfId="6" applyFont="1" applyFill="1" applyBorder="1" applyAlignment="1">
      <alignment horizontal="center" vertical="top" wrapText="1" shrinkToFit="1"/>
    </xf>
    <xf numFmtId="0" fontId="10" fillId="0" borderId="5" xfId="0" applyFont="1" applyFill="1" applyBorder="1" applyAlignment="1">
      <alignment horizontal="justify" wrapText="1"/>
    </xf>
    <xf numFmtId="0" fontId="9" fillId="0" borderId="5" xfId="0" applyNumberFormat="1" applyFont="1" applyFill="1" applyBorder="1" applyAlignment="1">
      <alignment horizontal="justify"/>
    </xf>
    <xf numFmtId="0" fontId="9" fillId="0" borderId="5" xfId="0" applyFont="1" applyFill="1" applyBorder="1" applyAlignment="1">
      <alignment horizontal="justify"/>
    </xf>
    <xf numFmtId="0" fontId="9" fillId="0" borderId="5" xfId="0" applyFont="1" applyFill="1" applyBorder="1" applyAlignment="1">
      <alignment horizontal="justify" wrapText="1"/>
    </xf>
    <xf numFmtId="0" fontId="24" fillId="0" borderId="5" xfId="0" applyFont="1" applyBorder="1" applyAlignment="1">
      <alignment horizontal="center" wrapText="1"/>
    </xf>
    <xf numFmtId="168" fontId="14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horizontal="center" wrapText="1"/>
    </xf>
    <xf numFmtId="168" fontId="2" fillId="2" borderId="5" xfId="0" applyNumberFormat="1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justify" vertical="top" wrapText="1"/>
    </xf>
    <xf numFmtId="0" fontId="15" fillId="0" borderId="5" xfId="0" applyFont="1" applyFill="1" applyBorder="1" applyAlignment="1">
      <alignment horizontal="justify" vertical="top"/>
    </xf>
    <xf numFmtId="0" fontId="3" fillId="0" borderId="0" xfId="0" applyFont="1" applyFill="1" applyBorder="1"/>
    <xf numFmtId="169" fontId="3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left" vertical="top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top" wrapText="1"/>
    </xf>
    <xf numFmtId="49" fontId="3" fillId="0" borderId="19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justify"/>
    </xf>
    <xf numFmtId="0" fontId="9" fillId="0" borderId="5" xfId="0" applyFont="1" applyFill="1" applyBorder="1" applyAlignment="1">
      <alignment wrapText="1" shrinkToFit="1"/>
    </xf>
    <xf numFmtId="0" fontId="10" fillId="0" borderId="0" xfId="0" applyFont="1" applyFill="1"/>
    <xf numFmtId="0" fontId="24" fillId="0" borderId="0" xfId="0" applyFont="1" applyFill="1" applyAlignment="1">
      <alignment horizontal="center" vertical="center"/>
    </xf>
    <xf numFmtId="0" fontId="24" fillId="0" borderId="0" xfId="0" applyFont="1" applyFill="1"/>
    <xf numFmtId="0" fontId="24" fillId="0" borderId="0" xfId="0" applyFont="1" applyFill="1" applyAlignment="1">
      <alignment horizontal="right" wrapText="1"/>
    </xf>
    <xf numFmtId="164" fontId="3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6" fillId="0" borderId="0" xfId="0" applyFont="1" applyFill="1" applyAlignment="1">
      <alignment horizontal="center" vertical="center"/>
    </xf>
    <xf numFmtId="0" fontId="14" fillId="0" borderId="5" xfId="1" applyFont="1" applyFill="1" applyBorder="1" applyAlignment="1">
      <alignment horizontal="left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vertical="top" wrapText="1"/>
    </xf>
    <xf numFmtId="49" fontId="3" fillId="0" borderId="5" xfId="1" applyNumberFormat="1" applyFont="1" applyFill="1" applyBorder="1" applyAlignment="1">
      <alignment horizontal="center" vertical="center" wrapText="1"/>
    </xf>
    <xf numFmtId="0" fontId="18" fillId="2" borderId="0" xfId="7" applyFont="1" applyFill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center" vertical="center"/>
      <protection locked="0"/>
    </xf>
    <xf numFmtId="168" fontId="12" fillId="0" borderId="5" xfId="0" applyNumberFormat="1" applyFont="1" applyFill="1" applyBorder="1" applyAlignment="1">
      <alignment horizontal="center" vertical="center" wrapText="1" shrinkToFit="1"/>
    </xf>
    <xf numFmtId="168" fontId="14" fillId="0" borderId="5" xfId="0" applyNumberFormat="1" applyFont="1" applyFill="1" applyBorder="1" applyAlignment="1">
      <alignment horizontal="center" vertical="center" wrapText="1" shrinkToFit="1"/>
    </xf>
    <xf numFmtId="168" fontId="17" fillId="0" borderId="5" xfId="0" applyNumberFormat="1" applyFont="1" applyFill="1" applyBorder="1" applyAlignment="1">
      <alignment horizontal="center" vertical="center" wrapText="1" shrinkToFit="1"/>
    </xf>
    <xf numFmtId="168" fontId="17" fillId="0" borderId="5" xfId="0" applyNumberFormat="1" applyFont="1" applyFill="1" applyBorder="1" applyAlignment="1">
      <alignment horizontal="center" vertical="center"/>
    </xf>
    <xf numFmtId="168" fontId="14" fillId="0" borderId="10" xfId="0" applyNumberFormat="1" applyFont="1" applyFill="1" applyBorder="1" applyAlignment="1">
      <alignment horizontal="center" vertical="center"/>
    </xf>
    <xf numFmtId="168" fontId="12" fillId="0" borderId="5" xfId="0" applyNumberFormat="1" applyFont="1" applyFill="1" applyBorder="1" applyAlignment="1">
      <alignment horizontal="center" vertical="center"/>
    </xf>
    <xf numFmtId="49" fontId="3" fillId="0" borderId="20" xfId="6" applyNumberFormat="1" applyFont="1" applyFill="1" applyBorder="1" applyAlignment="1">
      <alignment horizontal="center" vertical="top" wrapText="1" shrinkToFit="1"/>
    </xf>
    <xf numFmtId="49" fontId="3" fillId="0" borderId="21" xfId="6" applyNumberFormat="1" applyFont="1" applyFill="1" applyBorder="1" applyAlignment="1">
      <alignment horizontal="center" vertical="top" wrapText="1" shrinkToFi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3" fillId="0" borderId="4" xfId="6" applyNumberFormat="1" applyFont="1" applyFill="1" applyBorder="1" applyAlignment="1">
      <alignment horizontal="center" vertical="top" wrapText="1" shrinkToFit="1"/>
    </xf>
    <xf numFmtId="49" fontId="3" fillId="0" borderId="24" xfId="6" applyNumberFormat="1" applyFont="1" applyFill="1" applyBorder="1" applyAlignment="1">
      <alignment horizontal="center" vertical="top" wrapText="1" shrinkToFit="1"/>
    </xf>
    <xf numFmtId="0" fontId="15" fillId="0" borderId="0" xfId="0" applyFont="1" applyAlignment="1">
      <alignment wrapText="1"/>
    </xf>
    <xf numFmtId="0" fontId="29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30" fillId="0" borderId="5" xfId="0" applyFont="1" applyBorder="1" applyAlignment="1">
      <alignment horizontal="center"/>
    </xf>
    <xf numFmtId="0" fontId="30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26" xfId="0" applyFont="1" applyFill="1" applyBorder="1" applyAlignment="1">
      <alignment horizontal="justify" wrapText="1"/>
    </xf>
    <xf numFmtId="167" fontId="8" fillId="0" borderId="27" xfId="0" applyNumberFormat="1" applyFont="1" applyBorder="1" applyAlignment="1">
      <alignment horizontal="center" vertical="center"/>
    </xf>
    <xf numFmtId="167" fontId="8" fillId="0" borderId="1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6" fillId="0" borderId="14" xfId="0" applyFont="1" applyFill="1" applyBorder="1" applyAlignment="1">
      <alignment horizontal="justify" wrapText="1"/>
    </xf>
    <xf numFmtId="167" fontId="7" fillId="0" borderId="27" xfId="0" applyNumberFormat="1" applyFont="1" applyBorder="1" applyAlignment="1">
      <alignment horizontal="center" vertical="center"/>
    </xf>
    <xf numFmtId="167" fontId="7" fillId="0" borderId="1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7" fontId="7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167" fontId="8" fillId="0" borderId="3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169" fontId="2" fillId="0" borderId="0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quotePrefix="1" applyNumberFormat="1" applyFont="1" applyFill="1" applyBorder="1" applyAlignment="1">
      <alignment horizontal="center" vertical="center" textRotation="90" wrapText="1"/>
    </xf>
    <xf numFmtId="49" fontId="2" fillId="0" borderId="5" xfId="0" applyNumberFormat="1" applyFont="1" applyFill="1" applyBorder="1" applyAlignment="1">
      <alignment horizontal="center" vertical="center" textRotation="90" wrapText="1"/>
    </xf>
    <xf numFmtId="0" fontId="2" fillId="0" borderId="5" xfId="0" quotePrefix="1" applyNumberFormat="1" applyFont="1" applyFill="1" applyBorder="1" applyAlignment="1">
      <alignment horizontal="center" vertical="center" wrapText="1"/>
    </xf>
    <xf numFmtId="0" fontId="2" fillId="0" borderId="5" xfId="0" quotePrefix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center" vertical="top"/>
    </xf>
    <xf numFmtId="165" fontId="24" fillId="0" borderId="5" xfId="0" applyNumberFormat="1" applyFont="1" applyFill="1" applyBorder="1" applyAlignment="1"/>
    <xf numFmtId="0" fontId="31" fillId="0" borderId="0" xfId="0" applyFont="1" applyAlignment="1">
      <alignment wrapText="1"/>
    </xf>
    <xf numFmtId="0" fontId="32" fillId="0" borderId="32" xfId="0" applyFont="1" applyBorder="1" applyAlignment="1">
      <alignment wrapText="1"/>
    </xf>
    <xf numFmtId="165" fontId="3" fillId="0" borderId="5" xfId="0" applyNumberFormat="1" applyFont="1" applyFill="1" applyBorder="1" applyAlignment="1"/>
    <xf numFmtId="49" fontId="3" fillId="3" borderId="5" xfId="7" applyNumberFormat="1" applyFont="1" applyFill="1" applyBorder="1" applyAlignment="1" applyProtection="1">
      <alignment vertical="top"/>
      <protection locked="0"/>
    </xf>
    <xf numFmtId="49" fontId="3" fillId="3" borderId="5" xfId="7" applyNumberFormat="1" applyFont="1" applyFill="1" applyBorder="1" applyAlignment="1" applyProtection="1">
      <alignment horizontal="right" vertical="top"/>
      <protection locked="0"/>
    </xf>
    <xf numFmtId="0" fontId="3" fillId="3" borderId="5" xfId="7" applyFont="1" applyFill="1" applyBorder="1" applyAlignment="1" applyProtection="1">
      <alignment vertical="top" wrapText="1"/>
      <protection locked="0"/>
    </xf>
    <xf numFmtId="49" fontId="33" fillId="3" borderId="5" xfId="7" applyNumberFormat="1" applyFont="1" applyFill="1" applyBorder="1" applyAlignment="1" applyProtection="1">
      <alignment vertical="top"/>
      <protection locked="0"/>
    </xf>
    <xf numFmtId="49" fontId="33" fillId="3" borderId="5" xfId="7" applyNumberFormat="1" applyFont="1" applyFill="1" applyBorder="1" applyAlignment="1" applyProtection="1">
      <alignment horizontal="right" vertical="top"/>
      <protection locked="0"/>
    </xf>
    <xf numFmtId="0" fontId="3" fillId="0" borderId="5" xfId="0" applyFont="1" applyFill="1" applyBorder="1" applyAlignment="1">
      <alignment horizontal="justify" vertical="center" wrapText="1"/>
    </xf>
    <xf numFmtId="0" fontId="33" fillId="0" borderId="33" xfId="0" applyFont="1" applyFill="1" applyBorder="1" applyAlignment="1">
      <alignment horizontal="justify" vertical="center" wrapText="1"/>
    </xf>
    <xf numFmtId="0" fontId="33" fillId="3" borderId="5" xfId="7" applyFont="1" applyFill="1" applyBorder="1" applyAlignment="1" applyProtection="1">
      <alignment vertical="top" wrapText="1"/>
      <protection locked="0"/>
    </xf>
    <xf numFmtId="0" fontId="3" fillId="0" borderId="5" xfId="7" applyNumberFormat="1" applyFont="1" applyFill="1" applyBorder="1" applyAlignment="1" applyProtection="1">
      <alignment vertical="top" wrapText="1"/>
      <protection locked="0"/>
    </xf>
    <xf numFmtId="0" fontId="24" fillId="0" borderId="5" xfId="0" applyFont="1" applyFill="1" applyBorder="1" applyAlignment="1">
      <alignment horizontal="justify" vertical="center" wrapText="1"/>
    </xf>
    <xf numFmtId="0" fontId="3" fillId="0" borderId="33" xfId="0" applyFont="1" applyFill="1" applyBorder="1" applyAlignment="1">
      <alignment horizontal="justify" vertical="top" wrapText="1"/>
    </xf>
    <xf numFmtId="165" fontId="3" fillId="0" borderId="5" xfId="0" applyNumberFormat="1" applyFont="1" applyFill="1" applyBorder="1" applyAlignment="1">
      <alignment horizontal="right"/>
    </xf>
    <xf numFmtId="167" fontId="3" fillId="0" borderId="27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/>
    </xf>
    <xf numFmtId="49" fontId="2" fillId="0" borderId="5" xfId="0" applyNumberFormat="1" applyFont="1" applyFill="1" applyBorder="1" applyAlignment="1">
      <alignment horizontal="center" vertical="top"/>
    </xf>
    <xf numFmtId="49" fontId="2" fillId="3" borderId="5" xfId="7" applyNumberFormat="1" applyFont="1" applyFill="1" applyBorder="1" applyProtection="1">
      <protection locked="0"/>
    </xf>
    <xf numFmtId="49" fontId="2" fillId="3" borderId="5" xfId="7" applyNumberFormat="1" applyFont="1" applyFill="1" applyBorder="1" applyAlignment="1" applyProtection="1">
      <alignment horizontal="right"/>
      <protection locked="0"/>
    </xf>
    <xf numFmtId="165" fontId="25" fillId="0" borderId="5" xfId="0" applyNumberFormat="1" applyFont="1" applyFill="1" applyBorder="1" applyAlignment="1"/>
    <xf numFmtId="0" fontId="2" fillId="0" borderId="0" xfId="0" applyFont="1" applyFill="1" applyBorder="1"/>
    <xf numFmtId="169" fontId="2" fillId="0" borderId="0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/>
    <xf numFmtId="0" fontId="2" fillId="3" borderId="5" xfId="7" applyFont="1" applyFill="1" applyBorder="1" applyAlignment="1" applyProtection="1">
      <alignment vertical="top" wrapText="1"/>
      <protection locked="0"/>
    </xf>
    <xf numFmtId="165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vertical="top" wrapText="1"/>
    </xf>
    <xf numFmtId="49" fontId="25" fillId="3" borderId="5" xfId="7" applyNumberFormat="1" applyFont="1" applyFill="1" applyBorder="1" applyProtection="1">
      <protection locked="0"/>
    </xf>
    <xf numFmtId="49" fontId="25" fillId="3" borderId="5" xfId="7" applyNumberFormat="1" applyFont="1" applyFill="1" applyBorder="1" applyAlignment="1" applyProtection="1">
      <alignment horizontal="right"/>
      <protection locked="0"/>
    </xf>
    <xf numFmtId="0" fontId="25" fillId="3" borderId="5" xfId="7" applyFont="1" applyFill="1" applyBorder="1" applyAlignment="1" applyProtection="1">
      <alignment vertical="top" wrapText="1"/>
      <protection locked="0"/>
    </xf>
    <xf numFmtId="0" fontId="3" fillId="2" borderId="5" xfId="7" applyFont="1" applyFill="1" applyBorder="1" applyAlignment="1" applyProtection="1">
      <alignment horizontal="center" vertical="center"/>
      <protection locked="0"/>
    </xf>
    <xf numFmtId="49" fontId="3" fillId="2" borderId="5" xfId="7" applyNumberFormat="1" applyFont="1" applyFill="1" applyBorder="1" applyAlignment="1" applyProtection="1">
      <alignment horizontal="center" vertical="center"/>
      <protection locked="0"/>
    </xf>
    <xf numFmtId="0" fontId="3" fillId="2" borderId="0" xfId="7" applyFont="1" applyFill="1"/>
    <xf numFmtId="168" fontId="3" fillId="2" borderId="5" xfId="7" applyNumberFormat="1" applyFont="1" applyFill="1" applyBorder="1" applyAlignment="1" applyProtection="1">
      <alignment horizontal="right"/>
      <protection locked="0"/>
    </xf>
    <xf numFmtId="167" fontId="3" fillId="0" borderId="5" xfId="0" applyNumberFormat="1" applyFont="1" applyBorder="1" applyAlignment="1">
      <alignment horizontal="center" vertical="center" wrapText="1"/>
    </xf>
    <xf numFmtId="168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  <xf numFmtId="49" fontId="14" fillId="3" borderId="5" xfId="1" applyNumberFormat="1" applyFont="1" applyFill="1" applyBorder="1" applyAlignment="1">
      <alignment horizontal="center" vertical="center" wrapText="1"/>
    </xf>
    <xf numFmtId="167" fontId="14" fillId="0" borderId="5" xfId="0" applyNumberFormat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left" vertical="top" wrapText="1"/>
    </xf>
    <xf numFmtId="2" fontId="14" fillId="3" borderId="5" xfId="0" applyNumberFormat="1" applyFont="1" applyFill="1" applyBorder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textRotation="90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19" fillId="2" borderId="0" xfId="7" applyFont="1" applyFill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4" fillId="0" borderId="0" xfId="0" applyFont="1" applyAlignment="1">
      <alignment horizontal="left" vertical="top" wrapText="1"/>
    </xf>
    <xf numFmtId="0" fontId="1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justify" wrapText="1" shrinkToFit="1"/>
    </xf>
    <xf numFmtId="0" fontId="3" fillId="0" borderId="0" xfId="0" applyFont="1" applyFill="1" applyAlignment="1">
      <alignment horizontal="right"/>
    </xf>
    <xf numFmtId="0" fontId="24" fillId="0" borderId="0" xfId="0" applyFont="1" applyFill="1" applyAlignment="1">
      <alignment horizontal="right" wrapText="1"/>
    </xf>
    <xf numFmtId="0" fontId="2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64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164" fontId="3" fillId="0" borderId="17" xfId="0" applyNumberFormat="1" applyFont="1" applyBorder="1" applyAlignment="1">
      <alignment horizontal="right"/>
    </xf>
    <xf numFmtId="0" fontId="15" fillId="0" borderId="5" xfId="0" applyFont="1" applyFill="1" applyBorder="1" applyAlignment="1">
      <alignment horizontal="left" vertical="top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  <cellStyle name="Обычный_Приложения к решению сессии 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workbookViewId="0">
      <selection activeCell="C15" sqref="C15"/>
    </sheetView>
  </sheetViews>
  <sheetFormatPr defaultRowHeight="15.75"/>
  <cols>
    <col min="1" max="1" width="5" style="23" customWidth="1"/>
    <col min="2" max="2" width="28.7109375" style="23" customWidth="1"/>
    <col min="3" max="3" width="48" style="23" customWidth="1"/>
    <col min="4" max="4" width="14.7109375" style="23" customWidth="1"/>
    <col min="5" max="5" width="14" style="23" customWidth="1"/>
    <col min="6" max="6" width="13.5703125" style="23" customWidth="1"/>
    <col min="7" max="16384" width="9.140625" style="23"/>
  </cols>
  <sheetData>
    <row r="1" spans="1:10" ht="29.25" customHeight="1">
      <c r="C1" s="24"/>
      <c r="D1" s="312" t="s">
        <v>9</v>
      </c>
      <c r="E1" s="312"/>
      <c r="F1" s="312"/>
      <c r="G1" s="26"/>
      <c r="H1" s="26"/>
      <c r="I1" s="26"/>
      <c r="J1" s="26"/>
    </row>
    <row r="2" spans="1:10" s="61" customFormat="1" ht="12.75" customHeight="1">
      <c r="A2" s="314" t="s">
        <v>367</v>
      </c>
      <c r="B2" s="314"/>
      <c r="C2" s="314"/>
      <c r="D2" s="314"/>
      <c r="E2" s="314"/>
      <c r="F2" s="314"/>
    </row>
    <row r="3" spans="1:10" s="61" customFormat="1" ht="25.5" customHeight="1">
      <c r="C3" s="314" t="s">
        <v>391</v>
      </c>
      <c r="D3" s="314"/>
      <c r="E3" s="314"/>
      <c r="F3" s="314"/>
    </row>
    <row r="4" spans="1:10" s="61" customFormat="1" ht="12.75">
      <c r="D4" s="315"/>
      <c r="E4" s="315"/>
      <c r="F4" s="315"/>
    </row>
    <row r="5" spans="1:10" ht="17.25" customHeight="1">
      <c r="C5" s="313"/>
      <c r="D5" s="313"/>
      <c r="E5" s="313"/>
      <c r="F5" s="313"/>
      <c r="G5" s="27"/>
      <c r="H5" s="27"/>
      <c r="I5" s="27"/>
      <c r="J5" s="27"/>
    </row>
    <row r="6" spans="1:10" ht="17.25" customHeight="1">
      <c r="C6" s="28"/>
      <c r="D6" s="311"/>
      <c r="E6" s="311"/>
      <c r="F6" s="311"/>
      <c r="G6" s="28"/>
      <c r="H6" s="28"/>
      <c r="I6" s="28"/>
      <c r="J6" s="28"/>
    </row>
    <row r="7" spans="1:10">
      <c r="A7" s="2"/>
      <c r="B7" s="181"/>
    </row>
    <row r="8" spans="1:10">
      <c r="A8" s="316" t="s">
        <v>290</v>
      </c>
      <c r="B8" s="316"/>
      <c r="C8" s="316"/>
      <c r="D8" s="316"/>
      <c r="E8" s="316"/>
      <c r="F8" s="316"/>
      <c r="G8" s="26"/>
      <c r="H8" s="26"/>
    </row>
    <row r="9" spans="1:10">
      <c r="A9" s="316" t="s">
        <v>361</v>
      </c>
      <c r="B9" s="316"/>
      <c r="C9" s="316"/>
      <c r="D9" s="316"/>
      <c r="E9" s="316"/>
      <c r="F9" s="316"/>
      <c r="G9" s="26"/>
      <c r="H9" s="26"/>
    </row>
    <row r="10" spans="1:10">
      <c r="A10" s="2" t="s">
        <v>10</v>
      </c>
      <c r="B10" s="181" t="s">
        <v>10</v>
      </c>
      <c r="F10" s="25" t="s">
        <v>22</v>
      </c>
    </row>
    <row r="11" spans="1:10" ht="47.25" customHeight="1">
      <c r="A11" s="317" t="s">
        <v>23</v>
      </c>
      <c r="B11" s="319" t="s">
        <v>258</v>
      </c>
      <c r="C11" s="319" t="s">
        <v>182</v>
      </c>
      <c r="D11" s="320" t="s">
        <v>11</v>
      </c>
      <c r="E11" s="320"/>
      <c r="F11" s="320"/>
    </row>
    <row r="12" spans="1:10" ht="36.75" customHeight="1">
      <c r="A12" s="318"/>
      <c r="B12" s="319"/>
      <c r="C12" s="319"/>
      <c r="D12" s="255" t="s">
        <v>265</v>
      </c>
      <c r="E12" s="255" t="s">
        <v>267</v>
      </c>
      <c r="F12" s="255" t="s">
        <v>296</v>
      </c>
    </row>
    <row r="13" spans="1:10" ht="22.5" customHeight="1">
      <c r="A13" s="183">
        <v>1</v>
      </c>
      <c r="B13" s="183">
        <v>2</v>
      </c>
      <c r="C13" s="183">
        <v>3</v>
      </c>
      <c r="D13" s="183">
        <v>4</v>
      </c>
      <c r="E13" s="183">
        <v>5</v>
      </c>
      <c r="F13" s="183">
        <v>6</v>
      </c>
    </row>
    <row r="14" spans="1:10" ht="35.1" customHeight="1">
      <c r="A14" s="183">
        <v>1</v>
      </c>
      <c r="B14" s="182" t="s">
        <v>240</v>
      </c>
      <c r="C14" s="304" t="s">
        <v>65</v>
      </c>
      <c r="D14" s="80">
        <f>D19-D15</f>
        <v>628.70866000000024</v>
      </c>
      <c r="E14" s="80">
        <f t="shared" ref="E14:F14" si="0">E19-E15</f>
        <v>0</v>
      </c>
      <c r="F14" s="80">
        <f t="shared" si="0"/>
        <v>0</v>
      </c>
    </row>
    <row r="15" spans="1:10" ht="35.1" customHeight="1">
      <c r="A15" s="183">
        <v>2</v>
      </c>
      <c r="B15" s="182" t="s">
        <v>241</v>
      </c>
      <c r="C15" s="77" t="s">
        <v>165</v>
      </c>
      <c r="D15" s="80">
        <f>D16</f>
        <v>17088.435000000001</v>
      </c>
      <c r="E15" s="80">
        <f t="shared" ref="E15:F17" si="1">E16</f>
        <v>15895.947</v>
      </c>
      <c r="F15" s="80">
        <f t="shared" si="1"/>
        <v>15924.347</v>
      </c>
    </row>
    <row r="16" spans="1:10" ht="35.1" customHeight="1">
      <c r="A16" s="183">
        <v>3</v>
      </c>
      <c r="B16" s="182" t="s">
        <v>242</v>
      </c>
      <c r="C16" s="77" t="s">
        <v>166</v>
      </c>
      <c r="D16" s="80">
        <f>D17</f>
        <v>17088.435000000001</v>
      </c>
      <c r="E16" s="80">
        <f t="shared" si="1"/>
        <v>15895.947</v>
      </c>
      <c r="F16" s="80">
        <f t="shared" si="1"/>
        <v>15924.347</v>
      </c>
    </row>
    <row r="17" spans="1:6" ht="35.1" customHeight="1">
      <c r="A17" s="183">
        <v>4</v>
      </c>
      <c r="B17" s="182" t="s">
        <v>243</v>
      </c>
      <c r="C17" s="77" t="s">
        <v>167</v>
      </c>
      <c r="D17" s="80">
        <f>D18</f>
        <v>17088.435000000001</v>
      </c>
      <c r="E17" s="80">
        <f t="shared" si="1"/>
        <v>15895.947</v>
      </c>
      <c r="F17" s="80">
        <f t="shared" si="1"/>
        <v>15924.347</v>
      </c>
    </row>
    <row r="18" spans="1:6" ht="35.1" customHeight="1">
      <c r="A18" s="183">
        <v>5</v>
      </c>
      <c r="B18" s="182" t="s">
        <v>169</v>
      </c>
      <c r="C18" s="77" t="s">
        <v>168</v>
      </c>
      <c r="D18" s="80">
        <f>16124.747+196.677+54.8+538.381+173.83</f>
        <v>17088.435000000001</v>
      </c>
      <c r="E18" s="80">
        <f>15836.047+27+32.9</f>
        <v>15895.947</v>
      </c>
      <c r="F18" s="80">
        <f>15686.747+201.1+36.5</f>
        <v>15924.347</v>
      </c>
    </row>
    <row r="19" spans="1:6" ht="35.1" customHeight="1">
      <c r="A19" s="183">
        <v>6</v>
      </c>
      <c r="B19" s="182" t="s">
        <v>244</v>
      </c>
      <c r="C19" s="77" t="s">
        <v>170</v>
      </c>
      <c r="D19" s="80">
        <f>D20</f>
        <v>17717.143660000002</v>
      </c>
      <c r="E19" s="80">
        <f t="shared" ref="E19:F21" si="2">E20</f>
        <v>15895.947</v>
      </c>
      <c r="F19" s="80">
        <f t="shared" si="2"/>
        <v>15924.347</v>
      </c>
    </row>
    <row r="20" spans="1:6" ht="35.1" customHeight="1">
      <c r="A20" s="183">
        <v>7</v>
      </c>
      <c r="B20" s="182" t="s">
        <v>245</v>
      </c>
      <c r="C20" s="77" t="s">
        <v>171</v>
      </c>
      <c r="D20" s="80">
        <f>D21</f>
        <v>17717.143660000002</v>
      </c>
      <c r="E20" s="80">
        <f t="shared" si="2"/>
        <v>15895.947</v>
      </c>
      <c r="F20" s="80">
        <f t="shared" si="2"/>
        <v>15924.347</v>
      </c>
    </row>
    <row r="21" spans="1:6" ht="35.1" customHeight="1">
      <c r="A21" s="183">
        <v>8</v>
      </c>
      <c r="B21" s="182" t="s">
        <v>246</v>
      </c>
      <c r="C21" s="77" t="s">
        <v>172</v>
      </c>
      <c r="D21" s="80">
        <f>D22</f>
        <v>17717.143660000002</v>
      </c>
      <c r="E21" s="80">
        <f t="shared" si="2"/>
        <v>15895.947</v>
      </c>
      <c r="F21" s="80">
        <f t="shared" si="2"/>
        <v>15924.347</v>
      </c>
    </row>
    <row r="22" spans="1:6" ht="35.1" customHeight="1">
      <c r="A22" s="183">
        <v>9</v>
      </c>
      <c r="B22" s="182" t="s">
        <v>173</v>
      </c>
      <c r="C22" s="77" t="s">
        <v>174</v>
      </c>
      <c r="D22" s="80">
        <f>16124.747+825.38566+54.8+538.381+173.83</f>
        <v>17717.143660000002</v>
      </c>
      <c r="E22" s="80">
        <f>15836.047+27+32.9</f>
        <v>15895.947</v>
      </c>
      <c r="F22" s="80">
        <f>15686.747+201.1+36.5</f>
        <v>15924.347</v>
      </c>
    </row>
    <row r="23" spans="1:6" ht="35.1" customHeight="1">
      <c r="A23" s="183">
        <v>10</v>
      </c>
      <c r="B23" s="309" t="s">
        <v>12</v>
      </c>
      <c r="C23" s="310"/>
      <c r="D23" s="80">
        <f>D14</f>
        <v>628.70866000000024</v>
      </c>
      <c r="E23" s="80">
        <f t="shared" ref="E23:F23" si="3">E14</f>
        <v>0</v>
      </c>
      <c r="F23" s="80">
        <f t="shared" si="3"/>
        <v>0</v>
      </c>
    </row>
    <row r="24" spans="1:6">
      <c r="A24" s="1"/>
      <c r="B24" s="1"/>
    </row>
    <row r="25" spans="1:6">
      <c r="A25" s="1"/>
      <c r="B25" s="1"/>
    </row>
    <row r="26" spans="1:6">
      <c r="A26" s="1"/>
      <c r="B26" s="1"/>
    </row>
    <row r="27" spans="1:6">
      <c r="A27" s="1"/>
      <c r="B27" s="1"/>
    </row>
    <row r="28" spans="1:6">
      <c r="A28" s="1"/>
      <c r="B28" s="1"/>
    </row>
    <row r="29" spans="1:6">
      <c r="A29" s="1"/>
      <c r="B29" s="1"/>
    </row>
    <row r="30" spans="1:6">
      <c r="A30" s="1"/>
      <c r="B30" s="1"/>
    </row>
    <row r="31" spans="1:6">
      <c r="A31" s="1"/>
      <c r="B31" s="1"/>
    </row>
    <row r="32" spans="1:6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</sheetData>
  <mergeCells count="13">
    <mergeCell ref="B23:C23"/>
    <mergeCell ref="D6:F6"/>
    <mergeCell ref="D1:F1"/>
    <mergeCell ref="C5:F5"/>
    <mergeCell ref="A2:F2"/>
    <mergeCell ref="C3:F3"/>
    <mergeCell ref="D4:F4"/>
    <mergeCell ref="A8:F8"/>
    <mergeCell ref="A11:A12"/>
    <mergeCell ref="C11:C12"/>
    <mergeCell ref="D11:F11"/>
    <mergeCell ref="A9:F9"/>
    <mergeCell ref="B11:B12"/>
  </mergeCells>
  <phoneticPr fontId="5" type="noConversion"/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76"/>
  <sheetViews>
    <sheetView view="pageBreakPreview" topLeftCell="A71" zoomScale="90" zoomScaleSheetLayoutView="90" workbookViewId="0">
      <selection activeCell="A77" sqref="A77"/>
    </sheetView>
  </sheetViews>
  <sheetFormatPr defaultRowHeight="12.75"/>
  <cols>
    <col min="1" max="1" width="2.7109375" style="221" customWidth="1"/>
    <col min="2" max="2" width="4.5703125" style="221" customWidth="1"/>
    <col min="3" max="4" width="3.7109375" style="221" customWidth="1"/>
    <col min="5" max="5" width="4" style="221" customWidth="1"/>
    <col min="6" max="6" width="4.140625" style="221" customWidth="1"/>
    <col min="7" max="7" width="3.85546875" style="221" customWidth="1"/>
    <col min="8" max="8" width="5" style="221" customWidth="1"/>
    <col min="9" max="9" width="9" style="221" customWidth="1"/>
    <col min="10" max="10" width="53" style="31" customWidth="1"/>
    <col min="11" max="11" width="15.42578125" style="32" customWidth="1"/>
    <col min="12" max="12" width="15.7109375" style="33" customWidth="1"/>
    <col min="13" max="13" width="15.42578125" style="33" customWidth="1"/>
    <col min="14" max="16384" width="9.140625" style="34"/>
  </cols>
  <sheetData>
    <row r="1" spans="1:46">
      <c r="J1" s="54"/>
      <c r="L1" s="33" t="s">
        <v>273</v>
      </c>
    </row>
    <row r="2" spans="1:46" s="61" customFormat="1" ht="10.5" customHeight="1">
      <c r="A2" s="321"/>
      <c r="B2" s="321"/>
      <c r="C2" s="321"/>
      <c r="D2" s="321"/>
      <c r="E2" s="60"/>
      <c r="F2" s="60"/>
      <c r="G2" s="60"/>
      <c r="H2" s="60"/>
      <c r="I2" s="60"/>
    </row>
    <row r="3" spans="1:46" s="61" customFormat="1" ht="51.75" customHeight="1">
      <c r="A3" s="60"/>
      <c r="B3" s="321"/>
      <c r="C3" s="321"/>
      <c r="D3" s="321"/>
      <c r="E3" s="60"/>
      <c r="F3" s="60"/>
      <c r="G3" s="60"/>
      <c r="H3" s="60"/>
      <c r="I3" s="60"/>
      <c r="K3" s="327" t="s">
        <v>392</v>
      </c>
      <c r="L3" s="327"/>
      <c r="M3" s="327"/>
    </row>
    <row r="4" spans="1:46" s="61" customFormat="1">
      <c r="A4" s="60"/>
      <c r="B4" s="60"/>
      <c r="C4" s="60"/>
      <c r="D4" s="60"/>
      <c r="E4" s="60"/>
      <c r="F4" s="60"/>
      <c r="G4" s="60"/>
      <c r="H4" s="60"/>
      <c r="I4" s="60"/>
    </row>
    <row r="5" spans="1:46" ht="15">
      <c r="A5" s="222"/>
      <c r="B5" s="222"/>
      <c r="C5" s="222"/>
      <c r="D5" s="222"/>
      <c r="E5" s="222"/>
      <c r="F5" s="222"/>
      <c r="G5" s="222"/>
      <c r="H5" s="222"/>
      <c r="I5" s="222"/>
      <c r="J5" s="35"/>
      <c r="K5" s="36"/>
    </row>
    <row r="6" spans="1:46" ht="12.75" customHeight="1">
      <c r="A6" s="328" t="s">
        <v>360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</row>
    <row r="7" spans="1:46" ht="15">
      <c r="A7" s="222" t="s">
        <v>65</v>
      </c>
      <c r="B7" s="222"/>
      <c r="C7" s="222"/>
      <c r="D7" s="222"/>
      <c r="E7" s="222"/>
      <c r="F7" s="222"/>
      <c r="G7" s="222"/>
      <c r="H7" s="222"/>
      <c r="I7" s="222"/>
      <c r="J7" s="37"/>
      <c r="L7" s="38"/>
      <c r="M7" s="39" t="s">
        <v>66</v>
      </c>
    </row>
    <row r="8" spans="1:46" s="258" customFormat="1" ht="15" customHeight="1">
      <c r="A8" s="329" t="s">
        <v>23</v>
      </c>
      <c r="B8" s="332" t="s">
        <v>297</v>
      </c>
      <c r="C8" s="333"/>
      <c r="D8" s="333"/>
      <c r="E8" s="333"/>
      <c r="F8" s="333"/>
      <c r="G8" s="333"/>
      <c r="H8" s="333"/>
      <c r="I8" s="334"/>
      <c r="J8" s="335" t="s">
        <v>183</v>
      </c>
      <c r="K8" s="322" t="s">
        <v>298</v>
      </c>
      <c r="L8" s="322" t="s">
        <v>299</v>
      </c>
      <c r="M8" s="322" t="s">
        <v>300</v>
      </c>
      <c r="N8" s="256"/>
      <c r="O8" s="256"/>
      <c r="P8" s="256"/>
      <c r="Q8" s="256"/>
      <c r="R8" s="256"/>
      <c r="S8" s="256"/>
      <c r="T8" s="256"/>
      <c r="U8" s="256"/>
      <c r="V8" s="256"/>
      <c r="W8" s="257"/>
      <c r="X8" s="257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</row>
    <row r="9" spans="1:46" s="258" customFormat="1" ht="42.75" customHeight="1">
      <c r="A9" s="330"/>
      <c r="B9" s="325" t="s">
        <v>186</v>
      </c>
      <c r="C9" s="326" t="s">
        <v>301</v>
      </c>
      <c r="D9" s="326"/>
      <c r="E9" s="326"/>
      <c r="F9" s="326"/>
      <c r="G9" s="326"/>
      <c r="H9" s="326" t="s">
        <v>302</v>
      </c>
      <c r="I9" s="326"/>
      <c r="J9" s="336"/>
      <c r="K9" s="323"/>
      <c r="L9" s="323"/>
      <c r="M9" s="323"/>
      <c r="N9" s="256"/>
      <c r="O9" s="256"/>
      <c r="P9" s="256"/>
      <c r="Q9" s="256"/>
      <c r="R9" s="256"/>
      <c r="S9" s="256"/>
      <c r="T9" s="256"/>
      <c r="U9" s="256"/>
      <c r="V9" s="256"/>
      <c r="W9" s="257"/>
      <c r="X9" s="257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</row>
    <row r="10" spans="1:46" s="258" customFormat="1" ht="150" customHeight="1">
      <c r="A10" s="331"/>
      <c r="B10" s="325"/>
      <c r="C10" s="260" t="s">
        <v>303</v>
      </c>
      <c r="D10" s="260" t="s">
        <v>304</v>
      </c>
      <c r="E10" s="260" t="s">
        <v>67</v>
      </c>
      <c r="F10" s="260" t="s">
        <v>68</v>
      </c>
      <c r="G10" s="261" t="s">
        <v>69</v>
      </c>
      <c r="H10" s="261" t="s">
        <v>185</v>
      </c>
      <c r="I10" s="261" t="s">
        <v>184</v>
      </c>
      <c r="J10" s="337"/>
      <c r="K10" s="324"/>
      <c r="L10" s="324"/>
      <c r="M10" s="324"/>
      <c r="N10" s="256"/>
      <c r="O10" s="256"/>
      <c r="P10" s="256"/>
      <c r="Q10" s="256"/>
      <c r="R10" s="256"/>
      <c r="S10" s="256"/>
      <c r="T10" s="256"/>
      <c r="U10" s="256"/>
      <c r="V10" s="256"/>
      <c r="W10" s="257"/>
      <c r="X10" s="257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</row>
    <row r="11" spans="1:46" s="258" customFormat="1">
      <c r="A11" s="259" t="s">
        <v>73</v>
      </c>
      <c r="B11" s="259" t="s">
        <v>84</v>
      </c>
      <c r="C11" s="259" t="s">
        <v>59</v>
      </c>
      <c r="D11" s="259" t="s">
        <v>60</v>
      </c>
      <c r="E11" s="259" t="s">
        <v>61</v>
      </c>
      <c r="F11" s="259" t="s">
        <v>62</v>
      </c>
      <c r="G11" s="259" t="s">
        <v>110</v>
      </c>
      <c r="H11" s="259" t="s">
        <v>111</v>
      </c>
      <c r="I11" s="259" t="s">
        <v>112</v>
      </c>
      <c r="J11" s="262">
        <v>10</v>
      </c>
      <c r="K11" s="263">
        <v>11</v>
      </c>
      <c r="L11" s="263">
        <v>12</v>
      </c>
      <c r="M11" s="263">
        <v>13</v>
      </c>
      <c r="N11" s="256"/>
      <c r="O11" s="256"/>
      <c r="P11" s="256"/>
      <c r="Q11" s="256"/>
      <c r="R11" s="256"/>
      <c r="S11" s="256"/>
      <c r="T11" s="256"/>
      <c r="U11" s="256"/>
      <c r="V11" s="256"/>
      <c r="W11" s="257"/>
      <c r="X11" s="257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</row>
    <row r="12" spans="1:46" s="291" customFormat="1" ht="14.25" customHeight="1">
      <c r="A12" s="283">
        <v>1</v>
      </c>
      <c r="B12" s="284" t="s">
        <v>70</v>
      </c>
      <c r="C12" s="284" t="s">
        <v>73</v>
      </c>
      <c r="D12" s="284" t="s">
        <v>7</v>
      </c>
      <c r="E12" s="284" t="s">
        <v>7</v>
      </c>
      <c r="F12" s="284" t="s">
        <v>70</v>
      </c>
      <c r="G12" s="284" t="s">
        <v>7</v>
      </c>
      <c r="H12" s="284" t="s">
        <v>71</v>
      </c>
      <c r="I12" s="284" t="s">
        <v>70</v>
      </c>
      <c r="J12" s="294" t="s">
        <v>72</v>
      </c>
      <c r="K12" s="287">
        <f>K13+K28+K36+K51+K56+K58+K18</f>
        <v>2156.3000000000002</v>
      </c>
      <c r="L12" s="287">
        <f>L13+L28+L36+L51+L56+L58+L18</f>
        <v>2203.1999999999998</v>
      </c>
      <c r="M12" s="287">
        <f>M13+M28+M36+M51+M56+M58+M18</f>
        <v>2252.8000000000002</v>
      </c>
      <c r="N12" s="289"/>
      <c r="O12" s="289"/>
      <c r="P12" s="289"/>
      <c r="Q12" s="289"/>
      <c r="R12" s="289"/>
      <c r="S12" s="288"/>
      <c r="T12" s="288"/>
      <c r="U12" s="288"/>
      <c r="V12" s="288"/>
      <c r="W12" s="289"/>
      <c r="X12" s="289"/>
      <c r="Y12" s="290"/>
      <c r="Z12" s="290"/>
      <c r="AA12" s="290"/>
      <c r="AB12" s="290"/>
      <c r="AC12" s="290"/>
      <c r="AD12" s="290"/>
      <c r="AE12" s="290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</row>
    <row r="13" spans="1:46" s="201" customFormat="1" ht="14.25" customHeight="1">
      <c r="A13" s="264">
        <v>2</v>
      </c>
      <c r="B13" s="265" t="s">
        <v>74</v>
      </c>
      <c r="C13" s="265" t="s">
        <v>73</v>
      </c>
      <c r="D13" s="265" t="s">
        <v>24</v>
      </c>
      <c r="E13" s="265" t="s">
        <v>7</v>
      </c>
      <c r="F13" s="265" t="s">
        <v>70</v>
      </c>
      <c r="G13" s="265" t="s">
        <v>7</v>
      </c>
      <c r="H13" s="265" t="s">
        <v>71</v>
      </c>
      <c r="I13" s="265" t="s">
        <v>70</v>
      </c>
      <c r="J13" s="22" t="s">
        <v>305</v>
      </c>
      <c r="K13" s="266">
        <f>K14</f>
        <v>1846</v>
      </c>
      <c r="L13" s="266">
        <f>L14</f>
        <v>1880</v>
      </c>
      <c r="M13" s="266">
        <f>M14</f>
        <v>1916</v>
      </c>
      <c r="N13" s="199"/>
      <c r="O13" s="199"/>
      <c r="P13" s="199"/>
      <c r="Q13" s="199"/>
      <c r="R13" s="199"/>
      <c r="S13" s="198"/>
      <c r="T13" s="198"/>
      <c r="U13" s="198"/>
      <c r="V13" s="199"/>
      <c r="W13" s="199"/>
      <c r="X13" s="199"/>
      <c r="Y13" s="199"/>
      <c r="Z13" s="199"/>
      <c r="AA13" s="199"/>
      <c r="AB13" s="200"/>
      <c r="AC13" s="200"/>
      <c r="AD13" s="200"/>
      <c r="AE13" s="200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</row>
    <row r="14" spans="1:46" s="201" customFormat="1" ht="15" customHeight="1">
      <c r="A14" s="264">
        <v>3</v>
      </c>
      <c r="B14" s="265" t="s">
        <v>74</v>
      </c>
      <c r="C14" s="265" t="s">
        <v>73</v>
      </c>
      <c r="D14" s="265" t="s">
        <v>24</v>
      </c>
      <c r="E14" s="265" t="s">
        <v>25</v>
      </c>
      <c r="F14" s="265" t="s">
        <v>70</v>
      </c>
      <c r="G14" s="265" t="s">
        <v>24</v>
      </c>
      <c r="H14" s="265" t="s">
        <v>71</v>
      </c>
      <c r="I14" s="265" t="s">
        <v>21</v>
      </c>
      <c r="J14" s="22" t="s">
        <v>306</v>
      </c>
      <c r="K14" s="266">
        <f>K15+K16+K17</f>
        <v>1846</v>
      </c>
      <c r="L14" s="266">
        <f>L15+L16+L17</f>
        <v>1880</v>
      </c>
      <c r="M14" s="266">
        <f>M15+M16+M17</f>
        <v>1916</v>
      </c>
      <c r="N14" s="199"/>
      <c r="O14" s="199"/>
      <c r="P14" s="199"/>
      <c r="Q14" s="199"/>
      <c r="R14" s="199"/>
      <c r="S14" s="198"/>
      <c r="T14" s="198"/>
      <c r="U14" s="198"/>
      <c r="V14" s="199"/>
      <c r="W14" s="199"/>
      <c r="X14" s="199"/>
      <c r="Y14" s="199"/>
      <c r="Z14" s="199"/>
      <c r="AA14" s="199"/>
      <c r="AB14" s="200"/>
      <c r="AC14" s="200"/>
      <c r="AD14" s="200"/>
      <c r="AE14" s="200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</row>
    <row r="15" spans="1:46" s="201" customFormat="1" ht="72.75" customHeight="1">
      <c r="A15" s="264">
        <v>4</v>
      </c>
      <c r="B15" s="265" t="s">
        <v>74</v>
      </c>
      <c r="C15" s="265" t="s">
        <v>73</v>
      </c>
      <c r="D15" s="265" t="s">
        <v>24</v>
      </c>
      <c r="E15" s="265" t="s">
        <v>25</v>
      </c>
      <c r="F15" s="265" t="s">
        <v>75</v>
      </c>
      <c r="G15" s="265" t="s">
        <v>24</v>
      </c>
      <c r="H15" s="265" t="s">
        <v>71</v>
      </c>
      <c r="I15" s="265" t="s">
        <v>21</v>
      </c>
      <c r="J15" s="22" t="s">
        <v>181</v>
      </c>
      <c r="K15" s="266">
        <v>686</v>
      </c>
      <c r="L15" s="266">
        <v>720</v>
      </c>
      <c r="M15" s="266">
        <v>756</v>
      </c>
      <c r="N15" s="198"/>
      <c r="O15" s="198"/>
      <c r="P15" s="198"/>
      <c r="Q15" s="198"/>
      <c r="R15" s="198"/>
      <c r="S15" s="198"/>
      <c r="T15" s="198"/>
      <c r="U15" s="198"/>
      <c r="V15" s="198"/>
      <c r="W15" s="199"/>
      <c r="X15" s="199"/>
      <c r="Y15" s="199"/>
      <c r="Z15" s="199"/>
      <c r="AA15" s="199"/>
      <c r="AB15" s="200"/>
      <c r="AC15" s="200"/>
      <c r="AD15" s="200"/>
      <c r="AE15" s="200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</row>
    <row r="16" spans="1:46" s="201" customFormat="1" ht="99.75" customHeight="1">
      <c r="A16" s="264">
        <v>5</v>
      </c>
      <c r="B16" s="265" t="s">
        <v>74</v>
      </c>
      <c r="C16" s="265" t="s">
        <v>73</v>
      </c>
      <c r="D16" s="265" t="s">
        <v>24</v>
      </c>
      <c r="E16" s="265" t="s">
        <v>25</v>
      </c>
      <c r="F16" s="265" t="s">
        <v>76</v>
      </c>
      <c r="G16" s="265" t="s">
        <v>24</v>
      </c>
      <c r="H16" s="265" t="s">
        <v>71</v>
      </c>
      <c r="I16" s="265" t="s">
        <v>21</v>
      </c>
      <c r="J16" s="22" t="s">
        <v>307</v>
      </c>
      <c r="K16" s="266">
        <v>140</v>
      </c>
      <c r="L16" s="266">
        <v>140</v>
      </c>
      <c r="M16" s="266">
        <v>140</v>
      </c>
      <c r="N16" s="198"/>
      <c r="O16" s="198"/>
      <c r="P16" s="198"/>
      <c r="Q16" s="198"/>
      <c r="R16" s="198"/>
      <c r="S16" s="198"/>
      <c r="T16" s="198"/>
      <c r="U16" s="198"/>
      <c r="V16" s="198"/>
      <c r="W16" s="199"/>
      <c r="X16" s="199"/>
      <c r="Y16" s="199"/>
      <c r="Z16" s="199"/>
      <c r="AA16" s="199"/>
      <c r="AB16" s="200"/>
      <c r="AC16" s="200"/>
      <c r="AD16" s="200"/>
      <c r="AE16" s="200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</row>
    <row r="17" spans="1:46" s="201" customFormat="1" ht="78.75" customHeight="1">
      <c r="A17" s="264">
        <v>6</v>
      </c>
      <c r="B17" s="265" t="s">
        <v>74</v>
      </c>
      <c r="C17" s="265" t="s">
        <v>73</v>
      </c>
      <c r="D17" s="265" t="s">
        <v>24</v>
      </c>
      <c r="E17" s="265" t="s">
        <v>25</v>
      </c>
      <c r="F17" s="265" t="s">
        <v>308</v>
      </c>
      <c r="G17" s="265" t="s">
        <v>24</v>
      </c>
      <c r="H17" s="265" t="s">
        <v>71</v>
      </c>
      <c r="I17" s="265" t="s">
        <v>21</v>
      </c>
      <c r="J17" s="267" t="s">
        <v>309</v>
      </c>
      <c r="K17" s="266">
        <v>1020</v>
      </c>
      <c r="L17" s="266">
        <v>1020</v>
      </c>
      <c r="M17" s="266">
        <v>1020</v>
      </c>
      <c r="N17" s="198"/>
      <c r="O17" s="198"/>
      <c r="P17" s="198"/>
      <c r="Q17" s="198"/>
      <c r="R17" s="198"/>
      <c r="S17" s="198"/>
      <c r="T17" s="198"/>
      <c r="U17" s="198"/>
      <c r="V17" s="198"/>
      <c r="W17" s="199"/>
      <c r="X17" s="199"/>
      <c r="Y17" s="199"/>
      <c r="Z17" s="199"/>
      <c r="AA17" s="199"/>
      <c r="AB17" s="200"/>
      <c r="AC17" s="200"/>
      <c r="AD17" s="200"/>
      <c r="AE17" s="200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</row>
    <row r="18" spans="1:46" s="201" customFormat="1" ht="25.5">
      <c r="A18" s="264">
        <v>7</v>
      </c>
      <c r="B18" s="265" t="s">
        <v>70</v>
      </c>
      <c r="C18" s="265" t="s">
        <v>73</v>
      </c>
      <c r="D18" s="265" t="s">
        <v>29</v>
      </c>
      <c r="E18" s="265" t="s">
        <v>7</v>
      </c>
      <c r="F18" s="265" t="s">
        <v>70</v>
      </c>
      <c r="G18" s="265" t="s">
        <v>7</v>
      </c>
      <c r="H18" s="265" t="s">
        <v>71</v>
      </c>
      <c r="I18" s="265" t="s">
        <v>70</v>
      </c>
      <c r="J18" s="22" t="s">
        <v>310</v>
      </c>
      <c r="K18" s="269">
        <f>K19</f>
        <v>220.8</v>
      </c>
      <c r="L18" s="269">
        <f>L19</f>
        <v>233.70000000000002</v>
      </c>
      <c r="M18" s="269">
        <f>M19</f>
        <v>247.29999999999998</v>
      </c>
      <c r="N18" s="198"/>
      <c r="O18" s="198"/>
      <c r="P18" s="198"/>
      <c r="Q18" s="198"/>
      <c r="R18" s="198"/>
      <c r="S18" s="198"/>
      <c r="T18" s="198"/>
      <c r="U18" s="198"/>
      <c r="V18" s="198"/>
      <c r="W18" s="199"/>
      <c r="X18" s="199"/>
      <c r="Y18" s="199"/>
      <c r="Z18" s="199"/>
      <c r="AA18" s="199"/>
      <c r="AB18" s="200"/>
      <c r="AC18" s="200"/>
      <c r="AD18" s="200"/>
      <c r="AE18" s="200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</row>
    <row r="19" spans="1:46" s="201" customFormat="1" ht="25.5">
      <c r="A19" s="264">
        <v>8</v>
      </c>
      <c r="B19" s="265" t="s">
        <v>70</v>
      </c>
      <c r="C19" s="265" t="s">
        <v>73</v>
      </c>
      <c r="D19" s="265" t="s">
        <v>29</v>
      </c>
      <c r="E19" s="265" t="s">
        <v>25</v>
      </c>
      <c r="F19" s="265" t="s">
        <v>70</v>
      </c>
      <c r="G19" s="265" t="s">
        <v>24</v>
      </c>
      <c r="H19" s="265" t="s">
        <v>71</v>
      </c>
      <c r="I19" s="265" t="s">
        <v>21</v>
      </c>
      <c r="J19" s="22" t="s">
        <v>311</v>
      </c>
      <c r="K19" s="269">
        <f>K20+K22+K24+K26</f>
        <v>220.8</v>
      </c>
      <c r="L19" s="269">
        <f>L20+L22+L24+L26</f>
        <v>233.70000000000002</v>
      </c>
      <c r="M19" s="269">
        <f>M20+M22+M24+M26</f>
        <v>247.29999999999998</v>
      </c>
      <c r="N19" s="198"/>
      <c r="O19" s="198"/>
      <c r="P19" s="198"/>
      <c r="Q19" s="198"/>
      <c r="R19" s="198"/>
      <c r="S19" s="198"/>
      <c r="T19" s="198"/>
      <c r="U19" s="198"/>
      <c r="V19" s="198"/>
      <c r="W19" s="199"/>
      <c r="X19" s="199"/>
      <c r="Y19" s="199"/>
      <c r="Z19" s="199"/>
      <c r="AA19" s="199"/>
      <c r="AB19" s="200"/>
      <c r="AC19" s="200"/>
      <c r="AD19" s="200"/>
      <c r="AE19" s="200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</row>
    <row r="20" spans="1:46" s="201" customFormat="1" ht="63.75">
      <c r="A20" s="264">
        <v>9</v>
      </c>
      <c r="B20" s="265" t="s">
        <v>42</v>
      </c>
      <c r="C20" s="265" t="s">
        <v>73</v>
      </c>
      <c r="D20" s="265" t="s">
        <v>29</v>
      </c>
      <c r="E20" s="265" t="s">
        <v>25</v>
      </c>
      <c r="F20" s="265" t="s">
        <v>312</v>
      </c>
      <c r="G20" s="265" t="s">
        <v>24</v>
      </c>
      <c r="H20" s="265" t="s">
        <v>71</v>
      </c>
      <c r="I20" s="265" t="s">
        <v>21</v>
      </c>
      <c r="J20" s="22" t="s">
        <v>153</v>
      </c>
      <c r="K20" s="266">
        <f>K21</f>
        <v>104.6</v>
      </c>
      <c r="L20" s="266">
        <f>L21</f>
        <v>111.5</v>
      </c>
      <c r="M20" s="266">
        <f>M21</f>
        <v>118.3</v>
      </c>
      <c r="N20" s="198"/>
      <c r="O20" s="198"/>
      <c r="P20" s="198"/>
      <c r="Q20" s="198"/>
      <c r="R20" s="198"/>
      <c r="S20" s="198"/>
      <c r="T20" s="198"/>
      <c r="U20" s="198"/>
      <c r="V20" s="198"/>
      <c r="W20" s="199"/>
      <c r="X20" s="199"/>
      <c r="Y20" s="199"/>
      <c r="Z20" s="199"/>
      <c r="AA20" s="199"/>
      <c r="AB20" s="200"/>
      <c r="AC20" s="200"/>
      <c r="AD20" s="200"/>
      <c r="AE20" s="200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</row>
    <row r="21" spans="1:46" s="201" customFormat="1" ht="89.25">
      <c r="A21" s="264">
        <v>10</v>
      </c>
      <c r="B21" s="265" t="s">
        <v>42</v>
      </c>
      <c r="C21" s="265" t="s">
        <v>73</v>
      </c>
      <c r="D21" s="265" t="s">
        <v>29</v>
      </c>
      <c r="E21" s="265" t="s">
        <v>25</v>
      </c>
      <c r="F21" s="265" t="s">
        <v>313</v>
      </c>
      <c r="G21" s="265" t="s">
        <v>24</v>
      </c>
      <c r="H21" s="265" t="s">
        <v>71</v>
      </c>
      <c r="I21" s="265" t="s">
        <v>21</v>
      </c>
      <c r="J21" s="268" t="s">
        <v>314</v>
      </c>
      <c r="K21" s="266">
        <v>104.6</v>
      </c>
      <c r="L21" s="266">
        <v>111.5</v>
      </c>
      <c r="M21" s="266">
        <v>118.3</v>
      </c>
      <c r="N21" s="198"/>
      <c r="O21" s="198"/>
      <c r="P21" s="198"/>
      <c r="Q21" s="198"/>
      <c r="R21" s="198"/>
      <c r="S21" s="198"/>
      <c r="T21" s="198"/>
      <c r="U21" s="198"/>
      <c r="V21" s="198"/>
      <c r="W21" s="199"/>
      <c r="X21" s="199"/>
      <c r="Y21" s="199"/>
      <c r="Z21" s="199"/>
      <c r="AA21" s="199"/>
      <c r="AB21" s="200"/>
      <c r="AC21" s="200"/>
      <c r="AD21" s="200"/>
      <c r="AE21" s="200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</row>
    <row r="22" spans="1:46" s="201" customFormat="1" ht="76.5">
      <c r="A22" s="264">
        <v>11</v>
      </c>
      <c r="B22" s="265" t="s">
        <v>42</v>
      </c>
      <c r="C22" s="265" t="s">
        <v>73</v>
      </c>
      <c r="D22" s="265" t="s">
        <v>29</v>
      </c>
      <c r="E22" s="265" t="s">
        <v>25</v>
      </c>
      <c r="F22" s="265" t="s">
        <v>37</v>
      </c>
      <c r="G22" s="265" t="s">
        <v>24</v>
      </c>
      <c r="H22" s="265" t="s">
        <v>71</v>
      </c>
      <c r="I22" s="265" t="s">
        <v>21</v>
      </c>
      <c r="J22" s="22" t="s">
        <v>152</v>
      </c>
      <c r="K22" s="266">
        <f>K23</f>
        <v>0.7</v>
      </c>
      <c r="L22" s="266">
        <f>L23</f>
        <v>0.8</v>
      </c>
      <c r="M22" s="266">
        <f>M23</f>
        <v>0.8</v>
      </c>
      <c r="N22" s="198"/>
      <c r="O22" s="198"/>
      <c r="P22" s="198"/>
      <c r="Q22" s="198"/>
      <c r="R22" s="198"/>
      <c r="S22" s="198"/>
      <c r="T22" s="198"/>
      <c r="U22" s="198"/>
      <c r="V22" s="198"/>
      <c r="W22" s="199"/>
      <c r="X22" s="199"/>
      <c r="Y22" s="199"/>
      <c r="Z22" s="199"/>
      <c r="AA22" s="199"/>
      <c r="AB22" s="200"/>
      <c r="AC22" s="200"/>
      <c r="AD22" s="200"/>
      <c r="AE22" s="200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</row>
    <row r="23" spans="1:46" s="201" customFormat="1" ht="102">
      <c r="A23" s="264">
        <v>12</v>
      </c>
      <c r="B23" s="265" t="s">
        <v>42</v>
      </c>
      <c r="C23" s="265" t="s">
        <v>73</v>
      </c>
      <c r="D23" s="265" t="s">
        <v>29</v>
      </c>
      <c r="E23" s="265" t="s">
        <v>25</v>
      </c>
      <c r="F23" s="265" t="s">
        <v>315</v>
      </c>
      <c r="G23" s="265" t="s">
        <v>24</v>
      </c>
      <c r="H23" s="265" t="s">
        <v>71</v>
      </c>
      <c r="I23" s="265" t="s">
        <v>21</v>
      </c>
      <c r="J23" s="268" t="s">
        <v>316</v>
      </c>
      <c r="K23" s="266">
        <v>0.7</v>
      </c>
      <c r="L23" s="266">
        <v>0.8</v>
      </c>
      <c r="M23" s="266">
        <v>0.8</v>
      </c>
      <c r="N23" s="198"/>
      <c r="O23" s="198"/>
      <c r="P23" s="198"/>
      <c r="Q23" s="198"/>
      <c r="R23" s="198"/>
      <c r="S23" s="198"/>
      <c r="T23" s="198"/>
      <c r="U23" s="198"/>
      <c r="V23" s="198"/>
      <c r="W23" s="199"/>
      <c r="X23" s="199"/>
      <c r="Y23" s="199"/>
      <c r="Z23" s="199"/>
      <c r="AA23" s="199"/>
      <c r="AB23" s="200"/>
      <c r="AC23" s="200"/>
      <c r="AD23" s="200"/>
      <c r="AE23" s="200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</row>
    <row r="24" spans="1:46" s="201" customFormat="1" ht="63.75">
      <c r="A24" s="264">
        <v>13</v>
      </c>
      <c r="B24" s="265" t="s">
        <v>42</v>
      </c>
      <c r="C24" s="265" t="s">
        <v>73</v>
      </c>
      <c r="D24" s="265" t="s">
        <v>29</v>
      </c>
      <c r="E24" s="265" t="s">
        <v>25</v>
      </c>
      <c r="F24" s="265" t="s">
        <v>317</v>
      </c>
      <c r="G24" s="265" t="s">
        <v>24</v>
      </c>
      <c r="H24" s="265" t="s">
        <v>71</v>
      </c>
      <c r="I24" s="265" t="s">
        <v>21</v>
      </c>
      <c r="J24" s="22" t="s">
        <v>318</v>
      </c>
      <c r="K24" s="266">
        <f>K25</f>
        <v>129.30000000000001</v>
      </c>
      <c r="L24" s="266">
        <f>L25</f>
        <v>136</v>
      </c>
      <c r="M24" s="266">
        <f>M25</f>
        <v>142.80000000000001</v>
      </c>
      <c r="N24" s="198"/>
      <c r="O24" s="198"/>
      <c r="P24" s="198"/>
      <c r="Q24" s="198"/>
      <c r="R24" s="198"/>
      <c r="S24" s="198"/>
      <c r="T24" s="198"/>
      <c r="U24" s="198"/>
      <c r="V24" s="198"/>
      <c r="W24" s="199"/>
      <c r="X24" s="199"/>
      <c r="Y24" s="199"/>
      <c r="Z24" s="199"/>
      <c r="AA24" s="199"/>
      <c r="AB24" s="200"/>
      <c r="AC24" s="200"/>
      <c r="AD24" s="200"/>
      <c r="AE24" s="200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</row>
    <row r="25" spans="1:46" s="201" customFormat="1" ht="102">
      <c r="A25" s="264">
        <v>14</v>
      </c>
      <c r="B25" s="265" t="s">
        <v>42</v>
      </c>
      <c r="C25" s="265" t="s">
        <v>73</v>
      </c>
      <c r="D25" s="265" t="s">
        <v>29</v>
      </c>
      <c r="E25" s="265" t="s">
        <v>25</v>
      </c>
      <c r="F25" s="265" t="s">
        <v>319</v>
      </c>
      <c r="G25" s="265" t="s">
        <v>24</v>
      </c>
      <c r="H25" s="265" t="s">
        <v>71</v>
      </c>
      <c r="I25" s="265" t="s">
        <v>21</v>
      </c>
      <c r="J25" s="268" t="s">
        <v>320</v>
      </c>
      <c r="K25" s="266">
        <v>129.30000000000001</v>
      </c>
      <c r="L25" s="266">
        <v>136</v>
      </c>
      <c r="M25" s="266">
        <v>142.80000000000001</v>
      </c>
      <c r="N25" s="198"/>
      <c r="O25" s="198"/>
      <c r="P25" s="198"/>
      <c r="Q25" s="198"/>
      <c r="R25" s="198"/>
      <c r="S25" s="198"/>
      <c r="T25" s="198"/>
      <c r="U25" s="198"/>
      <c r="V25" s="198"/>
      <c r="W25" s="199"/>
      <c r="X25" s="199"/>
      <c r="Y25" s="199"/>
      <c r="Z25" s="199"/>
      <c r="AA25" s="199"/>
      <c r="AB25" s="200"/>
      <c r="AC25" s="200"/>
      <c r="AD25" s="200"/>
      <c r="AE25" s="200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</row>
    <row r="26" spans="1:46" s="201" customFormat="1" ht="63.75">
      <c r="A26" s="264">
        <v>15</v>
      </c>
      <c r="B26" s="265" t="s">
        <v>42</v>
      </c>
      <c r="C26" s="265" t="s">
        <v>73</v>
      </c>
      <c r="D26" s="265" t="s">
        <v>29</v>
      </c>
      <c r="E26" s="265" t="s">
        <v>25</v>
      </c>
      <c r="F26" s="265" t="s">
        <v>321</v>
      </c>
      <c r="G26" s="265" t="s">
        <v>24</v>
      </c>
      <c r="H26" s="265" t="s">
        <v>71</v>
      </c>
      <c r="I26" s="265" t="s">
        <v>21</v>
      </c>
      <c r="J26" s="22" t="s">
        <v>322</v>
      </c>
      <c r="K26" s="266">
        <f>K27</f>
        <v>-13.8</v>
      </c>
      <c r="L26" s="266">
        <f>L27</f>
        <v>-14.6</v>
      </c>
      <c r="M26" s="266">
        <f>M27</f>
        <v>-14.6</v>
      </c>
      <c r="N26" s="198"/>
      <c r="O26" s="198"/>
      <c r="P26" s="198"/>
      <c r="Q26" s="198"/>
      <c r="R26" s="198"/>
      <c r="S26" s="198"/>
      <c r="T26" s="198"/>
      <c r="U26" s="198"/>
      <c r="V26" s="198"/>
      <c r="W26" s="199"/>
      <c r="X26" s="199"/>
      <c r="Y26" s="199"/>
      <c r="Z26" s="199"/>
      <c r="AA26" s="199"/>
      <c r="AB26" s="200"/>
      <c r="AC26" s="200"/>
      <c r="AD26" s="200"/>
      <c r="AE26" s="200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</row>
    <row r="27" spans="1:46" s="201" customFormat="1" ht="102">
      <c r="A27" s="264">
        <v>16</v>
      </c>
      <c r="B27" s="265" t="s">
        <v>42</v>
      </c>
      <c r="C27" s="265" t="s">
        <v>73</v>
      </c>
      <c r="D27" s="265" t="s">
        <v>29</v>
      </c>
      <c r="E27" s="265" t="s">
        <v>25</v>
      </c>
      <c r="F27" s="265" t="s">
        <v>323</v>
      </c>
      <c r="G27" s="265" t="s">
        <v>24</v>
      </c>
      <c r="H27" s="265" t="s">
        <v>71</v>
      </c>
      <c r="I27" s="265" t="s">
        <v>21</v>
      </c>
      <c r="J27" s="268" t="s">
        <v>324</v>
      </c>
      <c r="K27" s="266">
        <v>-13.8</v>
      </c>
      <c r="L27" s="266">
        <v>-14.6</v>
      </c>
      <c r="M27" s="266">
        <v>-14.6</v>
      </c>
      <c r="N27" s="198"/>
      <c r="O27" s="198"/>
      <c r="P27" s="198"/>
      <c r="Q27" s="198"/>
      <c r="R27" s="198"/>
      <c r="S27" s="198"/>
      <c r="T27" s="198"/>
      <c r="U27" s="198"/>
      <c r="V27" s="198"/>
      <c r="W27" s="199"/>
      <c r="X27" s="199"/>
      <c r="Y27" s="199"/>
      <c r="Z27" s="199"/>
      <c r="AA27" s="199"/>
      <c r="AB27" s="200"/>
      <c r="AC27" s="200"/>
      <c r="AD27" s="200"/>
      <c r="AE27" s="200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</row>
    <row r="28" spans="1:46" s="201" customFormat="1" ht="14.25" customHeight="1">
      <c r="A28" s="264">
        <v>17</v>
      </c>
      <c r="B28" s="265" t="s">
        <v>74</v>
      </c>
      <c r="C28" s="265" t="s">
        <v>73</v>
      </c>
      <c r="D28" s="265" t="s">
        <v>17</v>
      </c>
      <c r="E28" s="265" t="s">
        <v>7</v>
      </c>
      <c r="F28" s="265" t="s">
        <v>70</v>
      </c>
      <c r="G28" s="265" t="s">
        <v>7</v>
      </c>
      <c r="H28" s="265" t="s">
        <v>71</v>
      </c>
      <c r="I28" s="265" t="s">
        <v>70</v>
      </c>
      <c r="J28" s="22" t="s">
        <v>81</v>
      </c>
      <c r="K28" s="269">
        <f>K29+K31</f>
        <v>29</v>
      </c>
      <c r="L28" s="269">
        <f>L29+L31</f>
        <v>29</v>
      </c>
      <c r="M28" s="269">
        <f>M29+M31</f>
        <v>29</v>
      </c>
      <c r="N28" s="199"/>
      <c r="O28" s="199"/>
      <c r="P28" s="199"/>
      <c r="Q28" s="199"/>
      <c r="R28" s="199"/>
      <c r="S28" s="198"/>
      <c r="T28" s="198"/>
      <c r="U28" s="198"/>
      <c r="V28" s="198"/>
      <c r="W28" s="199"/>
      <c r="X28" s="199"/>
      <c r="Y28" s="200"/>
      <c r="Z28" s="200"/>
      <c r="AA28" s="200"/>
      <c r="AB28" s="200"/>
      <c r="AC28" s="200"/>
      <c r="AD28" s="200"/>
      <c r="AE28" s="200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</row>
    <row r="29" spans="1:46" s="201" customFormat="1" ht="14.25" customHeight="1">
      <c r="A29" s="264">
        <v>18</v>
      </c>
      <c r="B29" s="265" t="s">
        <v>74</v>
      </c>
      <c r="C29" s="265" t="s">
        <v>73</v>
      </c>
      <c r="D29" s="265" t="s">
        <v>17</v>
      </c>
      <c r="E29" s="265" t="s">
        <v>24</v>
      </c>
      <c r="F29" s="265" t="s">
        <v>70</v>
      </c>
      <c r="G29" s="265" t="s">
        <v>7</v>
      </c>
      <c r="H29" s="265" t="s">
        <v>71</v>
      </c>
      <c r="I29" s="265" t="s">
        <v>21</v>
      </c>
      <c r="J29" s="22" t="s">
        <v>82</v>
      </c>
      <c r="K29" s="269">
        <f>K30</f>
        <v>10</v>
      </c>
      <c r="L29" s="269">
        <f>L30</f>
        <v>10</v>
      </c>
      <c r="M29" s="269">
        <f>M30</f>
        <v>10</v>
      </c>
      <c r="N29" s="198"/>
      <c r="O29" s="198"/>
      <c r="P29" s="198"/>
      <c r="Q29" s="198"/>
      <c r="R29" s="198"/>
      <c r="S29" s="198"/>
      <c r="T29" s="198"/>
      <c r="U29" s="198"/>
      <c r="V29" s="198"/>
      <c r="W29" s="199"/>
      <c r="X29" s="199"/>
      <c r="Y29" s="200"/>
      <c r="Z29" s="200"/>
      <c r="AA29" s="200"/>
      <c r="AB29" s="200"/>
      <c r="AC29" s="200"/>
      <c r="AD29" s="200"/>
      <c r="AE29" s="200"/>
      <c r="AF29" s="198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</row>
    <row r="30" spans="1:46" s="201" customFormat="1" ht="45.6" customHeight="1">
      <c r="A30" s="264">
        <v>19</v>
      </c>
      <c r="B30" s="265" t="s">
        <v>74</v>
      </c>
      <c r="C30" s="265" t="s">
        <v>73</v>
      </c>
      <c r="D30" s="265" t="s">
        <v>17</v>
      </c>
      <c r="E30" s="265" t="s">
        <v>24</v>
      </c>
      <c r="F30" s="265" t="s">
        <v>77</v>
      </c>
      <c r="G30" s="265" t="s">
        <v>26</v>
      </c>
      <c r="H30" s="265" t="s">
        <v>71</v>
      </c>
      <c r="I30" s="265" t="s">
        <v>21</v>
      </c>
      <c r="J30" s="22" t="s">
        <v>325</v>
      </c>
      <c r="K30" s="266">
        <v>10</v>
      </c>
      <c r="L30" s="266">
        <v>10</v>
      </c>
      <c r="M30" s="266">
        <v>10</v>
      </c>
      <c r="N30" s="198"/>
      <c r="O30" s="198"/>
      <c r="P30" s="198"/>
      <c r="Q30" s="198"/>
      <c r="R30" s="198"/>
      <c r="S30" s="198"/>
      <c r="T30" s="198"/>
      <c r="U30" s="198"/>
      <c r="V30" s="198"/>
      <c r="W30" s="199"/>
      <c r="X30" s="199"/>
      <c r="Y30" s="200"/>
      <c r="Z30" s="200"/>
      <c r="AA30" s="200"/>
      <c r="AB30" s="200"/>
      <c r="AC30" s="200"/>
      <c r="AD30" s="200"/>
      <c r="AE30" s="200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</row>
    <row r="31" spans="1:46" s="201" customFormat="1" ht="14.25" customHeight="1">
      <c r="A31" s="264">
        <v>20</v>
      </c>
      <c r="B31" s="265" t="s">
        <v>74</v>
      </c>
      <c r="C31" s="265" t="s">
        <v>73</v>
      </c>
      <c r="D31" s="265" t="s">
        <v>17</v>
      </c>
      <c r="E31" s="265" t="s">
        <v>17</v>
      </c>
      <c r="F31" s="265" t="s">
        <v>70</v>
      </c>
      <c r="G31" s="265" t="s">
        <v>7</v>
      </c>
      <c r="H31" s="265" t="s">
        <v>71</v>
      </c>
      <c r="I31" s="265" t="s">
        <v>21</v>
      </c>
      <c r="J31" s="22" t="s">
        <v>326</v>
      </c>
      <c r="K31" s="269">
        <f>K32+K34</f>
        <v>19</v>
      </c>
      <c r="L31" s="269">
        <f>L32+L34</f>
        <v>19</v>
      </c>
      <c r="M31" s="269">
        <f>M32+M34</f>
        <v>19</v>
      </c>
      <c r="N31" s="199"/>
      <c r="O31" s="199"/>
      <c r="P31" s="199"/>
      <c r="Q31" s="199"/>
      <c r="R31" s="199"/>
      <c r="S31" s="198"/>
      <c r="T31" s="198"/>
      <c r="U31" s="198"/>
      <c r="V31" s="198"/>
      <c r="W31" s="199"/>
      <c r="X31" s="199"/>
      <c r="Y31" s="200"/>
      <c r="Z31" s="200"/>
      <c r="AA31" s="200"/>
      <c r="AB31" s="200"/>
      <c r="AC31" s="200"/>
      <c r="AD31" s="200"/>
      <c r="AE31" s="200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</row>
    <row r="32" spans="1:46" s="201" customFormat="1" ht="14.25" customHeight="1">
      <c r="A32" s="264">
        <v>21</v>
      </c>
      <c r="B32" s="265" t="s">
        <v>74</v>
      </c>
      <c r="C32" s="265" t="s">
        <v>73</v>
      </c>
      <c r="D32" s="265" t="s">
        <v>17</v>
      </c>
      <c r="E32" s="265" t="s">
        <v>17</v>
      </c>
      <c r="F32" s="265" t="s">
        <v>77</v>
      </c>
      <c r="G32" s="265" t="s">
        <v>7</v>
      </c>
      <c r="H32" s="265" t="s">
        <v>71</v>
      </c>
      <c r="I32" s="265" t="s">
        <v>21</v>
      </c>
      <c r="J32" s="22" t="s">
        <v>178</v>
      </c>
      <c r="K32" s="269">
        <f>K33</f>
        <v>15</v>
      </c>
      <c r="L32" s="269">
        <f>L33</f>
        <v>15</v>
      </c>
      <c r="M32" s="269">
        <f>M33</f>
        <v>15</v>
      </c>
      <c r="N32" s="198"/>
      <c r="O32" s="198"/>
      <c r="P32" s="198"/>
      <c r="Q32" s="198"/>
      <c r="R32" s="198"/>
      <c r="S32" s="198"/>
      <c r="T32" s="198"/>
      <c r="U32" s="198"/>
      <c r="V32" s="198"/>
      <c r="W32" s="199"/>
      <c r="X32" s="199"/>
      <c r="Y32" s="200"/>
      <c r="Z32" s="200"/>
      <c r="AA32" s="200"/>
      <c r="AB32" s="200"/>
      <c r="AC32" s="200"/>
      <c r="AD32" s="200"/>
      <c r="AE32" s="200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</row>
    <row r="33" spans="1:46" s="201" customFormat="1" ht="28.15" customHeight="1">
      <c r="A33" s="264">
        <v>22</v>
      </c>
      <c r="B33" s="265" t="s">
        <v>74</v>
      </c>
      <c r="C33" s="265" t="s">
        <v>73</v>
      </c>
      <c r="D33" s="265" t="s">
        <v>17</v>
      </c>
      <c r="E33" s="265" t="s">
        <v>17</v>
      </c>
      <c r="F33" s="265" t="s">
        <v>83</v>
      </c>
      <c r="G33" s="265" t="s">
        <v>26</v>
      </c>
      <c r="H33" s="265" t="s">
        <v>71</v>
      </c>
      <c r="I33" s="265" t="s">
        <v>21</v>
      </c>
      <c r="J33" s="22" t="s">
        <v>92</v>
      </c>
      <c r="K33" s="269">
        <v>15</v>
      </c>
      <c r="L33" s="269">
        <v>15</v>
      </c>
      <c r="M33" s="269">
        <v>15</v>
      </c>
      <c r="N33" s="198"/>
      <c r="O33" s="198"/>
      <c r="P33" s="198"/>
      <c r="Q33" s="198"/>
      <c r="R33" s="198"/>
      <c r="S33" s="198"/>
      <c r="T33" s="198"/>
      <c r="U33" s="198"/>
      <c r="V33" s="198"/>
      <c r="W33" s="199"/>
      <c r="X33" s="199"/>
      <c r="Y33" s="200"/>
      <c r="Z33" s="200"/>
      <c r="AA33" s="200"/>
      <c r="AB33" s="200"/>
      <c r="AC33" s="200"/>
      <c r="AD33" s="200"/>
      <c r="AE33" s="200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</row>
    <row r="34" spans="1:46" s="201" customFormat="1" ht="14.25" customHeight="1">
      <c r="A34" s="264">
        <v>23</v>
      </c>
      <c r="B34" s="265" t="s">
        <v>74</v>
      </c>
      <c r="C34" s="265" t="s">
        <v>73</v>
      </c>
      <c r="D34" s="265" t="s">
        <v>17</v>
      </c>
      <c r="E34" s="265" t="s">
        <v>17</v>
      </c>
      <c r="F34" s="265" t="s">
        <v>78</v>
      </c>
      <c r="G34" s="265" t="s">
        <v>7</v>
      </c>
      <c r="H34" s="265" t="s">
        <v>71</v>
      </c>
      <c r="I34" s="265" t="s">
        <v>21</v>
      </c>
      <c r="J34" s="22" t="s">
        <v>180</v>
      </c>
      <c r="K34" s="269">
        <f>K35</f>
        <v>4</v>
      </c>
      <c r="L34" s="269">
        <f>L35</f>
        <v>4</v>
      </c>
      <c r="M34" s="269">
        <f>M35</f>
        <v>4</v>
      </c>
      <c r="N34" s="198"/>
      <c r="O34" s="198"/>
      <c r="P34" s="198"/>
      <c r="Q34" s="198"/>
      <c r="R34" s="198"/>
      <c r="S34" s="198"/>
      <c r="T34" s="198"/>
      <c r="U34" s="198"/>
      <c r="V34" s="198"/>
      <c r="W34" s="199"/>
      <c r="X34" s="199"/>
      <c r="Y34" s="200"/>
      <c r="Z34" s="200"/>
      <c r="AA34" s="200"/>
      <c r="AB34" s="200"/>
      <c r="AC34" s="200"/>
      <c r="AD34" s="200"/>
      <c r="AE34" s="200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</row>
    <row r="35" spans="1:46" s="201" customFormat="1" ht="27" customHeight="1">
      <c r="A35" s="264">
        <v>24</v>
      </c>
      <c r="B35" s="265" t="s">
        <v>74</v>
      </c>
      <c r="C35" s="265" t="s">
        <v>73</v>
      </c>
      <c r="D35" s="265" t="s">
        <v>17</v>
      </c>
      <c r="E35" s="265" t="s">
        <v>17</v>
      </c>
      <c r="F35" s="265" t="s">
        <v>91</v>
      </c>
      <c r="G35" s="265" t="s">
        <v>26</v>
      </c>
      <c r="H35" s="265" t="s">
        <v>71</v>
      </c>
      <c r="I35" s="265" t="s">
        <v>21</v>
      </c>
      <c r="J35" s="22" t="s">
        <v>179</v>
      </c>
      <c r="K35" s="269">
        <v>4</v>
      </c>
      <c r="L35" s="269">
        <v>4</v>
      </c>
      <c r="M35" s="269">
        <v>4</v>
      </c>
      <c r="N35" s="198"/>
      <c r="O35" s="198"/>
      <c r="P35" s="198"/>
      <c r="Q35" s="198"/>
      <c r="R35" s="198"/>
      <c r="S35" s="198"/>
      <c r="T35" s="198"/>
      <c r="U35" s="198"/>
      <c r="V35" s="198"/>
      <c r="W35" s="199"/>
      <c r="X35" s="199"/>
      <c r="Y35" s="200"/>
      <c r="Z35" s="200"/>
      <c r="AA35" s="200"/>
      <c r="AB35" s="200"/>
      <c r="AC35" s="200"/>
      <c r="AD35" s="200"/>
      <c r="AE35" s="200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</row>
    <row r="36" spans="1:46" s="201" customFormat="1" ht="27.75" hidden="1" customHeight="1">
      <c r="A36" s="264">
        <v>36</v>
      </c>
      <c r="B36" s="265" t="s">
        <v>70</v>
      </c>
      <c r="C36" s="265" t="s">
        <v>73</v>
      </c>
      <c r="D36" s="265" t="s">
        <v>199</v>
      </c>
      <c r="E36" s="265" t="s">
        <v>7</v>
      </c>
      <c r="F36" s="265" t="s">
        <v>70</v>
      </c>
      <c r="G36" s="265" t="s">
        <v>7</v>
      </c>
      <c r="H36" s="265" t="s">
        <v>71</v>
      </c>
      <c r="I36" s="265" t="s">
        <v>70</v>
      </c>
      <c r="J36" s="22" t="s">
        <v>327</v>
      </c>
      <c r="K36" s="266">
        <f>K37+K45</f>
        <v>0</v>
      </c>
      <c r="L36" s="266">
        <f>L37+L45</f>
        <v>0</v>
      </c>
      <c r="M36" s="266">
        <f>M37+M45</f>
        <v>0</v>
      </c>
      <c r="N36" s="199"/>
      <c r="O36" s="199"/>
      <c r="P36" s="199"/>
      <c r="Q36" s="199"/>
      <c r="R36" s="199"/>
      <c r="S36" s="198"/>
      <c r="T36" s="198"/>
      <c r="U36" s="198"/>
      <c r="V36" s="198"/>
      <c r="W36" s="199"/>
      <c r="X36" s="199"/>
      <c r="Y36" s="200"/>
      <c r="Z36" s="200"/>
      <c r="AA36" s="200"/>
      <c r="AB36" s="200"/>
      <c r="AC36" s="200"/>
      <c r="AD36" s="200"/>
      <c r="AE36" s="200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</row>
    <row r="37" spans="1:46" s="201" customFormat="1" ht="67.150000000000006" hidden="1" customHeight="1">
      <c r="A37" s="264">
        <v>37</v>
      </c>
      <c r="B37" s="265" t="s">
        <v>70</v>
      </c>
      <c r="C37" s="265" t="s">
        <v>73</v>
      </c>
      <c r="D37" s="265" t="s">
        <v>199</v>
      </c>
      <c r="E37" s="265" t="s">
        <v>247</v>
      </c>
      <c r="F37" s="265" t="s">
        <v>70</v>
      </c>
      <c r="G37" s="265" t="s">
        <v>7</v>
      </c>
      <c r="H37" s="265" t="s">
        <v>71</v>
      </c>
      <c r="I37" s="265" t="s">
        <v>39</v>
      </c>
      <c r="J37" s="22" t="s">
        <v>328</v>
      </c>
      <c r="K37" s="269">
        <f>K38</f>
        <v>0</v>
      </c>
      <c r="L37" s="269">
        <f>L38</f>
        <v>0</v>
      </c>
      <c r="M37" s="269">
        <f>M38</f>
        <v>0</v>
      </c>
      <c r="N37" s="198"/>
      <c r="O37" s="198"/>
      <c r="P37" s="198"/>
      <c r="Q37" s="198"/>
      <c r="R37" s="198"/>
      <c r="S37" s="198"/>
      <c r="T37" s="198"/>
      <c r="U37" s="198"/>
      <c r="V37" s="198"/>
      <c r="W37" s="199"/>
      <c r="X37" s="199"/>
      <c r="Y37" s="200"/>
      <c r="Z37" s="200"/>
      <c r="AA37" s="200"/>
      <c r="AB37" s="200"/>
      <c r="AC37" s="200"/>
      <c r="AD37" s="200"/>
      <c r="AE37" s="200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</row>
    <row r="38" spans="1:46" s="201" customFormat="1" ht="40.5" hidden="1" customHeight="1">
      <c r="A38" s="264">
        <v>38</v>
      </c>
      <c r="B38" s="265" t="s">
        <v>70</v>
      </c>
      <c r="C38" s="265" t="s">
        <v>73</v>
      </c>
      <c r="D38" s="265" t="s">
        <v>199</v>
      </c>
      <c r="E38" s="265" t="s">
        <v>247</v>
      </c>
      <c r="F38" s="265" t="s">
        <v>75</v>
      </c>
      <c r="G38" s="265" t="s">
        <v>7</v>
      </c>
      <c r="H38" s="265" t="s">
        <v>71</v>
      </c>
      <c r="I38" s="265" t="s">
        <v>39</v>
      </c>
      <c r="J38" s="22" t="s">
        <v>329</v>
      </c>
      <c r="K38" s="269">
        <f>K39+K40+K41</f>
        <v>0</v>
      </c>
      <c r="L38" s="269">
        <f>L39+L40+L41</f>
        <v>0</v>
      </c>
      <c r="M38" s="269">
        <f>M39+M40+M41</f>
        <v>0</v>
      </c>
      <c r="N38" s="198"/>
      <c r="O38" s="198"/>
      <c r="P38" s="198"/>
      <c r="Q38" s="198"/>
      <c r="R38" s="198"/>
      <c r="S38" s="198"/>
      <c r="T38" s="198"/>
      <c r="U38" s="198"/>
      <c r="V38" s="198"/>
      <c r="W38" s="199"/>
      <c r="X38" s="199"/>
      <c r="Y38" s="200"/>
      <c r="Z38" s="200"/>
      <c r="AA38" s="200"/>
      <c r="AB38" s="200"/>
      <c r="AC38" s="200"/>
      <c r="AD38" s="200"/>
      <c r="AE38" s="200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</row>
    <row r="39" spans="1:46" s="201" customFormat="1" ht="72" hidden="1" customHeight="1">
      <c r="A39" s="264">
        <v>39</v>
      </c>
      <c r="B39" s="265" t="s">
        <v>330</v>
      </c>
      <c r="C39" s="265" t="s">
        <v>73</v>
      </c>
      <c r="D39" s="265" t="s">
        <v>199</v>
      </c>
      <c r="E39" s="265" t="s">
        <v>247</v>
      </c>
      <c r="F39" s="265" t="s">
        <v>331</v>
      </c>
      <c r="G39" s="265" t="s">
        <v>247</v>
      </c>
      <c r="H39" s="265" t="s">
        <v>71</v>
      </c>
      <c r="I39" s="265" t="s">
        <v>39</v>
      </c>
      <c r="J39" s="22" t="s">
        <v>332</v>
      </c>
      <c r="K39" s="269"/>
      <c r="L39" s="269"/>
      <c r="M39" s="269"/>
      <c r="N39" s="198"/>
      <c r="O39" s="198"/>
      <c r="P39" s="198"/>
      <c r="Q39" s="198"/>
      <c r="R39" s="198"/>
      <c r="S39" s="198"/>
      <c r="T39" s="198"/>
      <c r="U39" s="198"/>
      <c r="V39" s="198"/>
      <c r="W39" s="199"/>
      <c r="X39" s="199"/>
      <c r="Y39" s="200"/>
      <c r="Z39" s="200"/>
      <c r="AA39" s="200"/>
      <c r="AB39" s="200"/>
      <c r="AC39" s="200"/>
      <c r="AD39" s="200"/>
      <c r="AE39" s="200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</row>
    <row r="40" spans="1:46" s="201" customFormat="1" ht="57" hidden="1" customHeight="1">
      <c r="A40" s="264">
        <v>40</v>
      </c>
      <c r="B40" s="265" t="s">
        <v>330</v>
      </c>
      <c r="C40" s="265" t="s">
        <v>73</v>
      </c>
      <c r="D40" s="265" t="s">
        <v>199</v>
      </c>
      <c r="E40" s="265" t="s">
        <v>247</v>
      </c>
      <c r="F40" s="265" t="s">
        <v>331</v>
      </c>
      <c r="G40" s="265" t="s">
        <v>26</v>
      </c>
      <c r="H40" s="265" t="s">
        <v>71</v>
      </c>
      <c r="I40" s="265" t="s">
        <v>39</v>
      </c>
      <c r="J40" s="22" t="s">
        <v>333</v>
      </c>
      <c r="K40" s="269"/>
      <c r="L40" s="269"/>
      <c r="M40" s="269"/>
      <c r="N40" s="199"/>
      <c r="O40" s="199"/>
      <c r="P40" s="199"/>
      <c r="Q40" s="199"/>
      <c r="R40" s="199"/>
      <c r="S40" s="198"/>
      <c r="T40" s="198"/>
      <c r="U40" s="198"/>
      <c r="V40" s="198"/>
      <c r="W40" s="199"/>
      <c r="X40" s="199"/>
      <c r="Y40" s="200"/>
      <c r="Z40" s="200"/>
      <c r="AA40" s="200"/>
      <c r="AB40" s="200"/>
      <c r="AC40" s="200"/>
      <c r="AD40" s="200"/>
      <c r="AE40" s="200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</row>
    <row r="41" spans="1:46" s="201" customFormat="1" ht="57.6" hidden="1" customHeight="1">
      <c r="A41" s="264">
        <v>41</v>
      </c>
      <c r="B41" s="265" t="s">
        <v>334</v>
      </c>
      <c r="C41" s="265" t="s">
        <v>73</v>
      </c>
      <c r="D41" s="265" t="s">
        <v>199</v>
      </c>
      <c r="E41" s="265" t="s">
        <v>247</v>
      </c>
      <c r="F41" s="265" t="s">
        <v>331</v>
      </c>
      <c r="G41" s="265" t="s">
        <v>335</v>
      </c>
      <c r="H41" s="265" t="s">
        <v>71</v>
      </c>
      <c r="I41" s="265" t="s">
        <v>39</v>
      </c>
      <c r="J41" s="22" t="s">
        <v>336</v>
      </c>
      <c r="K41" s="269"/>
      <c r="L41" s="269"/>
      <c r="M41" s="269"/>
      <c r="N41" s="198"/>
      <c r="O41" s="198"/>
      <c r="P41" s="198"/>
      <c r="Q41" s="198"/>
      <c r="R41" s="198"/>
      <c r="S41" s="198"/>
      <c r="T41" s="198"/>
      <c r="U41" s="198"/>
      <c r="V41" s="198"/>
      <c r="W41" s="199"/>
      <c r="X41" s="199"/>
      <c r="Y41" s="200"/>
      <c r="Z41" s="200"/>
      <c r="AA41" s="200"/>
      <c r="AB41" s="200"/>
      <c r="AC41" s="200"/>
      <c r="AD41" s="200"/>
      <c r="AE41" s="200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</row>
    <row r="42" spans="1:46" s="201" customFormat="1" ht="30.6" hidden="1" customHeight="1">
      <c r="A42" s="264">
        <v>42</v>
      </c>
      <c r="B42" s="265" t="s">
        <v>330</v>
      </c>
      <c r="C42" s="265" t="s">
        <v>73</v>
      </c>
      <c r="D42" s="265" t="s">
        <v>199</v>
      </c>
      <c r="E42" s="265" t="s">
        <v>247</v>
      </c>
      <c r="F42" s="265" t="s">
        <v>249</v>
      </c>
      <c r="G42" s="265" t="s">
        <v>7</v>
      </c>
      <c r="H42" s="265" t="s">
        <v>71</v>
      </c>
      <c r="I42" s="265" t="s">
        <v>39</v>
      </c>
      <c r="J42" s="22" t="s">
        <v>250</v>
      </c>
      <c r="K42" s="269">
        <f>K43</f>
        <v>0</v>
      </c>
      <c r="L42" s="269">
        <f>L43</f>
        <v>0</v>
      </c>
      <c r="M42" s="269">
        <f>M43</f>
        <v>0</v>
      </c>
      <c r="N42" s="198"/>
      <c r="O42" s="198"/>
      <c r="P42" s="198"/>
      <c r="Q42" s="198"/>
      <c r="R42" s="198"/>
      <c r="S42" s="198"/>
      <c r="T42" s="198"/>
      <c r="U42" s="198"/>
      <c r="V42" s="198"/>
      <c r="W42" s="199"/>
      <c r="X42" s="199"/>
      <c r="Y42" s="200"/>
      <c r="Z42" s="200"/>
      <c r="AA42" s="200"/>
      <c r="AB42" s="200"/>
      <c r="AC42" s="200"/>
      <c r="AD42" s="200"/>
      <c r="AE42" s="200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</row>
    <row r="43" spans="1:46" s="201" customFormat="1" ht="30.6" hidden="1" customHeight="1">
      <c r="A43" s="264">
        <v>43</v>
      </c>
      <c r="B43" s="265" t="s">
        <v>330</v>
      </c>
      <c r="C43" s="265" t="s">
        <v>73</v>
      </c>
      <c r="D43" s="265" t="s">
        <v>199</v>
      </c>
      <c r="E43" s="265" t="s">
        <v>247</v>
      </c>
      <c r="F43" s="265" t="s">
        <v>248</v>
      </c>
      <c r="G43" s="265" t="s">
        <v>247</v>
      </c>
      <c r="H43" s="265" t="s">
        <v>71</v>
      </c>
      <c r="I43" s="265" t="s">
        <v>39</v>
      </c>
      <c r="J43" s="22" t="s">
        <v>337</v>
      </c>
      <c r="K43" s="269"/>
      <c r="L43" s="269"/>
      <c r="M43" s="269"/>
      <c r="N43" s="198"/>
      <c r="O43" s="198"/>
      <c r="P43" s="198"/>
      <c r="Q43" s="198"/>
      <c r="R43" s="198"/>
      <c r="S43" s="198"/>
      <c r="T43" s="198"/>
      <c r="U43" s="198"/>
      <c r="V43" s="198"/>
      <c r="W43" s="199"/>
      <c r="X43" s="199"/>
      <c r="Y43" s="200"/>
      <c r="Z43" s="200"/>
      <c r="AA43" s="200"/>
      <c r="AB43" s="200"/>
      <c r="AC43" s="200"/>
      <c r="AD43" s="200"/>
      <c r="AE43" s="200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</row>
    <row r="44" spans="1:46" s="201" customFormat="1" ht="53.25" hidden="1" customHeight="1">
      <c r="A44" s="264"/>
      <c r="B44" s="265"/>
      <c r="C44" s="265"/>
      <c r="D44" s="265"/>
      <c r="E44" s="265"/>
      <c r="F44" s="265"/>
      <c r="G44" s="265"/>
      <c r="H44" s="265"/>
      <c r="I44" s="265"/>
      <c r="J44" s="22"/>
      <c r="K44" s="269"/>
      <c r="L44" s="269"/>
      <c r="M44" s="269"/>
      <c r="N44" s="198"/>
      <c r="O44" s="198"/>
      <c r="P44" s="198"/>
      <c r="Q44" s="198"/>
      <c r="R44" s="198"/>
      <c r="S44" s="198"/>
      <c r="T44" s="198"/>
      <c r="U44" s="198"/>
      <c r="V44" s="198"/>
      <c r="W44" s="199"/>
      <c r="X44" s="199"/>
      <c r="Y44" s="200"/>
      <c r="Z44" s="200"/>
      <c r="AA44" s="200"/>
      <c r="AB44" s="200"/>
      <c r="AC44" s="200"/>
      <c r="AD44" s="200"/>
      <c r="AE44" s="200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198"/>
      <c r="AT44" s="198"/>
    </row>
    <row r="45" spans="1:46" s="201" customFormat="1" ht="53.25" hidden="1" customHeight="1">
      <c r="A45" s="264">
        <v>46</v>
      </c>
      <c r="B45" s="265" t="s">
        <v>70</v>
      </c>
      <c r="C45" s="265" t="s">
        <v>73</v>
      </c>
      <c r="D45" s="265" t="s">
        <v>199</v>
      </c>
      <c r="E45" s="265" t="s">
        <v>338</v>
      </c>
      <c r="F45" s="265" t="s">
        <v>70</v>
      </c>
      <c r="G45" s="265" t="s">
        <v>7</v>
      </c>
      <c r="H45" s="265" t="s">
        <v>71</v>
      </c>
      <c r="I45" s="265" t="s">
        <v>39</v>
      </c>
      <c r="J45" s="22" t="s">
        <v>339</v>
      </c>
      <c r="K45" s="269">
        <f t="shared" ref="K45:M46" si="0">K46</f>
        <v>0</v>
      </c>
      <c r="L45" s="269">
        <f t="shared" si="0"/>
        <v>0</v>
      </c>
      <c r="M45" s="269">
        <f t="shared" si="0"/>
        <v>0</v>
      </c>
      <c r="N45" s="198"/>
      <c r="O45" s="198"/>
      <c r="P45" s="198"/>
      <c r="Q45" s="198"/>
      <c r="R45" s="198"/>
      <c r="S45" s="198"/>
      <c r="T45" s="198"/>
      <c r="U45" s="198"/>
      <c r="V45" s="198"/>
      <c r="W45" s="199"/>
      <c r="X45" s="199"/>
      <c r="Y45" s="200"/>
      <c r="Z45" s="200"/>
      <c r="AA45" s="200"/>
      <c r="AB45" s="200"/>
      <c r="AC45" s="200"/>
      <c r="AD45" s="200"/>
      <c r="AE45" s="200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</row>
    <row r="46" spans="1:46" s="201" customFormat="1" ht="53.25" hidden="1" customHeight="1">
      <c r="A46" s="264">
        <v>47</v>
      </c>
      <c r="B46" s="265" t="s">
        <v>70</v>
      </c>
      <c r="C46" s="265" t="s">
        <v>73</v>
      </c>
      <c r="D46" s="265" t="s">
        <v>199</v>
      </c>
      <c r="E46" s="265" t="s">
        <v>338</v>
      </c>
      <c r="F46" s="265" t="s">
        <v>78</v>
      </c>
      <c r="G46" s="265" t="s">
        <v>7</v>
      </c>
      <c r="H46" s="265" t="s">
        <v>71</v>
      </c>
      <c r="I46" s="265" t="s">
        <v>39</v>
      </c>
      <c r="J46" s="22" t="s">
        <v>340</v>
      </c>
      <c r="K46" s="269">
        <f t="shared" si="0"/>
        <v>0</v>
      </c>
      <c r="L46" s="269">
        <f t="shared" si="0"/>
        <v>0</v>
      </c>
      <c r="M46" s="269">
        <f t="shared" si="0"/>
        <v>0</v>
      </c>
      <c r="N46" s="198"/>
      <c r="O46" s="198"/>
      <c r="P46" s="198"/>
      <c r="Q46" s="198"/>
      <c r="R46" s="198"/>
      <c r="S46" s="198"/>
      <c r="T46" s="198"/>
      <c r="U46" s="198"/>
      <c r="V46" s="198"/>
      <c r="W46" s="199"/>
      <c r="X46" s="199"/>
      <c r="Y46" s="200"/>
      <c r="Z46" s="200"/>
      <c r="AA46" s="200"/>
      <c r="AB46" s="200"/>
      <c r="AC46" s="200"/>
      <c r="AD46" s="200"/>
      <c r="AE46" s="200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</row>
    <row r="47" spans="1:46" s="201" customFormat="1" ht="53.25" hidden="1" customHeight="1">
      <c r="A47" s="264">
        <v>48</v>
      </c>
      <c r="B47" s="265" t="s">
        <v>330</v>
      </c>
      <c r="C47" s="265" t="s">
        <v>73</v>
      </c>
      <c r="D47" s="265" t="s">
        <v>199</v>
      </c>
      <c r="E47" s="265" t="s">
        <v>338</v>
      </c>
      <c r="F47" s="265" t="s">
        <v>341</v>
      </c>
      <c r="G47" s="265" t="s">
        <v>26</v>
      </c>
      <c r="H47" s="265" t="s">
        <v>71</v>
      </c>
      <c r="I47" s="265" t="s">
        <v>39</v>
      </c>
      <c r="J47" s="22" t="s">
        <v>342</v>
      </c>
      <c r="K47" s="269"/>
      <c r="L47" s="269"/>
      <c r="M47" s="269"/>
      <c r="N47" s="198"/>
      <c r="O47" s="198"/>
      <c r="P47" s="198"/>
      <c r="Q47" s="198"/>
      <c r="R47" s="198"/>
      <c r="S47" s="198"/>
      <c r="T47" s="198"/>
      <c r="U47" s="198"/>
      <c r="V47" s="198"/>
      <c r="W47" s="199"/>
      <c r="X47" s="199"/>
      <c r="Y47" s="200"/>
      <c r="Z47" s="200"/>
      <c r="AA47" s="200"/>
      <c r="AB47" s="200"/>
      <c r="AC47" s="200"/>
      <c r="AD47" s="200"/>
      <c r="AE47" s="200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</row>
    <row r="48" spans="1:46" s="201" customFormat="1" hidden="1">
      <c r="A48" s="264">
        <v>26</v>
      </c>
      <c r="B48" s="265" t="s">
        <v>70</v>
      </c>
      <c r="C48" s="265" t="s">
        <v>73</v>
      </c>
      <c r="D48" s="265" t="s">
        <v>251</v>
      </c>
      <c r="E48" s="265" t="s">
        <v>7</v>
      </c>
      <c r="F48" s="265" t="s">
        <v>70</v>
      </c>
      <c r="G48" s="265" t="s">
        <v>7</v>
      </c>
      <c r="H48" s="265" t="s">
        <v>71</v>
      </c>
      <c r="I48" s="265" t="s">
        <v>70</v>
      </c>
      <c r="J48" s="22" t="s">
        <v>343</v>
      </c>
      <c r="K48" s="269"/>
      <c r="L48" s="269"/>
      <c r="M48" s="269"/>
      <c r="N48" s="198"/>
      <c r="O48" s="198"/>
      <c r="P48" s="198"/>
      <c r="Q48" s="198"/>
      <c r="R48" s="198"/>
      <c r="S48" s="198"/>
      <c r="T48" s="198"/>
      <c r="U48" s="198"/>
      <c r="V48" s="198"/>
      <c r="W48" s="199"/>
      <c r="X48" s="199"/>
      <c r="Y48" s="200"/>
      <c r="Z48" s="200"/>
      <c r="AA48" s="200"/>
      <c r="AB48" s="200"/>
      <c r="AC48" s="200"/>
      <c r="AD48" s="200"/>
      <c r="AE48" s="200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</row>
    <row r="49" spans="1:46" s="201" customFormat="1" ht="38.25" hidden="1">
      <c r="A49" s="264">
        <v>27</v>
      </c>
      <c r="B49" s="265" t="s">
        <v>70</v>
      </c>
      <c r="C49" s="265" t="s">
        <v>73</v>
      </c>
      <c r="D49" s="265" t="s">
        <v>251</v>
      </c>
      <c r="E49" s="265" t="s">
        <v>344</v>
      </c>
      <c r="F49" s="265" t="s">
        <v>70</v>
      </c>
      <c r="G49" s="265" t="s">
        <v>7</v>
      </c>
      <c r="H49" s="265" t="s">
        <v>71</v>
      </c>
      <c r="I49" s="265" t="s">
        <v>345</v>
      </c>
      <c r="J49" s="22" t="s">
        <v>346</v>
      </c>
      <c r="K49" s="269"/>
      <c r="L49" s="269"/>
      <c r="M49" s="269"/>
      <c r="N49" s="198"/>
      <c r="O49" s="198"/>
      <c r="P49" s="198"/>
      <c r="Q49" s="198"/>
      <c r="R49" s="198"/>
      <c r="S49" s="198"/>
      <c r="T49" s="198"/>
      <c r="U49" s="198"/>
      <c r="V49" s="198"/>
      <c r="W49" s="199"/>
      <c r="X49" s="199"/>
      <c r="Y49" s="200"/>
      <c r="Z49" s="200"/>
      <c r="AA49" s="200"/>
      <c r="AB49" s="200"/>
      <c r="AC49" s="200"/>
      <c r="AD49" s="200"/>
      <c r="AE49" s="200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</row>
    <row r="50" spans="1:46" s="201" customFormat="1" ht="42" hidden="1" customHeight="1">
      <c r="A50" s="264">
        <v>28</v>
      </c>
      <c r="B50" s="265" t="s">
        <v>347</v>
      </c>
      <c r="C50" s="265" t="s">
        <v>73</v>
      </c>
      <c r="D50" s="265" t="s">
        <v>251</v>
      </c>
      <c r="E50" s="265" t="s">
        <v>344</v>
      </c>
      <c r="F50" s="265" t="s">
        <v>70</v>
      </c>
      <c r="G50" s="265" t="s">
        <v>26</v>
      </c>
      <c r="H50" s="265" t="s">
        <v>71</v>
      </c>
      <c r="I50" s="265" t="s">
        <v>345</v>
      </c>
      <c r="J50" s="22" t="s">
        <v>348</v>
      </c>
      <c r="K50" s="269"/>
      <c r="L50" s="269"/>
      <c r="M50" s="269"/>
      <c r="N50" s="198"/>
      <c r="O50" s="198"/>
      <c r="P50" s="198"/>
      <c r="Q50" s="198"/>
      <c r="R50" s="198"/>
      <c r="S50" s="198"/>
      <c r="T50" s="198"/>
      <c r="U50" s="198"/>
      <c r="V50" s="198"/>
      <c r="W50" s="199"/>
      <c r="X50" s="199"/>
      <c r="Y50" s="200"/>
      <c r="Z50" s="200"/>
      <c r="AA50" s="200"/>
      <c r="AB50" s="200"/>
      <c r="AC50" s="200"/>
      <c r="AD50" s="200"/>
      <c r="AE50" s="200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</row>
    <row r="51" spans="1:46" s="201" customFormat="1" ht="16.5" hidden="1" customHeight="1">
      <c r="A51" s="264">
        <v>29</v>
      </c>
      <c r="B51" s="265" t="s">
        <v>70</v>
      </c>
      <c r="C51" s="265" t="s">
        <v>73</v>
      </c>
      <c r="D51" s="265" t="s">
        <v>349</v>
      </c>
      <c r="E51" s="265" t="s">
        <v>7</v>
      </c>
      <c r="F51" s="265" t="s">
        <v>70</v>
      </c>
      <c r="G51" s="265" t="s">
        <v>7</v>
      </c>
      <c r="H51" s="265" t="s">
        <v>71</v>
      </c>
      <c r="I51" s="265" t="s">
        <v>70</v>
      </c>
      <c r="J51" s="22" t="s">
        <v>350</v>
      </c>
      <c r="K51" s="269">
        <f>K52+K54</f>
        <v>0</v>
      </c>
      <c r="L51" s="269">
        <f>L52+L54</f>
        <v>0</v>
      </c>
      <c r="M51" s="269">
        <f>M52+M54</f>
        <v>0</v>
      </c>
      <c r="N51" s="199"/>
      <c r="O51" s="199"/>
      <c r="P51" s="199"/>
      <c r="Q51" s="199"/>
      <c r="R51" s="199"/>
      <c r="S51" s="198"/>
      <c r="T51" s="198"/>
      <c r="U51" s="198"/>
      <c r="V51" s="198"/>
      <c r="W51" s="199"/>
      <c r="X51" s="199"/>
      <c r="Y51" s="200"/>
      <c r="Z51" s="200"/>
      <c r="AA51" s="200"/>
      <c r="AB51" s="200"/>
      <c r="AC51" s="200"/>
      <c r="AD51" s="200"/>
      <c r="AE51" s="200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9"/>
      <c r="AR51" s="199"/>
      <c r="AS51" s="198"/>
      <c r="AT51" s="198"/>
    </row>
    <row r="52" spans="1:46" s="201" customFormat="1" ht="14.25" hidden="1" customHeight="1">
      <c r="A52" s="264">
        <v>30</v>
      </c>
      <c r="B52" s="265" t="s">
        <v>70</v>
      </c>
      <c r="C52" s="265" t="s">
        <v>73</v>
      </c>
      <c r="D52" s="265" t="s">
        <v>349</v>
      </c>
      <c r="E52" s="265" t="s">
        <v>24</v>
      </c>
      <c r="F52" s="265" t="s">
        <v>70</v>
      </c>
      <c r="G52" s="265" t="s">
        <v>7</v>
      </c>
      <c r="H52" s="265" t="s">
        <v>71</v>
      </c>
      <c r="I52" s="265" t="s">
        <v>351</v>
      </c>
      <c r="J52" s="22" t="s">
        <v>352</v>
      </c>
      <c r="K52" s="269">
        <f>K53</f>
        <v>0</v>
      </c>
      <c r="L52" s="269">
        <f>L53</f>
        <v>0</v>
      </c>
      <c r="M52" s="269">
        <f>M53</f>
        <v>0</v>
      </c>
      <c r="N52" s="198"/>
      <c r="O52" s="198"/>
      <c r="P52" s="198"/>
      <c r="Q52" s="198"/>
      <c r="R52" s="198"/>
      <c r="S52" s="198"/>
      <c r="T52" s="198"/>
      <c r="U52" s="198"/>
      <c r="V52" s="198"/>
      <c r="W52" s="199"/>
      <c r="X52" s="199"/>
      <c r="Y52" s="200"/>
      <c r="Z52" s="200"/>
      <c r="AA52" s="200"/>
      <c r="AB52" s="200"/>
      <c r="AC52" s="200"/>
      <c r="AD52" s="200"/>
      <c r="AE52" s="200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9"/>
      <c r="AR52" s="199"/>
      <c r="AS52" s="198"/>
      <c r="AT52" s="198"/>
    </row>
    <row r="53" spans="1:46" s="201" customFormat="1" ht="25.5" hidden="1">
      <c r="A53" s="264">
        <v>31</v>
      </c>
      <c r="B53" s="265" t="s">
        <v>347</v>
      </c>
      <c r="C53" s="265" t="s">
        <v>73</v>
      </c>
      <c r="D53" s="265" t="s">
        <v>349</v>
      </c>
      <c r="E53" s="265" t="s">
        <v>24</v>
      </c>
      <c r="F53" s="265" t="s">
        <v>353</v>
      </c>
      <c r="G53" s="265" t="s">
        <v>26</v>
      </c>
      <c r="H53" s="265" t="s">
        <v>71</v>
      </c>
      <c r="I53" s="265" t="s">
        <v>351</v>
      </c>
      <c r="J53" s="22" t="s">
        <v>354</v>
      </c>
      <c r="K53" s="269"/>
      <c r="L53" s="269"/>
      <c r="M53" s="269"/>
      <c r="N53" s="198"/>
      <c r="O53" s="198"/>
      <c r="P53" s="198"/>
      <c r="Q53" s="198"/>
      <c r="R53" s="198"/>
      <c r="S53" s="198"/>
      <c r="T53" s="198"/>
      <c r="U53" s="198"/>
      <c r="V53" s="198"/>
      <c r="W53" s="199"/>
      <c r="X53" s="199"/>
      <c r="Y53" s="200"/>
      <c r="Z53" s="200"/>
      <c r="AA53" s="200"/>
      <c r="AB53" s="200"/>
      <c r="AC53" s="200"/>
      <c r="AD53" s="200"/>
      <c r="AE53" s="200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9"/>
      <c r="AR53" s="199"/>
      <c r="AS53" s="198"/>
      <c r="AT53" s="198"/>
    </row>
    <row r="54" spans="1:46" s="201" customFormat="1" ht="14.25" hidden="1" customHeight="1">
      <c r="A54" s="264">
        <v>32</v>
      </c>
      <c r="B54" s="265" t="s">
        <v>70</v>
      </c>
      <c r="C54" s="265" t="s">
        <v>73</v>
      </c>
      <c r="D54" s="265" t="s">
        <v>349</v>
      </c>
      <c r="E54" s="265" t="s">
        <v>247</v>
      </c>
      <c r="F54" s="265" t="s">
        <v>70</v>
      </c>
      <c r="G54" s="265" t="s">
        <v>7</v>
      </c>
      <c r="H54" s="265" t="s">
        <v>71</v>
      </c>
      <c r="I54" s="265" t="s">
        <v>351</v>
      </c>
      <c r="J54" s="22" t="s">
        <v>355</v>
      </c>
      <c r="K54" s="266">
        <f>K55</f>
        <v>0</v>
      </c>
      <c r="L54" s="266">
        <f>L55</f>
        <v>0</v>
      </c>
      <c r="M54" s="266">
        <f>M55</f>
        <v>0</v>
      </c>
      <c r="N54" s="198"/>
      <c r="O54" s="198"/>
      <c r="P54" s="198"/>
      <c r="Q54" s="198"/>
      <c r="R54" s="198"/>
      <c r="S54" s="198"/>
      <c r="T54" s="198"/>
      <c r="U54" s="198"/>
      <c r="V54" s="198"/>
      <c r="W54" s="199"/>
      <c r="X54" s="199"/>
      <c r="Y54" s="200"/>
      <c r="Z54" s="200"/>
      <c r="AA54" s="200"/>
      <c r="AB54" s="200"/>
      <c r="AC54" s="200"/>
      <c r="AD54" s="200"/>
      <c r="AE54" s="200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9"/>
      <c r="AR54" s="199"/>
      <c r="AS54" s="198"/>
      <c r="AT54" s="198"/>
    </row>
    <row r="55" spans="1:46" s="201" customFormat="1" hidden="1">
      <c r="A55" s="264">
        <v>33</v>
      </c>
      <c r="B55" s="265" t="s">
        <v>347</v>
      </c>
      <c r="C55" s="265" t="s">
        <v>73</v>
      </c>
      <c r="D55" s="265" t="s">
        <v>349</v>
      </c>
      <c r="E55" s="265" t="s">
        <v>247</v>
      </c>
      <c r="F55" s="265" t="s">
        <v>353</v>
      </c>
      <c r="G55" s="265" t="s">
        <v>26</v>
      </c>
      <c r="H55" s="265" t="s">
        <v>71</v>
      </c>
      <c r="I55" s="265" t="s">
        <v>351</v>
      </c>
      <c r="J55" s="22" t="s">
        <v>356</v>
      </c>
      <c r="K55" s="269"/>
      <c r="L55" s="269"/>
      <c r="M55" s="269"/>
      <c r="N55" s="199"/>
      <c r="O55" s="199"/>
      <c r="P55" s="199"/>
      <c r="Q55" s="199"/>
      <c r="R55" s="199"/>
      <c r="S55" s="198"/>
      <c r="T55" s="198"/>
      <c r="U55" s="198"/>
      <c r="V55" s="198"/>
      <c r="W55" s="199"/>
      <c r="X55" s="199"/>
      <c r="Y55" s="200"/>
      <c r="Z55" s="200"/>
      <c r="AA55" s="200"/>
      <c r="AB55" s="200"/>
      <c r="AC55" s="200"/>
      <c r="AD55" s="200"/>
      <c r="AE55" s="200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</row>
    <row r="56" spans="1:46" s="201" customFormat="1" ht="38.25">
      <c r="A56" s="264">
        <v>25</v>
      </c>
      <c r="B56" s="265" t="s">
        <v>70</v>
      </c>
      <c r="C56" s="265" t="s">
        <v>73</v>
      </c>
      <c r="D56" s="265" t="s">
        <v>27</v>
      </c>
      <c r="E56" s="265" t="s">
        <v>28</v>
      </c>
      <c r="F56" s="265" t="s">
        <v>70</v>
      </c>
      <c r="G56" s="265" t="s">
        <v>24</v>
      </c>
      <c r="H56" s="265" t="s">
        <v>71</v>
      </c>
      <c r="I56" s="265" t="s">
        <v>21</v>
      </c>
      <c r="J56" s="22" t="s">
        <v>357</v>
      </c>
      <c r="K56" s="269">
        <f>K57</f>
        <v>2</v>
      </c>
      <c r="L56" s="269">
        <f>L57</f>
        <v>2</v>
      </c>
      <c r="M56" s="269">
        <f>M57</f>
        <v>2</v>
      </c>
      <c r="N56" s="199"/>
      <c r="O56" s="199"/>
      <c r="P56" s="199"/>
      <c r="Q56" s="199"/>
      <c r="R56" s="199"/>
      <c r="S56" s="198"/>
      <c r="T56" s="198"/>
      <c r="U56" s="198"/>
      <c r="V56" s="198"/>
      <c r="W56" s="199"/>
      <c r="X56" s="199"/>
      <c r="Y56" s="200"/>
      <c r="Z56" s="200"/>
      <c r="AA56" s="200"/>
      <c r="AB56" s="200"/>
      <c r="AC56" s="200"/>
      <c r="AD56" s="200"/>
      <c r="AE56" s="200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</row>
    <row r="57" spans="1:46" s="201" customFormat="1" ht="63.75">
      <c r="A57" s="264">
        <v>26</v>
      </c>
      <c r="B57" s="265" t="s">
        <v>87</v>
      </c>
      <c r="C57" s="265" t="s">
        <v>73</v>
      </c>
      <c r="D57" s="265" t="s">
        <v>27</v>
      </c>
      <c r="E57" s="265" t="s">
        <v>28</v>
      </c>
      <c r="F57" s="265" t="s">
        <v>76</v>
      </c>
      <c r="G57" s="265" t="s">
        <v>24</v>
      </c>
      <c r="H57" s="265" t="s">
        <v>71</v>
      </c>
      <c r="I57" s="265" t="s">
        <v>21</v>
      </c>
      <c r="J57" s="22" t="s">
        <v>358</v>
      </c>
      <c r="K57" s="269">
        <v>2</v>
      </c>
      <c r="L57" s="269">
        <v>2</v>
      </c>
      <c r="M57" s="269">
        <v>2</v>
      </c>
      <c r="N57" s="199"/>
      <c r="O57" s="199"/>
      <c r="P57" s="199"/>
      <c r="Q57" s="199"/>
      <c r="R57" s="199"/>
      <c r="S57" s="198"/>
      <c r="T57" s="198"/>
      <c r="U57" s="198"/>
      <c r="V57" s="198"/>
      <c r="W57" s="199"/>
      <c r="X57" s="199"/>
      <c r="Y57" s="200"/>
      <c r="Z57" s="200"/>
      <c r="AA57" s="200"/>
      <c r="AB57" s="200"/>
      <c r="AC57" s="200"/>
      <c r="AD57" s="200"/>
      <c r="AE57" s="200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</row>
    <row r="58" spans="1:46" s="201" customFormat="1" ht="38.25">
      <c r="A58" s="264">
        <v>27</v>
      </c>
      <c r="B58" s="265" t="s">
        <v>87</v>
      </c>
      <c r="C58" s="265" t="s">
        <v>73</v>
      </c>
      <c r="D58" s="265" t="s">
        <v>199</v>
      </c>
      <c r="E58" s="265" t="s">
        <v>247</v>
      </c>
      <c r="F58" s="265" t="s">
        <v>249</v>
      </c>
      <c r="G58" s="265" t="s">
        <v>26</v>
      </c>
      <c r="H58" s="265" t="s">
        <v>71</v>
      </c>
      <c r="I58" s="265" t="s">
        <v>39</v>
      </c>
      <c r="J58" s="22" t="s">
        <v>250</v>
      </c>
      <c r="K58" s="269">
        <f>K59</f>
        <v>58.5</v>
      </c>
      <c r="L58" s="269">
        <f>L59</f>
        <v>58.5</v>
      </c>
      <c r="M58" s="269">
        <f>M59</f>
        <v>58.5</v>
      </c>
      <c r="N58" s="199"/>
      <c r="O58" s="199"/>
      <c r="P58" s="199"/>
      <c r="Q58" s="199"/>
      <c r="R58" s="199"/>
      <c r="S58" s="198"/>
      <c r="T58" s="198"/>
      <c r="U58" s="198"/>
      <c r="V58" s="198"/>
      <c r="W58" s="199"/>
      <c r="X58" s="199"/>
      <c r="Y58" s="200"/>
      <c r="Z58" s="200"/>
      <c r="AA58" s="200"/>
      <c r="AB58" s="200"/>
      <c r="AC58" s="200"/>
      <c r="AD58" s="200"/>
      <c r="AE58" s="200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</row>
    <row r="59" spans="1:46" s="201" customFormat="1" ht="25.5">
      <c r="A59" s="264">
        <v>28</v>
      </c>
      <c r="B59" s="265" t="s">
        <v>87</v>
      </c>
      <c r="C59" s="265" t="s">
        <v>73</v>
      </c>
      <c r="D59" s="265" t="s">
        <v>199</v>
      </c>
      <c r="E59" s="265" t="s">
        <v>247</v>
      </c>
      <c r="F59" s="265" t="s">
        <v>248</v>
      </c>
      <c r="G59" s="265" t="s">
        <v>26</v>
      </c>
      <c r="H59" s="265" t="s">
        <v>71</v>
      </c>
      <c r="I59" s="265" t="s">
        <v>39</v>
      </c>
      <c r="J59" s="22" t="s">
        <v>192</v>
      </c>
      <c r="K59" s="269">
        <v>58.5</v>
      </c>
      <c r="L59" s="269">
        <v>58.5</v>
      </c>
      <c r="M59" s="269">
        <v>58.5</v>
      </c>
      <c r="N59" s="199"/>
      <c r="O59" s="199"/>
      <c r="P59" s="199"/>
      <c r="Q59" s="199"/>
      <c r="R59" s="199"/>
      <c r="S59" s="198"/>
      <c r="T59" s="198"/>
      <c r="U59" s="198"/>
      <c r="V59" s="198"/>
      <c r="W59" s="199"/>
      <c r="X59" s="199"/>
      <c r="Y59" s="200"/>
      <c r="Z59" s="200"/>
      <c r="AA59" s="200"/>
      <c r="AB59" s="200"/>
      <c r="AC59" s="200"/>
      <c r="AD59" s="200"/>
      <c r="AE59" s="200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</row>
    <row r="60" spans="1:46" s="291" customFormat="1" ht="18.600000000000001" customHeight="1">
      <c r="A60" s="283">
        <v>29</v>
      </c>
      <c r="B60" s="284" t="s">
        <v>87</v>
      </c>
      <c r="C60" s="295" t="s">
        <v>84</v>
      </c>
      <c r="D60" s="295" t="s">
        <v>7</v>
      </c>
      <c r="E60" s="295" t="s">
        <v>7</v>
      </c>
      <c r="F60" s="295" t="s">
        <v>70</v>
      </c>
      <c r="G60" s="295" t="s">
        <v>7</v>
      </c>
      <c r="H60" s="295" t="s">
        <v>71</v>
      </c>
      <c r="I60" s="296" t="s">
        <v>70</v>
      </c>
      <c r="J60" s="297" t="s">
        <v>85</v>
      </c>
      <c r="K60" s="287">
        <f>K61</f>
        <v>14932.134999999998</v>
      </c>
      <c r="L60" s="287">
        <f>L61</f>
        <v>13692.746999999999</v>
      </c>
      <c r="M60" s="287">
        <f>M61</f>
        <v>13671.546999999999</v>
      </c>
      <c r="N60" s="289"/>
      <c r="O60" s="289"/>
      <c r="P60" s="289"/>
      <c r="Q60" s="289"/>
      <c r="R60" s="289"/>
      <c r="S60" s="288"/>
      <c r="T60" s="288"/>
      <c r="U60" s="288"/>
      <c r="V60" s="288"/>
      <c r="W60" s="289"/>
      <c r="X60" s="289"/>
      <c r="Y60" s="290"/>
      <c r="Z60" s="290"/>
      <c r="AA60" s="290"/>
      <c r="AB60" s="290"/>
      <c r="AC60" s="290"/>
      <c r="AD60" s="290"/>
      <c r="AE60" s="290"/>
      <c r="AF60" s="288"/>
      <c r="AG60" s="288"/>
      <c r="AH60" s="288"/>
      <c r="AI60" s="288"/>
      <c r="AJ60" s="288"/>
      <c r="AK60" s="288"/>
      <c r="AL60" s="288"/>
      <c r="AM60" s="288"/>
      <c r="AN60" s="288"/>
      <c r="AO60" s="288"/>
      <c r="AP60" s="288"/>
      <c r="AQ60" s="288"/>
      <c r="AR60" s="288"/>
      <c r="AS60" s="288"/>
      <c r="AT60" s="288"/>
    </row>
    <row r="61" spans="1:46" s="201" customFormat="1" ht="37.15" customHeight="1">
      <c r="A61" s="264">
        <v>30</v>
      </c>
      <c r="B61" s="265" t="s">
        <v>87</v>
      </c>
      <c r="C61" s="270" t="s">
        <v>84</v>
      </c>
      <c r="D61" s="270" t="s">
        <v>25</v>
      </c>
      <c r="E61" s="270" t="s">
        <v>7</v>
      </c>
      <c r="F61" s="270" t="s">
        <v>70</v>
      </c>
      <c r="G61" s="270" t="s">
        <v>7</v>
      </c>
      <c r="H61" s="270" t="s">
        <v>71</v>
      </c>
      <c r="I61" s="271" t="s">
        <v>70</v>
      </c>
      <c r="J61" s="272" t="s">
        <v>86</v>
      </c>
      <c r="K61" s="269">
        <f>K64+K65+K70</f>
        <v>14932.134999999998</v>
      </c>
      <c r="L61" s="269">
        <f>L64+L65+L70</f>
        <v>13692.746999999999</v>
      </c>
      <c r="M61" s="269">
        <f>M64+M65+M70</f>
        <v>13671.546999999999</v>
      </c>
      <c r="N61" s="199"/>
      <c r="O61" s="199"/>
      <c r="P61" s="199"/>
      <c r="Q61" s="199"/>
      <c r="R61" s="199"/>
      <c r="S61" s="198"/>
      <c r="T61" s="198"/>
      <c r="U61" s="198"/>
      <c r="V61" s="198"/>
      <c r="W61" s="199"/>
      <c r="X61" s="199"/>
      <c r="Y61" s="200"/>
      <c r="Z61" s="200"/>
      <c r="AA61" s="200"/>
      <c r="AB61" s="200"/>
      <c r="AC61" s="200"/>
      <c r="AD61" s="200"/>
      <c r="AE61" s="200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</row>
    <row r="62" spans="1:46" s="201" customFormat="1" ht="25.5">
      <c r="A62" s="264">
        <v>31</v>
      </c>
      <c r="B62" s="265" t="s">
        <v>87</v>
      </c>
      <c r="C62" s="273" t="s">
        <v>84</v>
      </c>
      <c r="D62" s="273" t="s">
        <v>25</v>
      </c>
      <c r="E62" s="273" t="s">
        <v>26</v>
      </c>
      <c r="F62" s="273" t="s">
        <v>70</v>
      </c>
      <c r="G62" s="273" t="s">
        <v>7</v>
      </c>
      <c r="H62" s="273" t="s">
        <v>71</v>
      </c>
      <c r="I62" s="274" t="s">
        <v>200</v>
      </c>
      <c r="J62" s="272" t="s">
        <v>270</v>
      </c>
      <c r="K62" s="269">
        <f t="shared" ref="K62:M63" si="1">K63</f>
        <v>5620.3</v>
      </c>
      <c r="L62" s="269">
        <f t="shared" si="1"/>
        <v>5620.3</v>
      </c>
      <c r="M62" s="269">
        <f t="shared" si="1"/>
        <v>5620.3</v>
      </c>
      <c r="N62" s="199"/>
      <c r="O62" s="199"/>
      <c r="P62" s="199"/>
      <c r="Q62" s="199"/>
      <c r="R62" s="199"/>
      <c r="S62" s="198"/>
      <c r="T62" s="198"/>
      <c r="U62" s="198"/>
      <c r="V62" s="198"/>
      <c r="W62" s="199"/>
      <c r="X62" s="199"/>
      <c r="Y62" s="200"/>
      <c r="Z62" s="200"/>
      <c r="AA62" s="200"/>
      <c r="AB62" s="200"/>
      <c r="AC62" s="200"/>
      <c r="AD62" s="200"/>
      <c r="AE62" s="200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</row>
    <row r="63" spans="1:46" s="201" customFormat="1">
      <c r="A63" s="264">
        <v>32</v>
      </c>
      <c r="B63" s="265" t="s">
        <v>87</v>
      </c>
      <c r="C63" s="273" t="s">
        <v>84</v>
      </c>
      <c r="D63" s="273" t="s">
        <v>25</v>
      </c>
      <c r="E63" s="273" t="s">
        <v>251</v>
      </c>
      <c r="F63" s="273" t="s">
        <v>88</v>
      </c>
      <c r="G63" s="273" t="s">
        <v>7</v>
      </c>
      <c r="H63" s="273" t="s">
        <v>71</v>
      </c>
      <c r="I63" s="274" t="s">
        <v>200</v>
      </c>
      <c r="J63" s="275" t="s">
        <v>175</v>
      </c>
      <c r="K63" s="269">
        <f t="shared" si="1"/>
        <v>5620.3</v>
      </c>
      <c r="L63" s="269">
        <f t="shared" si="1"/>
        <v>5620.3</v>
      </c>
      <c r="M63" s="269">
        <f t="shared" si="1"/>
        <v>5620.3</v>
      </c>
      <c r="N63" s="199"/>
      <c r="O63" s="199"/>
      <c r="P63" s="199"/>
      <c r="Q63" s="199"/>
      <c r="R63" s="199"/>
      <c r="S63" s="198"/>
      <c r="T63" s="198"/>
      <c r="U63" s="198"/>
      <c r="V63" s="198"/>
      <c r="W63" s="199"/>
      <c r="X63" s="199"/>
      <c r="Y63" s="200"/>
      <c r="Z63" s="200"/>
      <c r="AA63" s="200"/>
      <c r="AB63" s="200"/>
      <c r="AC63" s="200"/>
      <c r="AD63" s="200"/>
      <c r="AE63" s="200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</row>
    <row r="64" spans="1:46" s="201" customFormat="1" ht="41.25" customHeight="1">
      <c r="A64" s="264">
        <v>33</v>
      </c>
      <c r="B64" s="265" t="s">
        <v>87</v>
      </c>
      <c r="C64" s="273" t="s">
        <v>84</v>
      </c>
      <c r="D64" s="273" t="s">
        <v>25</v>
      </c>
      <c r="E64" s="273" t="s">
        <v>251</v>
      </c>
      <c r="F64" s="273" t="s">
        <v>88</v>
      </c>
      <c r="G64" s="273" t="s">
        <v>26</v>
      </c>
      <c r="H64" s="273" t="s">
        <v>71</v>
      </c>
      <c r="I64" s="274" t="s">
        <v>200</v>
      </c>
      <c r="J64" s="276" t="s">
        <v>214</v>
      </c>
      <c r="K64" s="269">
        <v>5620.3</v>
      </c>
      <c r="L64" s="269">
        <v>5620.3</v>
      </c>
      <c r="M64" s="269">
        <v>5620.3</v>
      </c>
      <c r="N64" s="198"/>
      <c r="O64" s="198"/>
      <c r="P64" s="198"/>
      <c r="Q64" s="198"/>
      <c r="R64" s="198"/>
      <c r="S64" s="198"/>
      <c r="T64" s="198"/>
      <c r="U64" s="198"/>
      <c r="V64" s="198"/>
      <c r="W64" s="199"/>
      <c r="X64" s="199"/>
      <c r="Y64" s="200"/>
      <c r="Z64" s="200"/>
      <c r="AA64" s="200"/>
      <c r="AB64" s="200"/>
      <c r="AC64" s="200"/>
      <c r="AD64" s="200"/>
      <c r="AE64" s="200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</row>
    <row r="65" spans="1:46" s="201" customFormat="1" ht="38.450000000000003" customHeight="1">
      <c r="A65" s="264">
        <v>34</v>
      </c>
      <c r="B65" s="265" t="s">
        <v>87</v>
      </c>
      <c r="C65" s="270" t="s">
        <v>84</v>
      </c>
      <c r="D65" s="270" t="s">
        <v>25</v>
      </c>
      <c r="E65" s="270" t="s">
        <v>79</v>
      </c>
      <c r="F65" s="270" t="s">
        <v>70</v>
      </c>
      <c r="G65" s="270" t="s">
        <v>7</v>
      </c>
      <c r="H65" s="270" t="s">
        <v>71</v>
      </c>
      <c r="I65" s="274" t="s">
        <v>200</v>
      </c>
      <c r="J65" s="277" t="s">
        <v>252</v>
      </c>
      <c r="K65" s="269">
        <f>K66+K68</f>
        <v>181.5</v>
      </c>
      <c r="L65" s="269">
        <f>L66+L68</f>
        <v>191.70000000000002</v>
      </c>
      <c r="M65" s="269">
        <f>M66+M68</f>
        <v>202.9</v>
      </c>
      <c r="N65" s="198"/>
      <c r="O65" s="198"/>
      <c r="P65" s="198"/>
      <c r="Q65" s="198"/>
      <c r="R65" s="198"/>
      <c r="S65" s="198"/>
      <c r="T65" s="198"/>
      <c r="U65" s="198"/>
      <c r="V65" s="198"/>
      <c r="W65" s="199"/>
      <c r="X65" s="199"/>
      <c r="Y65" s="200"/>
      <c r="Z65" s="200"/>
      <c r="AA65" s="200"/>
      <c r="AB65" s="200"/>
      <c r="AC65" s="200"/>
      <c r="AD65" s="200"/>
      <c r="AE65" s="200"/>
      <c r="AF65" s="198"/>
      <c r="AG65" s="198"/>
      <c r="AH65" s="198"/>
      <c r="AI65" s="198"/>
      <c r="AJ65" s="198"/>
      <c r="AK65" s="198"/>
      <c r="AL65" s="198"/>
      <c r="AM65" s="198"/>
      <c r="AN65" s="198"/>
      <c r="AO65" s="198"/>
      <c r="AP65" s="198"/>
      <c r="AQ65" s="198"/>
      <c r="AR65" s="198"/>
      <c r="AS65" s="198"/>
      <c r="AT65" s="198"/>
    </row>
    <row r="66" spans="1:46" s="201" customFormat="1" ht="38.25">
      <c r="A66" s="264">
        <v>35</v>
      </c>
      <c r="B66" s="265" t="s">
        <v>87</v>
      </c>
      <c r="C66" s="270" t="s">
        <v>84</v>
      </c>
      <c r="D66" s="270" t="s">
        <v>25</v>
      </c>
      <c r="E66" s="270" t="s">
        <v>79</v>
      </c>
      <c r="F66" s="270" t="s">
        <v>119</v>
      </c>
      <c r="G66" s="270" t="s">
        <v>7</v>
      </c>
      <c r="H66" s="270" t="s">
        <v>71</v>
      </c>
      <c r="I66" s="274" t="s">
        <v>200</v>
      </c>
      <c r="J66" s="277" t="s">
        <v>158</v>
      </c>
      <c r="K66" s="269">
        <f>K67</f>
        <v>1.8</v>
      </c>
      <c r="L66" s="269">
        <f>L67</f>
        <v>1.8</v>
      </c>
      <c r="M66" s="269">
        <f>M67</f>
        <v>1.8</v>
      </c>
      <c r="N66" s="198"/>
      <c r="O66" s="198"/>
      <c r="P66" s="198"/>
      <c r="Q66" s="198"/>
      <c r="R66" s="198"/>
      <c r="S66" s="198"/>
      <c r="T66" s="198"/>
      <c r="U66" s="198"/>
      <c r="V66" s="198"/>
      <c r="W66" s="199"/>
      <c r="X66" s="199"/>
      <c r="Y66" s="200"/>
      <c r="Z66" s="200"/>
      <c r="AA66" s="200"/>
      <c r="AB66" s="200"/>
      <c r="AC66" s="200"/>
      <c r="AD66" s="200"/>
      <c r="AE66" s="200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</row>
    <row r="67" spans="1:46" s="201" customFormat="1" ht="42.6" customHeight="1">
      <c r="A67" s="264">
        <v>36</v>
      </c>
      <c r="B67" s="265" t="s">
        <v>87</v>
      </c>
      <c r="C67" s="270" t="s">
        <v>84</v>
      </c>
      <c r="D67" s="270" t="s">
        <v>25</v>
      </c>
      <c r="E67" s="270" t="s">
        <v>79</v>
      </c>
      <c r="F67" s="270" t="s">
        <v>119</v>
      </c>
      <c r="G67" s="270" t="s">
        <v>26</v>
      </c>
      <c r="H67" s="270" t="s">
        <v>71</v>
      </c>
      <c r="I67" s="274" t="s">
        <v>200</v>
      </c>
      <c r="J67" s="272" t="s">
        <v>253</v>
      </c>
      <c r="K67" s="269">
        <v>1.8</v>
      </c>
      <c r="L67" s="269">
        <v>1.8</v>
      </c>
      <c r="M67" s="269">
        <v>1.8</v>
      </c>
      <c r="N67" s="199"/>
      <c r="O67" s="199"/>
      <c r="P67" s="199"/>
      <c r="Q67" s="199"/>
      <c r="R67" s="199"/>
      <c r="S67" s="198"/>
      <c r="T67" s="198"/>
      <c r="U67" s="198"/>
      <c r="V67" s="198"/>
      <c r="W67" s="199"/>
      <c r="X67" s="199"/>
      <c r="Y67" s="200"/>
      <c r="Z67" s="200"/>
      <c r="AA67" s="200"/>
      <c r="AB67" s="200"/>
      <c r="AC67" s="200"/>
      <c r="AD67" s="200"/>
      <c r="AE67" s="200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198"/>
      <c r="AT67" s="198"/>
    </row>
    <row r="68" spans="1:46" s="201" customFormat="1" ht="37.9" customHeight="1">
      <c r="A68" s="264">
        <v>37</v>
      </c>
      <c r="B68" s="265" t="s">
        <v>87</v>
      </c>
      <c r="C68" s="270" t="s">
        <v>84</v>
      </c>
      <c r="D68" s="270" t="s">
        <v>25</v>
      </c>
      <c r="E68" s="270" t="s">
        <v>154</v>
      </c>
      <c r="F68" s="270" t="s">
        <v>155</v>
      </c>
      <c r="G68" s="270" t="s">
        <v>7</v>
      </c>
      <c r="H68" s="270" t="s">
        <v>71</v>
      </c>
      <c r="I68" s="274" t="s">
        <v>200</v>
      </c>
      <c r="J68" s="278" t="s">
        <v>268</v>
      </c>
      <c r="K68" s="269">
        <f>K69</f>
        <v>179.7</v>
      </c>
      <c r="L68" s="269">
        <f>L69</f>
        <v>189.9</v>
      </c>
      <c r="M68" s="269">
        <f>M69</f>
        <v>201.1</v>
      </c>
      <c r="N68" s="199"/>
      <c r="O68" s="199"/>
      <c r="P68" s="199"/>
      <c r="Q68" s="199"/>
      <c r="R68" s="199"/>
      <c r="S68" s="198"/>
      <c r="T68" s="198"/>
      <c r="U68" s="198"/>
      <c r="V68" s="198"/>
      <c r="W68" s="199"/>
      <c r="X68" s="199"/>
      <c r="Y68" s="200"/>
      <c r="Z68" s="200"/>
      <c r="AA68" s="200"/>
      <c r="AB68" s="200"/>
      <c r="AC68" s="200"/>
      <c r="AD68" s="200"/>
      <c r="AE68" s="200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198"/>
      <c r="AT68" s="198"/>
    </row>
    <row r="69" spans="1:46" s="201" customFormat="1" ht="61.15" customHeight="1">
      <c r="A69" s="264">
        <v>38</v>
      </c>
      <c r="B69" s="265" t="s">
        <v>87</v>
      </c>
      <c r="C69" s="270" t="s">
        <v>84</v>
      </c>
      <c r="D69" s="270" t="s">
        <v>25</v>
      </c>
      <c r="E69" s="270" t="s">
        <v>154</v>
      </c>
      <c r="F69" s="270" t="s">
        <v>155</v>
      </c>
      <c r="G69" s="270" t="s">
        <v>26</v>
      </c>
      <c r="H69" s="270" t="s">
        <v>71</v>
      </c>
      <c r="I69" s="274" t="s">
        <v>200</v>
      </c>
      <c r="J69" s="279" t="s">
        <v>269</v>
      </c>
      <c r="K69" s="269">
        <f>158.2+21.5</f>
        <v>179.7</v>
      </c>
      <c r="L69" s="269">
        <f>162.9+27</f>
        <v>189.9</v>
      </c>
      <c r="M69" s="269">
        <v>201.1</v>
      </c>
      <c r="N69" s="198"/>
      <c r="O69" s="198"/>
      <c r="P69" s="198"/>
      <c r="Q69" s="198"/>
      <c r="R69" s="198"/>
      <c r="S69" s="198"/>
      <c r="T69" s="198"/>
      <c r="U69" s="198"/>
      <c r="V69" s="198"/>
      <c r="W69" s="199"/>
      <c r="X69" s="199"/>
      <c r="Y69" s="200"/>
      <c r="Z69" s="200"/>
      <c r="AA69" s="200"/>
      <c r="AB69" s="200"/>
      <c r="AC69" s="200"/>
      <c r="AD69" s="200"/>
      <c r="AE69" s="200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8"/>
      <c r="AT69" s="198"/>
    </row>
    <row r="70" spans="1:46" s="201" customFormat="1">
      <c r="A70" s="264">
        <v>39</v>
      </c>
      <c r="B70" s="265" t="s">
        <v>87</v>
      </c>
      <c r="C70" s="270" t="s">
        <v>84</v>
      </c>
      <c r="D70" s="270" t="s">
        <v>25</v>
      </c>
      <c r="E70" s="270" t="s">
        <v>80</v>
      </c>
      <c r="F70" s="270" t="s">
        <v>70</v>
      </c>
      <c r="G70" s="270" t="s">
        <v>7</v>
      </c>
      <c r="H70" s="270" t="s">
        <v>71</v>
      </c>
      <c r="I70" s="274" t="s">
        <v>200</v>
      </c>
      <c r="J70" s="277" t="s">
        <v>36</v>
      </c>
      <c r="K70" s="269">
        <f t="shared" ref="K70:M70" si="2">K71</f>
        <v>9130.3349999999991</v>
      </c>
      <c r="L70" s="269">
        <f t="shared" si="2"/>
        <v>7880.7469999999994</v>
      </c>
      <c r="M70" s="269">
        <f t="shared" si="2"/>
        <v>7848.3469999999998</v>
      </c>
      <c r="N70" s="198"/>
      <c r="O70" s="198"/>
      <c r="P70" s="198"/>
      <c r="Q70" s="198"/>
      <c r="R70" s="198"/>
      <c r="S70" s="198"/>
      <c r="T70" s="198"/>
      <c r="U70" s="198"/>
      <c r="V70" s="198"/>
      <c r="W70" s="199"/>
      <c r="X70" s="199"/>
      <c r="Y70" s="200"/>
      <c r="Z70" s="200"/>
      <c r="AA70" s="200"/>
      <c r="AB70" s="200"/>
      <c r="AC70" s="200"/>
      <c r="AD70" s="200"/>
      <c r="AE70" s="200"/>
      <c r="AF70" s="198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8"/>
      <c r="AT70" s="198"/>
    </row>
    <row r="71" spans="1:46" s="201" customFormat="1">
      <c r="A71" s="264">
        <v>40</v>
      </c>
      <c r="B71" s="265" t="s">
        <v>87</v>
      </c>
      <c r="C71" s="273" t="s">
        <v>84</v>
      </c>
      <c r="D71" s="273" t="s">
        <v>25</v>
      </c>
      <c r="E71" s="273" t="s">
        <v>156</v>
      </c>
      <c r="F71" s="273" t="s">
        <v>89</v>
      </c>
      <c r="G71" s="273" t="s">
        <v>7</v>
      </c>
      <c r="H71" s="273" t="s">
        <v>71</v>
      </c>
      <c r="I71" s="274" t="s">
        <v>200</v>
      </c>
      <c r="J71" s="272" t="s">
        <v>359</v>
      </c>
      <c r="K71" s="269">
        <f>K72+K75+K74+K73</f>
        <v>9130.3349999999991</v>
      </c>
      <c r="L71" s="269">
        <f t="shared" ref="L71:M71" si="3">L72+L75+L74+L73</f>
        <v>7880.7469999999994</v>
      </c>
      <c r="M71" s="269">
        <f t="shared" si="3"/>
        <v>7848.3469999999998</v>
      </c>
      <c r="N71" s="198"/>
      <c r="O71" s="198"/>
      <c r="P71" s="198"/>
      <c r="Q71" s="198"/>
      <c r="R71" s="198"/>
      <c r="S71" s="198"/>
      <c r="T71" s="198"/>
      <c r="U71" s="198"/>
      <c r="V71" s="198"/>
      <c r="W71" s="199"/>
      <c r="X71" s="199"/>
      <c r="Y71" s="200"/>
      <c r="Z71" s="200"/>
      <c r="AA71" s="200"/>
      <c r="AB71" s="200"/>
      <c r="AC71" s="200"/>
      <c r="AD71" s="200"/>
      <c r="AE71" s="200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</row>
    <row r="72" spans="1:46" s="201" customFormat="1" ht="25.5">
      <c r="A72" s="264">
        <v>41</v>
      </c>
      <c r="B72" s="265" t="s">
        <v>87</v>
      </c>
      <c r="C72" s="270" t="s">
        <v>84</v>
      </c>
      <c r="D72" s="270" t="s">
        <v>25</v>
      </c>
      <c r="E72" s="273" t="s">
        <v>156</v>
      </c>
      <c r="F72" s="273" t="s">
        <v>89</v>
      </c>
      <c r="G72" s="270" t="s">
        <v>26</v>
      </c>
      <c r="H72" s="270" t="s">
        <v>71</v>
      </c>
      <c r="I72" s="274" t="s">
        <v>200</v>
      </c>
      <c r="J72" s="280" t="s">
        <v>157</v>
      </c>
      <c r="K72" s="281">
        <f>8188.147+538.381</f>
        <v>8726.5280000000002</v>
      </c>
      <c r="L72" s="281">
        <v>7847.8469999999998</v>
      </c>
      <c r="M72" s="269">
        <v>7811.8469999999998</v>
      </c>
      <c r="N72" s="198"/>
      <c r="O72" s="198"/>
      <c r="P72" s="198"/>
      <c r="Q72" s="198"/>
      <c r="R72" s="198"/>
      <c r="S72" s="198"/>
      <c r="T72" s="198"/>
      <c r="U72" s="198"/>
      <c r="V72" s="198"/>
      <c r="W72" s="199"/>
      <c r="X72" s="199"/>
      <c r="Y72" s="200"/>
      <c r="Z72" s="200"/>
      <c r="AA72" s="200"/>
      <c r="AB72" s="200"/>
      <c r="AC72" s="200"/>
      <c r="AD72" s="200"/>
      <c r="AE72" s="200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</row>
    <row r="73" spans="1:46" s="300" customFormat="1" ht="48.75" customHeight="1">
      <c r="A73" s="298">
        <v>42</v>
      </c>
      <c r="B73" s="299" t="s">
        <v>87</v>
      </c>
      <c r="C73" s="299" t="s">
        <v>84</v>
      </c>
      <c r="D73" s="299" t="s">
        <v>25</v>
      </c>
      <c r="E73" s="299" t="s">
        <v>156</v>
      </c>
      <c r="F73" s="299" t="s">
        <v>89</v>
      </c>
      <c r="G73" s="299" t="s">
        <v>26</v>
      </c>
      <c r="H73" s="299" t="s">
        <v>378</v>
      </c>
      <c r="I73" s="299" t="s">
        <v>200</v>
      </c>
      <c r="J73" s="40" t="s">
        <v>379</v>
      </c>
      <c r="K73" s="301">
        <v>54.8</v>
      </c>
      <c r="L73" s="301">
        <v>32.9</v>
      </c>
      <c r="M73" s="301">
        <v>36.5</v>
      </c>
    </row>
    <row r="74" spans="1:46" s="300" customFormat="1" ht="47.25" customHeight="1">
      <c r="A74" s="264">
        <v>43</v>
      </c>
      <c r="B74" s="299" t="s">
        <v>87</v>
      </c>
      <c r="C74" s="299" t="s">
        <v>84</v>
      </c>
      <c r="D74" s="299" t="s">
        <v>25</v>
      </c>
      <c r="E74" s="299" t="s">
        <v>156</v>
      </c>
      <c r="F74" s="299" t="s">
        <v>89</v>
      </c>
      <c r="G74" s="299" t="s">
        <v>26</v>
      </c>
      <c r="H74" s="299" t="s">
        <v>394</v>
      </c>
      <c r="I74" s="299" t="s">
        <v>200</v>
      </c>
      <c r="J74" s="40" t="s">
        <v>395</v>
      </c>
      <c r="K74" s="301">
        <v>2</v>
      </c>
      <c r="L74" s="301">
        <v>0</v>
      </c>
      <c r="M74" s="301">
        <v>0</v>
      </c>
    </row>
    <row r="75" spans="1:46" s="300" customFormat="1" ht="56.25" customHeight="1">
      <c r="A75" s="298">
        <v>44</v>
      </c>
      <c r="B75" s="299" t="s">
        <v>87</v>
      </c>
      <c r="C75" s="299" t="s">
        <v>84</v>
      </c>
      <c r="D75" s="299" t="s">
        <v>25</v>
      </c>
      <c r="E75" s="299" t="s">
        <v>156</v>
      </c>
      <c r="F75" s="299" t="s">
        <v>89</v>
      </c>
      <c r="G75" s="299" t="s">
        <v>26</v>
      </c>
      <c r="H75" s="299" t="s">
        <v>376</v>
      </c>
      <c r="I75" s="299" t="s">
        <v>200</v>
      </c>
      <c r="J75" s="40" t="s">
        <v>377</v>
      </c>
      <c r="K75" s="301">
        <f>175.177+171.83</f>
        <v>347.00700000000001</v>
      </c>
      <c r="L75" s="301">
        <v>0</v>
      </c>
      <c r="M75" s="301">
        <v>0</v>
      </c>
    </row>
    <row r="76" spans="1:46" s="291" customFormat="1" ht="17.25" customHeight="1">
      <c r="A76" s="283">
        <v>45</v>
      </c>
      <c r="B76" s="284"/>
      <c r="C76" s="285"/>
      <c r="D76" s="285"/>
      <c r="E76" s="285"/>
      <c r="F76" s="285"/>
      <c r="G76" s="285"/>
      <c r="H76" s="285"/>
      <c r="I76" s="286"/>
      <c r="J76" s="292" t="s">
        <v>90</v>
      </c>
      <c r="K76" s="293">
        <f>K12+K60</f>
        <v>17088.434999999998</v>
      </c>
      <c r="L76" s="293">
        <f>L12+L60</f>
        <v>15895.947</v>
      </c>
      <c r="M76" s="293">
        <f>M12+M60</f>
        <v>15924.346999999998</v>
      </c>
      <c r="N76" s="288"/>
      <c r="O76" s="288"/>
      <c r="P76" s="288"/>
      <c r="Q76" s="288"/>
      <c r="R76" s="288"/>
      <c r="S76" s="288"/>
      <c r="T76" s="288"/>
      <c r="U76" s="288"/>
      <c r="V76" s="288"/>
      <c r="W76" s="289"/>
      <c r="X76" s="289"/>
      <c r="Y76" s="290"/>
      <c r="Z76" s="290"/>
      <c r="AA76" s="290"/>
      <c r="AB76" s="290"/>
      <c r="AC76" s="290"/>
      <c r="AD76" s="290"/>
      <c r="AE76" s="290"/>
      <c r="AF76" s="288"/>
      <c r="AG76" s="288"/>
      <c r="AH76" s="288"/>
      <c r="AI76" s="288"/>
      <c r="AJ76" s="288"/>
      <c r="AK76" s="288"/>
      <c r="AL76" s="288"/>
      <c r="AM76" s="288"/>
      <c r="AN76" s="288"/>
      <c r="AO76" s="288"/>
      <c r="AP76" s="288"/>
      <c r="AQ76" s="288"/>
      <c r="AR76" s="288"/>
      <c r="AS76" s="288"/>
      <c r="AT76" s="288"/>
    </row>
  </sheetData>
  <mergeCells count="13">
    <mergeCell ref="A2:D2"/>
    <mergeCell ref="B3:D3"/>
    <mergeCell ref="K8:K10"/>
    <mergeCell ref="L8:L10"/>
    <mergeCell ref="M8:M10"/>
    <mergeCell ref="B9:B10"/>
    <mergeCell ref="C9:G9"/>
    <mergeCell ref="H9:I9"/>
    <mergeCell ref="K3:M3"/>
    <mergeCell ref="A6:M6"/>
    <mergeCell ref="A8:A10"/>
    <mergeCell ref="B8:I8"/>
    <mergeCell ref="J8:J10"/>
  </mergeCells>
  <pageMargins left="0.7" right="0.7" top="0.75" bottom="0.75" header="0.3" footer="0.3"/>
  <pageSetup paperSize="9" scale="60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topLeftCell="A19" zoomScale="80" zoomScaleSheetLayoutView="80" workbookViewId="0">
      <selection activeCell="B31" sqref="B31"/>
    </sheetView>
  </sheetViews>
  <sheetFormatPr defaultRowHeight="15"/>
  <cols>
    <col min="1" max="1" width="9.140625" style="49"/>
    <col min="2" max="2" width="59.140625" style="49" customWidth="1"/>
    <col min="3" max="3" width="9.140625" style="49"/>
    <col min="4" max="6" width="15.7109375" style="49" customWidth="1"/>
    <col min="7" max="16384" width="9.140625" style="49"/>
  </cols>
  <sheetData>
    <row r="1" spans="1:6">
      <c r="D1" s="6"/>
      <c r="E1" s="6"/>
      <c r="F1" s="202" t="s">
        <v>274</v>
      </c>
    </row>
    <row r="2" spans="1:6" s="61" customFormat="1" ht="71.25" customHeight="1">
      <c r="B2" s="88"/>
      <c r="C2" s="341" t="s">
        <v>392</v>
      </c>
      <c r="D2" s="341"/>
      <c r="E2" s="341"/>
      <c r="F2" s="341"/>
    </row>
    <row r="3" spans="1:6">
      <c r="B3" s="7"/>
      <c r="C3" s="8"/>
      <c r="D3" s="8"/>
      <c r="E3" s="8"/>
      <c r="F3" s="8"/>
    </row>
    <row r="4" spans="1:6" ht="26.25" customHeight="1">
      <c r="A4" s="338" t="s">
        <v>362</v>
      </c>
      <c r="B4" s="338"/>
      <c r="C4" s="338"/>
      <c r="D4" s="338"/>
      <c r="E4" s="338"/>
      <c r="F4" s="338"/>
    </row>
    <row r="5" spans="1:6" ht="15.75" customHeight="1">
      <c r="A5" s="194"/>
      <c r="B5" s="194"/>
      <c r="C5" s="194"/>
      <c r="D5" s="194"/>
      <c r="E5" s="194"/>
      <c r="F5" s="194"/>
    </row>
    <row r="6" spans="1:6">
      <c r="B6" s="3"/>
      <c r="C6" s="6"/>
      <c r="D6" s="6"/>
      <c r="E6" s="6"/>
      <c r="F6" s="6" t="s">
        <v>58</v>
      </c>
    </row>
    <row r="7" spans="1:6" ht="25.5">
      <c r="A7" s="9" t="s">
        <v>23</v>
      </c>
      <c r="B7" s="10" t="s">
        <v>187</v>
      </c>
      <c r="C7" s="98" t="s">
        <v>114</v>
      </c>
      <c r="D7" s="10" t="s">
        <v>265</v>
      </c>
      <c r="E7" s="10" t="s">
        <v>267</v>
      </c>
      <c r="F7" s="10" t="s">
        <v>296</v>
      </c>
    </row>
    <row r="8" spans="1:6">
      <c r="A8" s="9">
        <v>1</v>
      </c>
      <c r="B8" s="10">
        <v>2</v>
      </c>
      <c r="C8" s="11">
        <v>3</v>
      </c>
      <c r="D8" s="10">
        <v>4</v>
      </c>
      <c r="E8" s="11">
        <v>5</v>
      </c>
      <c r="F8" s="10">
        <v>6</v>
      </c>
    </row>
    <row r="9" spans="1:6" ht="24.95" customHeight="1">
      <c r="A9" s="9">
        <v>1</v>
      </c>
      <c r="B9" s="12" t="s">
        <v>30</v>
      </c>
      <c r="C9" s="13" t="s">
        <v>102</v>
      </c>
      <c r="D9" s="83">
        <f>D10+D11+D12+D13+D14</f>
        <v>10012.77262</v>
      </c>
      <c r="E9" s="83">
        <f t="shared" ref="E9:F9" si="0">E10+E11+E12+E13+E14</f>
        <v>9329.8049999999985</v>
      </c>
      <c r="F9" s="83">
        <f t="shared" si="0"/>
        <v>8937.3419999999987</v>
      </c>
    </row>
    <row r="10" spans="1:6" ht="32.25" customHeight="1">
      <c r="A10" s="9">
        <v>2</v>
      </c>
      <c r="B10" s="14" t="s">
        <v>14</v>
      </c>
      <c r="C10" s="15" t="s">
        <v>104</v>
      </c>
      <c r="D10" s="82">
        <f>1413.342+10+42.226</f>
        <v>1465.5680000000002</v>
      </c>
      <c r="E10" s="82">
        <v>1413.3420000000001</v>
      </c>
      <c r="F10" s="82">
        <v>1413.3420000000001</v>
      </c>
    </row>
    <row r="11" spans="1:6" ht="51.75" customHeight="1">
      <c r="A11" s="9">
        <v>3</v>
      </c>
      <c r="B11" s="14" t="s">
        <v>15</v>
      </c>
      <c r="C11" s="16" t="s">
        <v>103</v>
      </c>
      <c r="D11" s="81">
        <v>7936.1496200000001</v>
      </c>
      <c r="E11" s="81">
        <f>7475.281-0.25</f>
        <v>7475.0309999999999</v>
      </c>
      <c r="F11" s="81">
        <f>7083.068-0.5</f>
        <v>7082.5680000000002</v>
      </c>
    </row>
    <row r="12" spans="1:6" ht="44.25" customHeight="1">
      <c r="A12" s="9">
        <v>4</v>
      </c>
      <c r="B12" s="14" t="s">
        <v>16</v>
      </c>
      <c r="C12" s="16" t="s">
        <v>105</v>
      </c>
      <c r="D12" s="81">
        <f>15.5+404.132</f>
        <v>419.63200000000001</v>
      </c>
      <c r="E12" s="81">
        <f>404.132</f>
        <v>404.13200000000001</v>
      </c>
      <c r="F12" s="81">
        <f>404.132</f>
        <v>404.13200000000001</v>
      </c>
    </row>
    <row r="13" spans="1:6" ht="24.95" customHeight="1">
      <c r="A13" s="9">
        <v>5</v>
      </c>
      <c r="B13" s="14" t="s">
        <v>18</v>
      </c>
      <c r="C13" s="16" t="s">
        <v>106</v>
      </c>
      <c r="D13" s="101">
        <v>10</v>
      </c>
      <c r="E13" s="101">
        <v>10</v>
      </c>
      <c r="F13" s="101">
        <v>10</v>
      </c>
    </row>
    <row r="14" spans="1:6" ht="24.95" customHeight="1">
      <c r="A14" s="9">
        <v>6</v>
      </c>
      <c r="B14" s="14" t="s">
        <v>52</v>
      </c>
      <c r="C14" s="16" t="s">
        <v>107</v>
      </c>
      <c r="D14" s="81">
        <f>154.123+1.8+25.5</f>
        <v>181.423</v>
      </c>
      <c r="E14" s="81">
        <f>25.5+1.8</f>
        <v>27.3</v>
      </c>
      <c r="F14" s="81">
        <f>25.5+1.8</f>
        <v>27.3</v>
      </c>
    </row>
    <row r="15" spans="1:6" ht="24.95" customHeight="1">
      <c r="A15" s="9">
        <v>7</v>
      </c>
      <c r="B15" s="12" t="s">
        <v>55</v>
      </c>
      <c r="C15" s="13" t="s">
        <v>108</v>
      </c>
      <c r="D15" s="83">
        <f>D16</f>
        <v>179.7</v>
      </c>
      <c r="E15" s="83">
        <f>E16</f>
        <v>189.9</v>
      </c>
      <c r="F15" s="83">
        <f>F16</f>
        <v>201.1</v>
      </c>
    </row>
    <row r="16" spans="1:6" ht="24.95" customHeight="1">
      <c r="A16" s="9">
        <v>8</v>
      </c>
      <c r="B16" s="14" t="s">
        <v>56</v>
      </c>
      <c r="C16" s="16" t="s">
        <v>109</v>
      </c>
      <c r="D16" s="100">
        <f>158.2+21.5</f>
        <v>179.7</v>
      </c>
      <c r="E16" s="128">
        <f>162.9+27</f>
        <v>189.9</v>
      </c>
      <c r="F16" s="128">
        <v>201.1</v>
      </c>
    </row>
    <row r="17" spans="1:6" ht="35.25" customHeight="1">
      <c r="A17" s="9">
        <v>9</v>
      </c>
      <c r="B17" s="17" t="s">
        <v>34</v>
      </c>
      <c r="C17" s="18" t="s">
        <v>96</v>
      </c>
      <c r="D17" s="195">
        <f>D18</f>
        <v>109.119</v>
      </c>
      <c r="E17" s="195">
        <f>E18</f>
        <v>94.424999999999997</v>
      </c>
      <c r="F17" s="195">
        <f>F18</f>
        <v>98.025000000000006</v>
      </c>
    </row>
    <row r="18" spans="1:6" ht="35.25" customHeight="1">
      <c r="A18" s="9">
        <v>10</v>
      </c>
      <c r="B18" s="19" t="s">
        <v>266</v>
      </c>
      <c r="C18" s="15" t="s">
        <v>97</v>
      </c>
      <c r="D18" s="100">
        <f>51.435+54.8+2.884</f>
        <v>109.119</v>
      </c>
      <c r="E18" s="100">
        <f>61.525+32.9</f>
        <v>94.424999999999997</v>
      </c>
      <c r="F18" s="100">
        <f>61.525+36.5</f>
        <v>98.025000000000006</v>
      </c>
    </row>
    <row r="19" spans="1:6" ht="24.95" customHeight="1">
      <c r="A19" s="9">
        <v>11</v>
      </c>
      <c r="B19" s="12" t="s">
        <v>3</v>
      </c>
      <c r="C19" s="13" t="s">
        <v>98</v>
      </c>
      <c r="D19" s="83">
        <f>D20</f>
        <v>1372.8897299999999</v>
      </c>
      <c r="E19" s="83">
        <f t="shared" ref="E19:F19" si="1">E20</f>
        <v>1035.2190000000001</v>
      </c>
      <c r="F19" s="83">
        <f t="shared" si="1"/>
        <v>1048.819</v>
      </c>
    </row>
    <row r="20" spans="1:6" s="50" customFormat="1" ht="24.95" customHeight="1">
      <c r="A20" s="9">
        <v>12</v>
      </c>
      <c r="B20" s="20" t="s">
        <v>54</v>
      </c>
      <c r="C20" s="21" t="s">
        <v>99</v>
      </c>
      <c r="D20" s="84">
        <f>1022.319+350.57073</f>
        <v>1372.8897299999999</v>
      </c>
      <c r="E20" s="84">
        <v>1035.2190000000001</v>
      </c>
      <c r="F20" s="84">
        <v>1048.819</v>
      </c>
    </row>
    <row r="21" spans="1:6" ht="24.95" customHeight="1">
      <c r="A21" s="9">
        <v>13</v>
      </c>
      <c r="B21" s="12" t="s">
        <v>33</v>
      </c>
      <c r="C21" s="13" t="s">
        <v>100</v>
      </c>
      <c r="D21" s="83">
        <f>D22+D23+D24</f>
        <v>1709.56331</v>
      </c>
      <c r="E21" s="83">
        <f t="shared" ref="E21:F21" si="2">E22+E23+E24</f>
        <v>990.52099999999996</v>
      </c>
      <c r="F21" s="83">
        <f t="shared" si="2"/>
        <v>990.52099999999996</v>
      </c>
    </row>
    <row r="22" spans="1:6" ht="24.95" customHeight="1">
      <c r="A22" s="9">
        <v>14</v>
      </c>
      <c r="B22" s="14" t="s">
        <v>227</v>
      </c>
      <c r="C22" s="16" t="s">
        <v>228</v>
      </c>
      <c r="D22" s="81">
        <v>858.76423</v>
      </c>
      <c r="E22" s="81">
        <v>451.63200000000001</v>
      </c>
      <c r="F22" s="81">
        <v>451.63200000000001</v>
      </c>
    </row>
    <row r="23" spans="1:6" ht="24.95" customHeight="1">
      <c r="A23" s="9">
        <v>15</v>
      </c>
      <c r="B23" s="4" t="s">
        <v>35</v>
      </c>
      <c r="C23" s="16" t="s">
        <v>101</v>
      </c>
      <c r="D23" s="81">
        <v>714.92308000000003</v>
      </c>
      <c r="E23" s="81">
        <v>538.88900000000001</v>
      </c>
      <c r="F23" s="81">
        <v>538.88900000000001</v>
      </c>
    </row>
    <row r="24" spans="1:6" ht="24.95" customHeight="1">
      <c r="A24" s="9">
        <v>15</v>
      </c>
      <c r="B24" s="4" t="s">
        <v>35</v>
      </c>
      <c r="C24" s="16" t="s">
        <v>380</v>
      </c>
      <c r="D24" s="81">
        <v>135.876</v>
      </c>
      <c r="E24" s="81">
        <v>0</v>
      </c>
      <c r="F24" s="81">
        <v>0</v>
      </c>
    </row>
    <row r="25" spans="1:6" ht="24.95" customHeight="1">
      <c r="A25" s="9">
        <v>16</v>
      </c>
      <c r="B25" s="12" t="s">
        <v>19</v>
      </c>
      <c r="C25" s="13" t="s">
        <v>94</v>
      </c>
      <c r="D25" s="83">
        <f>D26</f>
        <v>3856.9540000000002</v>
      </c>
      <c r="E25" s="83">
        <f t="shared" ref="E25:F25" si="3">E26</f>
        <v>3678.9479999999999</v>
      </c>
      <c r="F25" s="83">
        <f t="shared" si="3"/>
        <v>3678.9479999999999</v>
      </c>
    </row>
    <row r="26" spans="1:6" ht="24.95" customHeight="1">
      <c r="A26" s="9">
        <v>17</v>
      </c>
      <c r="B26" s="14" t="s">
        <v>32</v>
      </c>
      <c r="C26" s="16" t="s">
        <v>95</v>
      </c>
      <c r="D26" s="81">
        <v>3856.9540000000002</v>
      </c>
      <c r="E26" s="81">
        <f t="shared" ref="E26:F26" si="4">860.134+2818.814</f>
        <v>3678.9479999999999</v>
      </c>
      <c r="F26" s="81">
        <f t="shared" si="4"/>
        <v>3678.9479999999999</v>
      </c>
    </row>
    <row r="27" spans="1:6" s="85" customFormat="1" ht="24.95" customHeight="1">
      <c r="A27" s="9">
        <v>18</v>
      </c>
      <c r="B27" s="12" t="s">
        <v>193</v>
      </c>
      <c r="C27" s="13" t="s">
        <v>194</v>
      </c>
      <c r="D27" s="83">
        <f>D28</f>
        <v>9.6</v>
      </c>
      <c r="E27" s="83">
        <f t="shared" ref="E27:F27" si="5">E28</f>
        <v>9.6</v>
      </c>
      <c r="F27" s="83">
        <f t="shared" si="5"/>
        <v>9.6</v>
      </c>
    </row>
    <row r="28" spans="1:6" ht="24.95" customHeight="1">
      <c r="A28" s="9">
        <v>19</v>
      </c>
      <c r="B28" s="14" t="s">
        <v>195</v>
      </c>
      <c r="C28" s="16" t="s">
        <v>196</v>
      </c>
      <c r="D28" s="81">
        <v>9.6</v>
      </c>
      <c r="E28" s="81">
        <v>9.6</v>
      </c>
      <c r="F28" s="81">
        <v>9.6</v>
      </c>
    </row>
    <row r="29" spans="1:6" s="90" customFormat="1" ht="24.95" customHeight="1">
      <c r="A29" s="9">
        <v>20</v>
      </c>
      <c r="B29" s="89" t="s">
        <v>201</v>
      </c>
      <c r="C29" s="13" t="s">
        <v>206</v>
      </c>
      <c r="D29" s="83">
        <f>D30</f>
        <v>175.745</v>
      </c>
      <c r="E29" s="83">
        <f>E30</f>
        <v>175.745</v>
      </c>
      <c r="F29" s="83">
        <f>F30</f>
        <v>175.745</v>
      </c>
    </row>
    <row r="30" spans="1:6" s="90" customFormat="1" ht="24.95" customHeight="1">
      <c r="A30" s="9">
        <v>21</v>
      </c>
      <c r="B30" s="91" t="s">
        <v>202</v>
      </c>
      <c r="C30" s="16" t="s">
        <v>207</v>
      </c>
      <c r="D30" s="282">
        <v>175.745</v>
      </c>
      <c r="E30" s="282">
        <v>175.745</v>
      </c>
      <c r="F30" s="282">
        <v>175.745</v>
      </c>
    </row>
    <row r="31" spans="1:6" s="90" customFormat="1" ht="34.5" customHeight="1">
      <c r="A31" s="9">
        <v>22</v>
      </c>
      <c r="B31" s="203" t="s">
        <v>278</v>
      </c>
      <c r="C31" s="204" t="s">
        <v>280</v>
      </c>
      <c r="D31" s="83">
        <f>D32</f>
        <v>290.8</v>
      </c>
      <c r="E31" s="83">
        <f>E32</f>
        <v>0</v>
      </c>
      <c r="F31" s="83">
        <f>F32</f>
        <v>0</v>
      </c>
    </row>
    <row r="32" spans="1:6" s="90" customFormat="1" ht="24.95" customHeight="1">
      <c r="A32" s="9">
        <v>23</v>
      </c>
      <c r="B32" s="205" t="s">
        <v>279</v>
      </c>
      <c r="C32" s="206" t="s">
        <v>281</v>
      </c>
      <c r="D32" s="81">
        <v>290.8</v>
      </c>
      <c r="E32" s="81">
        <v>0</v>
      </c>
      <c r="F32" s="81">
        <v>0</v>
      </c>
    </row>
    <row r="33" spans="1:6" s="50" customFormat="1" ht="24.95" customHeight="1">
      <c r="A33" s="9">
        <v>24</v>
      </c>
      <c r="B33" s="22" t="s">
        <v>4</v>
      </c>
      <c r="C33" s="21"/>
      <c r="D33" s="84">
        <v>0</v>
      </c>
      <c r="E33" s="101">
        <v>391.78399999999999</v>
      </c>
      <c r="F33" s="101">
        <v>784.24699999999996</v>
      </c>
    </row>
    <row r="34" spans="1:6" s="51" customFormat="1" ht="24.95" customHeight="1" thickBot="1">
      <c r="A34" s="339" t="s">
        <v>20</v>
      </c>
      <c r="B34" s="340"/>
      <c r="C34" s="340"/>
      <c r="D34" s="86">
        <f>D9+D15+D17+D19+D21+D25+D29+D27+D31+D33</f>
        <v>17717.143659999998</v>
      </c>
      <c r="E34" s="86">
        <f t="shared" ref="E34:F34" si="6">E9+E15+E17+E19+E21+E25+E29+E27+E31+E33</f>
        <v>15895.947</v>
      </c>
      <c r="F34" s="86">
        <f t="shared" si="6"/>
        <v>15924.347</v>
      </c>
    </row>
    <row r="36" spans="1:6">
      <c r="D36" s="52"/>
      <c r="E36" s="52"/>
      <c r="F36" s="52"/>
    </row>
    <row r="37" spans="1:6">
      <c r="D37" s="53"/>
      <c r="E37" s="53"/>
      <c r="F37" s="53"/>
    </row>
  </sheetData>
  <mergeCells count="3">
    <mergeCell ref="A4:F4"/>
    <mergeCell ref="A34:C34"/>
    <mergeCell ref="C2:F2"/>
  </mergeCells>
  <phoneticPr fontId="5" type="noConversion"/>
  <pageMargins left="0.11811023622047245" right="0.11811023622047245" top="0.35433070866141736" bottom="0.15748031496062992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I160"/>
  <sheetViews>
    <sheetView view="pageBreakPreview" topLeftCell="A5" zoomScale="90" zoomScaleSheetLayoutView="90" workbookViewId="0">
      <selection activeCell="G159" sqref="G159"/>
    </sheetView>
  </sheetViews>
  <sheetFormatPr defaultRowHeight="33" customHeight="1"/>
  <cols>
    <col min="1" max="1" width="9.140625" style="63" customWidth="1"/>
    <col min="2" max="2" width="44.5703125" style="63" customWidth="1"/>
    <col min="3" max="3" width="6.5703125" style="125" customWidth="1"/>
    <col min="4" max="4" width="10.85546875" style="125" customWidth="1"/>
    <col min="5" max="5" width="16" style="125" customWidth="1"/>
    <col min="6" max="6" width="8" style="125" customWidth="1"/>
    <col min="7" max="7" width="14.85546875" style="125" customWidth="1"/>
    <col min="8" max="8" width="13.140625" style="125" customWidth="1"/>
    <col min="9" max="9" width="16.42578125" style="125" customWidth="1"/>
    <col min="10" max="16384" width="9.140625" style="63"/>
  </cols>
  <sheetData>
    <row r="1" spans="1:9" s="215" customFormat="1" ht="33" customHeight="1">
      <c r="C1" s="102"/>
      <c r="D1" s="102"/>
      <c r="E1" s="342" t="s">
        <v>275</v>
      </c>
      <c r="F1" s="342"/>
      <c r="G1" s="342"/>
      <c r="H1" s="342"/>
      <c r="I1" s="342"/>
    </row>
    <row r="2" spans="1:9" s="212" customFormat="1" ht="55.5" customHeight="1">
      <c r="B2" s="343"/>
      <c r="C2" s="343"/>
      <c r="D2" s="343"/>
      <c r="E2" s="211"/>
      <c r="F2" s="341" t="s">
        <v>392</v>
      </c>
      <c r="G2" s="341"/>
      <c r="H2" s="341"/>
      <c r="I2" s="341"/>
    </row>
    <row r="3" spans="1:9" s="212" customFormat="1" ht="12.75">
      <c r="C3" s="211"/>
      <c r="D3" s="211"/>
      <c r="E3" s="211"/>
      <c r="F3" s="211"/>
      <c r="G3" s="211"/>
      <c r="H3" s="211"/>
      <c r="I3" s="211"/>
    </row>
    <row r="4" spans="1:9" ht="12.75" customHeight="1">
      <c r="D4" s="216"/>
      <c r="E4" s="102"/>
      <c r="F4" s="216"/>
      <c r="G4" s="216"/>
    </row>
    <row r="5" spans="1:9" ht="42" customHeight="1">
      <c r="A5" s="344" t="s">
        <v>363</v>
      </c>
      <c r="B5" s="344"/>
      <c r="C5" s="344"/>
      <c r="D5" s="344"/>
      <c r="E5" s="344"/>
      <c r="F5" s="344"/>
      <c r="G5" s="344"/>
      <c r="H5" s="344"/>
      <c r="I5" s="344"/>
    </row>
    <row r="6" spans="1:9" ht="22.5" customHeight="1">
      <c r="I6" s="102" t="s">
        <v>58</v>
      </c>
    </row>
    <row r="7" spans="1:9" s="64" customFormat="1" ht="152.25" customHeight="1">
      <c r="A7" s="29" t="s">
        <v>23</v>
      </c>
      <c r="B7" s="78" t="s">
        <v>188</v>
      </c>
      <c r="C7" s="103" t="s">
        <v>189</v>
      </c>
      <c r="D7" s="104" t="s">
        <v>113</v>
      </c>
      <c r="E7" s="104" t="s">
        <v>44</v>
      </c>
      <c r="F7" s="104" t="s">
        <v>45</v>
      </c>
      <c r="G7" s="98" t="s">
        <v>265</v>
      </c>
      <c r="H7" s="98" t="s">
        <v>267</v>
      </c>
      <c r="I7" s="98" t="s">
        <v>296</v>
      </c>
    </row>
    <row r="8" spans="1:9" s="41" customFormat="1" ht="21.75" customHeight="1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</row>
    <row r="9" spans="1:9" s="65" customFormat="1" ht="24.75" customHeight="1">
      <c r="A9" s="30">
        <v>1</v>
      </c>
      <c r="B9" s="43" t="s">
        <v>64</v>
      </c>
      <c r="C9" s="105">
        <v>807</v>
      </c>
      <c r="D9" s="105"/>
      <c r="E9" s="105"/>
      <c r="F9" s="105"/>
      <c r="G9" s="223">
        <f>G10+G59+G68+G78+G88+G131+G158+G144+G138+G151</f>
        <v>17717.143659999998</v>
      </c>
      <c r="H9" s="223">
        <f>H10+H59+H68+H78+H88+H131+H158+H144+H138+H151</f>
        <v>15895.947</v>
      </c>
      <c r="I9" s="223">
        <f>I10+I59+I68+I78+I88+I131+I158+I144+I138+I151</f>
        <v>15924.347</v>
      </c>
    </row>
    <row r="10" spans="1:9" ht="21" customHeight="1">
      <c r="A10" s="30">
        <v>2</v>
      </c>
      <c r="B10" s="43" t="s">
        <v>30</v>
      </c>
      <c r="C10" s="106">
        <v>807</v>
      </c>
      <c r="D10" s="107" t="s">
        <v>102</v>
      </c>
      <c r="E10" s="107"/>
      <c r="F10" s="107"/>
      <c r="G10" s="223">
        <f>G11+G17+G31+G40+G46</f>
        <v>10012.77262</v>
      </c>
      <c r="H10" s="223">
        <f>H11+H17+H31+H40+H46</f>
        <v>9329.8049999999985</v>
      </c>
      <c r="I10" s="223">
        <f>I11+I17+I31+I40+I46</f>
        <v>8937.3419999999987</v>
      </c>
    </row>
    <row r="11" spans="1:9" ht="50.25" customHeight="1">
      <c r="A11" s="30">
        <v>3</v>
      </c>
      <c r="B11" s="67" t="s">
        <v>14</v>
      </c>
      <c r="C11" s="106">
        <v>807</v>
      </c>
      <c r="D11" s="108" t="s">
        <v>104</v>
      </c>
      <c r="E11" s="108"/>
      <c r="F11" s="108"/>
      <c r="G11" s="225">
        <f>G12</f>
        <v>1465.568</v>
      </c>
      <c r="H11" s="225">
        <f t="shared" ref="H11:I13" si="0">H12</f>
        <v>1413.3420000000001</v>
      </c>
      <c r="I11" s="225">
        <f t="shared" si="0"/>
        <v>1413.3420000000001</v>
      </c>
    </row>
    <row r="12" spans="1:9" ht="18" customHeight="1">
      <c r="A12" s="30">
        <v>4</v>
      </c>
      <c r="B12" s="67" t="s">
        <v>41</v>
      </c>
      <c r="C12" s="106">
        <v>807</v>
      </c>
      <c r="D12" s="108" t="s">
        <v>104</v>
      </c>
      <c r="E12" s="108" t="s">
        <v>120</v>
      </c>
      <c r="F12" s="108"/>
      <c r="G12" s="224">
        <f>G13</f>
        <v>1465.568</v>
      </c>
      <c r="H12" s="224">
        <f t="shared" si="0"/>
        <v>1413.3420000000001</v>
      </c>
      <c r="I12" s="224">
        <f t="shared" si="0"/>
        <v>1413.3420000000001</v>
      </c>
    </row>
    <row r="13" spans="1:9" ht="33" customHeight="1">
      <c r="A13" s="30">
        <v>5</v>
      </c>
      <c r="B13" s="67" t="s">
        <v>46</v>
      </c>
      <c r="C13" s="106">
        <v>807</v>
      </c>
      <c r="D13" s="108" t="s">
        <v>104</v>
      </c>
      <c r="E13" s="108" t="s">
        <v>121</v>
      </c>
      <c r="F13" s="108"/>
      <c r="G13" s="224">
        <f>G14</f>
        <v>1465.568</v>
      </c>
      <c r="H13" s="224">
        <f t="shared" si="0"/>
        <v>1413.3420000000001</v>
      </c>
      <c r="I13" s="224">
        <f t="shared" si="0"/>
        <v>1413.3420000000001</v>
      </c>
    </row>
    <row r="14" spans="1:9" ht="37.5" customHeight="1">
      <c r="A14" s="30">
        <v>6</v>
      </c>
      <c r="B14" s="67" t="s">
        <v>143</v>
      </c>
      <c r="C14" s="106">
        <v>807</v>
      </c>
      <c r="D14" s="108" t="s">
        <v>104</v>
      </c>
      <c r="E14" s="108" t="s">
        <v>122</v>
      </c>
      <c r="F14" s="108"/>
      <c r="G14" s="224">
        <f>G16</f>
        <v>1465.568</v>
      </c>
      <c r="H14" s="224">
        <f>H16</f>
        <v>1413.3420000000001</v>
      </c>
      <c r="I14" s="224">
        <f>I16</f>
        <v>1413.3420000000001</v>
      </c>
    </row>
    <row r="15" spans="1:9" ht="91.5" customHeight="1">
      <c r="A15" s="30">
        <v>7</v>
      </c>
      <c r="B15" s="67" t="s">
        <v>160</v>
      </c>
      <c r="C15" s="106">
        <v>807</v>
      </c>
      <c r="D15" s="108" t="s">
        <v>104</v>
      </c>
      <c r="E15" s="108" t="s">
        <v>122</v>
      </c>
      <c r="F15" s="109" t="s">
        <v>42</v>
      </c>
      <c r="G15" s="224">
        <f>G14</f>
        <v>1465.568</v>
      </c>
      <c r="H15" s="224">
        <f>H14</f>
        <v>1413.3420000000001</v>
      </c>
      <c r="I15" s="224">
        <f>I14</f>
        <v>1413.3420000000001</v>
      </c>
    </row>
    <row r="16" spans="1:9" ht="33" customHeight="1">
      <c r="A16" s="30">
        <v>8</v>
      </c>
      <c r="B16" s="67" t="s">
        <v>47</v>
      </c>
      <c r="C16" s="106">
        <v>807</v>
      </c>
      <c r="D16" s="108" t="s">
        <v>104</v>
      </c>
      <c r="E16" s="108" t="s">
        <v>122</v>
      </c>
      <c r="F16" s="108" t="s">
        <v>39</v>
      </c>
      <c r="G16" s="82">
        <v>1465.568</v>
      </c>
      <c r="H16" s="82">
        <v>1413.3420000000001</v>
      </c>
      <c r="I16" s="82">
        <v>1413.3420000000001</v>
      </c>
    </row>
    <row r="17" spans="1:9" ht="78.75" customHeight="1">
      <c r="A17" s="30">
        <v>9</v>
      </c>
      <c r="B17" s="43" t="s">
        <v>161</v>
      </c>
      <c r="C17" s="106">
        <v>807</v>
      </c>
      <c r="D17" s="107" t="s">
        <v>103</v>
      </c>
      <c r="E17" s="107"/>
      <c r="F17" s="107"/>
      <c r="G17" s="225">
        <f>G18+G27</f>
        <v>7936.1496200000001</v>
      </c>
      <c r="H17" s="225">
        <f t="shared" ref="H17:I17" si="1">H18</f>
        <v>7475.0309999999999</v>
      </c>
      <c r="I17" s="225">
        <f t="shared" si="1"/>
        <v>7082.5680000000002</v>
      </c>
    </row>
    <row r="18" spans="1:9" ht="19.5" customHeight="1">
      <c r="A18" s="30">
        <v>10</v>
      </c>
      <c r="B18" s="68" t="s">
        <v>41</v>
      </c>
      <c r="C18" s="106">
        <v>807</v>
      </c>
      <c r="D18" s="110" t="s">
        <v>103</v>
      </c>
      <c r="E18" s="110" t="s">
        <v>123</v>
      </c>
      <c r="F18" s="110"/>
      <c r="G18" s="192">
        <f t="shared" ref="G18:I19" si="2">G19</f>
        <v>7934.1496200000001</v>
      </c>
      <c r="H18" s="192">
        <f t="shared" si="2"/>
        <v>7475.0309999999999</v>
      </c>
      <c r="I18" s="192">
        <f t="shared" si="2"/>
        <v>7082.5680000000002</v>
      </c>
    </row>
    <row r="19" spans="1:9" ht="33" customHeight="1">
      <c r="A19" s="30">
        <v>11</v>
      </c>
      <c r="B19" s="68" t="s">
        <v>46</v>
      </c>
      <c r="C19" s="106">
        <v>807</v>
      </c>
      <c r="D19" s="110" t="s">
        <v>103</v>
      </c>
      <c r="E19" s="110" t="s">
        <v>124</v>
      </c>
      <c r="F19" s="110"/>
      <c r="G19" s="192">
        <f>G20</f>
        <v>7934.1496200000001</v>
      </c>
      <c r="H19" s="192">
        <f t="shared" si="2"/>
        <v>7475.0309999999999</v>
      </c>
      <c r="I19" s="192">
        <f t="shared" si="2"/>
        <v>7082.5680000000002</v>
      </c>
    </row>
    <row r="20" spans="1:9" ht="66.75" customHeight="1">
      <c r="A20" s="30">
        <v>12</v>
      </c>
      <c r="B20" s="46" t="s">
        <v>256</v>
      </c>
      <c r="C20" s="106">
        <v>807</v>
      </c>
      <c r="D20" s="110" t="s">
        <v>103</v>
      </c>
      <c r="E20" s="110" t="s">
        <v>125</v>
      </c>
      <c r="F20" s="110"/>
      <c r="G20" s="192">
        <f>G22+G24+G25</f>
        <v>7934.1496200000001</v>
      </c>
      <c r="H20" s="192">
        <f t="shared" ref="H20:I20" si="3">H22+H24+H25</f>
        <v>7475.0309999999999</v>
      </c>
      <c r="I20" s="192">
        <f t="shared" si="3"/>
        <v>7082.5680000000002</v>
      </c>
    </row>
    <row r="21" spans="1:9" ht="96.75" customHeight="1">
      <c r="A21" s="30">
        <v>13</v>
      </c>
      <c r="B21" s="46" t="s">
        <v>160</v>
      </c>
      <c r="C21" s="106">
        <v>807</v>
      </c>
      <c r="D21" s="110" t="s">
        <v>103</v>
      </c>
      <c r="E21" s="110" t="s">
        <v>125</v>
      </c>
      <c r="F21" s="110" t="s">
        <v>42</v>
      </c>
      <c r="G21" s="192">
        <f>G22</f>
        <v>3636.7139999999999</v>
      </c>
      <c r="H21" s="192">
        <f>H22</f>
        <v>3855.8150000000001</v>
      </c>
      <c r="I21" s="192">
        <f>I22</f>
        <v>3855.8150000000001</v>
      </c>
    </row>
    <row r="22" spans="1:9" ht="44.25" customHeight="1">
      <c r="A22" s="30">
        <v>14</v>
      </c>
      <c r="B22" s="46" t="s">
        <v>47</v>
      </c>
      <c r="C22" s="106">
        <v>807</v>
      </c>
      <c r="D22" s="110" t="s">
        <v>103</v>
      </c>
      <c r="E22" s="110" t="s">
        <v>126</v>
      </c>
      <c r="F22" s="110" t="s">
        <v>39</v>
      </c>
      <c r="G22" s="192">
        <v>3636.7139999999999</v>
      </c>
      <c r="H22" s="192">
        <v>3855.8150000000001</v>
      </c>
      <c r="I22" s="192">
        <v>3855.8150000000001</v>
      </c>
    </row>
    <row r="23" spans="1:9" ht="57" customHeight="1">
      <c r="A23" s="30">
        <v>15</v>
      </c>
      <c r="B23" s="68" t="s">
        <v>162</v>
      </c>
      <c r="C23" s="106">
        <v>807</v>
      </c>
      <c r="D23" s="110" t="s">
        <v>103</v>
      </c>
      <c r="E23" s="110" t="s">
        <v>126</v>
      </c>
      <c r="F23" s="110" t="s">
        <v>43</v>
      </c>
      <c r="G23" s="192">
        <f>G24</f>
        <v>4294.3696200000004</v>
      </c>
      <c r="H23" s="192">
        <f>H24</f>
        <v>3616.15</v>
      </c>
      <c r="I23" s="192">
        <f>I24</f>
        <v>3223.6869999999999</v>
      </c>
    </row>
    <row r="24" spans="1:9" ht="43.5" customHeight="1">
      <c r="A24" s="30">
        <v>16</v>
      </c>
      <c r="B24" s="68" t="s">
        <v>116</v>
      </c>
      <c r="C24" s="106">
        <v>807</v>
      </c>
      <c r="D24" s="110" t="s">
        <v>103</v>
      </c>
      <c r="E24" s="110" t="s">
        <v>126</v>
      </c>
      <c r="F24" s="110" t="s">
        <v>37</v>
      </c>
      <c r="G24" s="192">
        <v>4294.3696200000004</v>
      </c>
      <c r="H24" s="192">
        <f>3616.4-0.25</f>
        <v>3616.15</v>
      </c>
      <c r="I24" s="192">
        <f>3224.187-0.5</f>
        <v>3223.6869999999999</v>
      </c>
    </row>
    <row r="25" spans="1:9" ht="17.25" customHeight="1">
      <c r="A25" s="30">
        <v>17</v>
      </c>
      <c r="B25" s="46" t="s">
        <v>49</v>
      </c>
      <c r="C25" s="106">
        <v>807</v>
      </c>
      <c r="D25" s="110" t="s">
        <v>103</v>
      </c>
      <c r="E25" s="110" t="s">
        <v>126</v>
      </c>
      <c r="F25" s="110" t="s">
        <v>50</v>
      </c>
      <c r="G25" s="192">
        <f>G26</f>
        <v>3.0659999999999998</v>
      </c>
      <c r="H25" s="192">
        <f>H26</f>
        <v>3.0659999999999998</v>
      </c>
      <c r="I25" s="192">
        <f>I26</f>
        <v>3.0659999999999998</v>
      </c>
    </row>
    <row r="26" spans="1:9" ht="27" customHeight="1">
      <c r="A26" s="30">
        <v>18</v>
      </c>
      <c r="B26" s="46" t="s">
        <v>51</v>
      </c>
      <c r="C26" s="106">
        <v>807</v>
      </c>
      <c r="D26" s="110" t="s">
        <v>103</v>
      </c>
      <c r="E26" s="110" t="s">
        <v>126</v>
      </c>
      <c r="F26" s="110" t="s">
        <v>40</v>
      </c>
      <c r="G26" s="192">
        <v>3.0659999999999998</v>
      </c>
      <c r="H26" s="192">
        <v>3.0659999999999998</v>
      </c>
      <c r="I26" s="192">
        <v>3.0659999999999998</v>
      </c>
    </row>
    <row r="27" spans="1:9" ht="33" customHeight="1">
      <c r="A27" s="30">
        <v>19</v>
      </c>
      <c r="B27" s="355" t="s">
        <v>151</v>
      </c>
      <c r="C27" s="106">
        <v>807</v>
      </c>
      <c r="D27" s="110" t="s">
        <v>103</v>
      </c>
      <c r="E27" s="110" t="s">
        <v>127</v>
      </c>
      <c r="F27" s="110"/>
      <c r="G27" s="306">
        <f>G28</f>
        <v>2</v>
      </c>
      <c r="H27" s="306">
        <f>H28</f>
        <v>0</v>
      </c>
      <c r="I27" s="306">
        <f>I28</f>
        <v>0</v>
      </c>
    </row>
    <row r="28" spans="1:9" ht="60" customHeight="1">
      <c r="A28" s="30">
        <v>20</v>
      </c>
      <c r="B28" s="87" t="s">
        <v>396</v>
      </c>
      <c r="C28" s="106">
        <v>807</v>
      </c>
      <c r="D28" s="110" t="s">
        <v>103</v>
      </c>
      <c r="E28" s="110" t="s">
        <v>397</v>
      </c>
      <c r="F28" s="110"/>
      <c r="G28" s="306">
        <f t="shared" ref="G28:I29" si="4">G29</f>
        <v>2</v>
      </c>
      <c r="H28" s="306">
        <f t="shared" si="4"/>
        <v>0</v>
      </c>
      <c r="I28" s="306">
        <f t="shared" si="4"/>
        <v>0</v>
      </c>
    </row>
    <row r="29" spans="1:9" ht="66" customHeight="1">
      <c r="A29" s="30">
        <v>21</v>
      </c>
      <c r="B29" s="196" t="s">
        <v>162</v>
      </c>
      <c r="C29" s="106">
        <v>807</v>
      </c>
      <c r="D29" s="110" t="s">
        <v>103</v>
      </c>
      <c r="E29" s="110" t="s">
        <v>397</v>
      </c>
      <c r="F29" s="110" t="s">
        <v>43</v>
      </c>
      <c r="G29" s="306">
        <f t="shared" si="4"/>
        <v>2</v>
      </c>
      <c r="H29" s="306">
        <f t="shared" si="4"/>
        <v>0</v>
      </c>
      <c r="I29" s="306">
        <f t="shared" si="4"/>
        <v>0</v>
      </c>
    </row>
    <row r="30" spans="1:9" ht="42.75" customHeight="1">
      <c r="A30" s="30">
        <v>22</v>
      </c>
      <c r="B30" s="196" t="s">
        <v>116</v>
      </c>
      <c r="C30" s="106">
        <v>807</v>
      </c>
      <c r="D30" s="110" t="s">
        <v>103</v>
      </c>
      <c r="E30" s="110" t="s">
        <v>397</v>
      </c>
      <c r="F30" s="110" t="s">
        <v>37</v>
      </c>
      <c r="G30" s="306">
        <v>2</v>
      </c>
      <c r="H30" s="306">
        <v>0</v>
      </c>
      <c r="I30" s="306">
        <v>0</v>
      </c>
    </row>
    <row r="31" spans="1:9" s="65" customFormat="1" ht="65.25" customHeight="1">
      <c r="A31" s="30">
        <v>23</v>
      </c>
      <c r="B31" s="111" t="s">
        <v>213</v>
      </c>
      <c r="C31" s="105">
        <v>807</v>
      </c>
      <c r="D31" s="112" t="s">
        <v>105</v>
      </c>
      <c r="E31" s="112"/>
      <c r="F31" s="112"/>
      <c r="G31" s="226">
        <f>G32+G36</f>
        <v>419.63200000000001</v>
      </c>
      <c r="H31" s="226">
        <f t="shared" ref="H31:I31" si="5">H32+H36</f>
        <v>404.13200000000001</v>
      </c>
      <c r="I31" s="226">
        <f t="shared" si="5"/>
        <v>404.13200000000001</v>
      </c>
    </row>
    <row r="32" spans="1:9" ht="18" customHeight="1">
      <c r="A32" s="30">
        <v>24</v>
      </c>
      <c r="B32" s="46" t="s">
        <v>146</v>
      </c>
      <c r="C32" s="106">
        <v>807</v>
      </c>
      <c r="D32" s="113" t="s">
        <v>105</v>
      </c>
      <c r="E32" s="110" t="s">
        <v>127</v>
      </c>
      <c r="F32" s="113"/>
      <c r="G32" s="192">
        <f t="shared" ref="G32:I34" si="6">G33</f>
        <v>15.5</v>
      </c>
      <c r="H32" s="192">
        <f t="shared" si="6"/>
        <v>0</v>
      </c>
      <c r="I32" s="192">
        <f t="shared" si="6"/>
        <v>0</v>
      </c>
    </row>
    <row r="33" spans="1:9" ht="98.25" customHeight="1">
      <c r="A33" s="30">
        <v>25</v>
      </c>
      <c r="B33" s="45" t="s">
        <v>147</v>
      </c>
      <c r="C33" s="106">
        <v>807</v>
      </c>
      <c r="D33" s="113" t="s">
        <v>105</v>
      </c>
      <c r="E33" s="113" t="s">
        <v>144</v>
      </c>
      <c r="F33" s="113"/>
      <c r="G33" s="192">
        <f t="shared" si="6"/>
        <v>15.5</v>
      </c>
      <c r="H33" s="192">
        <f t="shared" si="6"/>
        <v>0</v>
      </c>
      <c r="I33" s="192">
        <f t="shared" si="6"/>
        <v>0</v>
      </c>
    </row>
    <row r="34" spans="1:9" ht="15" customHeight="1">
      <c r="A34" s="30">
        <v>26</v>
      </c>
      <c r="B34" s="45" t="s">
        <v>31</v>
      </c>
      <c r="C34" s="106">
        <v>807</v>
      </c>
      <c r="D34" s="113" t="s">
        <v>105</v>
      </c>
      <c r="E34" s="113" t="s">
        <v>144</v>
      </c>
      <c r="F34" s="113" t="s">
        <v>53</v>
      </c>
      <c r="G34" s="192">
        <f t="shared" si="6"/>
        <v>15.5</v>
      </c>
      <c r="H34" s="192">
        <f t="shared" si="6"/>
        <v>0</v>
      </c>
      <c r="I34" s="192">
        <f t="shared" si="6"/>
        <v>0</v>
      </c>
    </row>
    <row r="35" spans="1:9" ht="33.75" customHeight="1">
      <c r="A35" s="30">
        <v>27</v>
      </c>
      <c r="B35" s="45" t="s">
        <v>36</v>
      </c>
      <c r="C35" s="106">
        <v>807</v>
      </c>
      <c r="D35" s="113" t="s">
        <v>105</v>
      </c>
      <c r="E35" s="113" t="s">
        <v>144</v>
      </c>
      <c r="F35" s="113" t="s">
        <v>38</v>
      </c>
      <c r="G35" s="114">
        <v>15.5</v>
      </c>
      <c r="H35" s="114">
        <v>0</v>
      </c>
      <c r="I35" s="114">
        <v>0</v>
      </c>
    </row>
    <row r="36" spans="1:9" ht="16.5" customHeight="1">
      <c r="A36" s="30">
        <v>28</v>
      </c>
      <c r="B36" s="46" t="s">
        <v>146</v>
      </c>
      <c r="C36" s="106">
        <v>807</v>
      </c>
      <c r="D36" s="113" t="s">
        <v>105</v>
      </c>
      <c r="E36" s="110" t="s">
        <v>127</v>
      </c>
      <c r="F36" s="113"/>
      <c r="G36" s="192">
        <f t="shared" ref="G36:I38" si="7">G37</f>
        <v>404.13200000000001</v>
      </c>
      <c r="H36" s="192">
        <f t="shared" si="7"/>
        <v>404.13200000000001</v>
      </c>
      <c r="I36" s="192">
        <f t="shared" si="7"/>
        <v>404.13200000000001</v>
      </c>
    </row>
    <row r="37" spans="1:9" ht="101.25" customHeight="1">
      <c r="A37" s="30">
        <v>29</v>
      </c>
      <c r="B37" s="45" t="s">
        <v>368</v>
      </c>
      <c r="C37" s="106">
        <v>807</v>
      </c>
      <c r="D37" s="113" t="s">
        <v>105</v>
      </c>
      <c r="E37" s="113" t="s">
        <v>217</v>
      </c>
      <c r="F37" s="113"/>
      <c r="G37" s="192">
        <f t="shared" si="7"/>
        <v>404.13200000000001</v>
      </c>
      <c r="H37" s="192">
        <f t="shared" si="7"/>
        <v>404.13200000000001</v>
      </c>
      <c r="I37" s="192">
        <f t="shared" si="7"/>
        <v>404.13200000000001</v>
      </c>
    </row>
    <row r="38" spans="1:9" ht="23.25" customHeight="1">
      <c r="A38" s="30">
        <v>30</v>
      </c>
      <c r="B38" s="45" t="s">
        <v>31</v>
      </c>
      <c r="C38" s="106">
        <v>807</v>
      </c>
      <c r="D38" s="113" t="s">
        <v>105</v>
      </c>
      <c r="E38" s="113" t="s">
        <v>217</v>
      </c>
      <c r="F38" s="113" t="s">
        <v>53</v>
      </c>
      <c r="G38" s="192">
        <f t="shared" si="7"/>
        <v>404.13200000000001</v>
      </c>
      <c r="H38" s="192">
        <f t="shared" si="7"/>
        <v>404.13200000000001</v>
      </c>
      <c r="I38" s="192">
        <f t="shared" si="7"/>
        <v>404.13200000000001</v>
      </c>
    </row>
    <row r="39" spans="1:9" ht="25.5" customHeight="1">
      <c r="A39" s="30">
        <v>31</v>
      </c>
      <c r="B39" s="45" t="s">
        <v>36</v>
      </c>
      <c r="C39" s="106">
        <v>807</v>
      </c>
      <c r="D39" s="113" t="s">
        <v>105</v>
      </c>
      <c r="E39" s="113" t="s">
        <v>217</v>
      </c>
      <c r="F39" s="113" t="s">
        <v>38</v>
      </c>
      <c r="G39" s="114">
        <v>404.13200000000001</v>
      </c>
      <c r="H39" s="114">
        <v>404.13200000000001</v>
      </c>
      <c r="I39" s="114">
        <v>404.13200000000001</v>
      </c>
    </row>
    <row r="40" spans="1:9" s="65" customFormat="1" ht="27" customHeight="1">
      <c r="A40" s="30">
        <v>32</v>
      </c>
      <c r="B40" s="73" t="s">
        <v>18</v>
      </c>
      <c r="C40" s="105">
        <v>807</v>
      </c>
      <c r="D40" s="115" t="s">
        <v>106</v>
      </c>
      <c r="E40" s="115"/>
      <c r="F40" s="116"/>
      <c r="G40" s="226">
        <f>G41</f>
        <v>10</v>
      </c>
      <c r="H40" s="226">
        <f t="shared" ref="H40:I44" si="8">H41</f>
        <v>10</v>
      </c>
      <c r="I40" s="226">
        <f t="shared" si="8"/>
        <v>10</v>
      </c>
    </row>
    <row r="41" spans="1:9" ht="24" customHeight="1">
      <c r="A41" s="30">
        <v>33</v>
      </c>
      <c r="B41" s="45" t="s">
        <v>41</v>
      </c>
      <c r="C41" s="106">
        <v>807</v>
      </c>
      <c r="D41" s="110" t="s">
        <v>106</v>
      </c>
      <c r="E41" s="110" t="s">
        <v>120</v>
      </c>
      <c r="F41" s="117"/>
      <c r="G41" s="192">
        <f>G42</f>
        <v>10</v>
      </c>
      <c r="H41" s="192">
        <f t="shared" si="8"/>
        <v>10</v>
      </c>
      <c r="I41" s="192">
        <f t="shared" si="8"/>
        <v>10</v>
      </c>
    </row>
    <row r="42" spans="1:9" ht="31.5" customHeight="1">
      <c r="A42" s="30">
        <v>34</v>
      </c>
      <c r="B42" s="69" t="s">
        <v>0</v>
      </c>
      <c r="C42" s="106">
        <v>807</v>
      </c>
      <c r="D42" s="110" t="s">
        <v>106</v>
      </c>
      <c r="E42" s="110" t="s">
        <v>129</v>
      </c>
      <c r="F42" s="117"/>
      <c r="G42" s="192">
        <f>G44</f>
        <v>10</v>
      </c>
      <c r="H42" s="192">
        <f>H44</f>
        <v>10</v>
      </c>
      <c r="I42" s="192">
        <f>I44</f>
        <v>10</v>
      </c>
    </row>
    <row r="43" spans="1:9" ht="36" customHeight="1">
      <c r="A43" s="30">
        <v>35</v>
      </c>
      <c r="B43" s="70" t="s">
        <v>6</v>
      </c>
      <c r="C43" s="106">
        <v>807</v>
      </c>
      <c r="D43" s="110" t="s">
        <v>106</v>
      </c>
      <c r="E43" s="110" t="s">
        <v>130</v>
      </c>
      <c r="F43" s="117"/>
      <c r="G43" s="192">
        <f>G44</f>
        <v>10</v>
      </c>
      <c r="H43" s="192">
        <f>H44</f>
        <v>10</v>
      </c>
      <c r="I43" s="192">
        <f>I44</f>
        <v>10</v>
      </c>
    </row>
    <row r="44" spans="1:9" ht="34.5" customHeight="1">
      <c r="A44" s="30">
        <v>36</v>
      </c>
      <c r="B44" s="46" t="s">
        <v>49</v>
      </c>
      <c r="C44" s="106">
        <v>807</v>
      </c>
      <c r="D44" s="110" t="s">
        <v>106</v>
      </c>
      <c r="E44" s="110" t="s">
        <v>130</v>
      </c>
      <c r="F44" s="118">
        <v>800</v>
      </c>
      <c r="G44" s="192">
        <f>G45</f>
        <v>10</v>
      </c>
      <c r="H44" s="192">
        <f t="shared" si="8"/>
        <v>10</v>
      </c>
      <c r="I44" s="192">
        <f t="shared" si="8"/>
        <v>10</v>
      </c>
    </row>
    <row r="45" spans="1:9" ht="29.25" customHeight="1">
      <c r="A45" s="30">
        <v>37</v>
      </c>
      <c r="B45" s="69" t="s">
        <v>63</v>
      </c>
      <c r="C45" s="106">
        <v>807</v>
      </c>
      <c r="D45" s="110" t="s">
        <v>106</v>
      </c>
      <c r="E45" s="110" t="s">
        <v>130</v>
      </c>
      <c r="F45" s="117">
        <v>870</v>
      </c>
      <c r="G45" s="192">
        <v>10</v>
      </c>
      <c r="H45" s="192">
        <v>10</v>
      </c>
      <c r="I45" s="192">
        <v>10</v>
      </c>
    </row>
    <row r="46" spans="1:9" ht="33" customHeight="1">
      <c r="A46" s="30">
        <v>38</v>
      </c>
      <c r="B46" s="71" t="s">
        <v>52</v>
      </c>
      <c r="C46" s="106">
        <v>807</v>
      </c>
      <c r="D46" s="115" t="s">
        <v>107</v>
      </c>
      <c r="E46" s="115"/>
      <c r="F46" s="115"/>
      <c r="G46" s="226">
        <f>G47+G51+G55</f>
        <v>181.423</v>
      </c>
      <c r="H46" s="226">
        <f t="shared" ref="H46:I46" si="9">H47+H51+H55</f>
        <v>27.3</v>
      </c>
      <c r="I46" s="226">
        <f t="shared" si="9"/>
        <v>27.3</v>
      </c>
    </row>
    <row r="47" spans="1:9" ht="37.5" customHeight="1">
      <c r="A47" s="30">
        <v>39</v>
      </c>
      <c r="B47" s="197" t="s">
        <v>151</v>
      </c>
      <c r="C47" s="106">
        <v>807</v>
      </c>
      <c r="D47" s="119" t="s">
        <v>107</v>
      </c>
      <c r="E47" s="110" t="s">
        <v>128</v>
      </c>
      <c r="F47" s="110"/>
      <c r="G47" s="192">
        <f>G48</f>
        <v>154.12299999999999</v>
      </c>
      <c r="H47" s="192">
        <f t="shared" ref="H47:I47" si="10">H48</f>
        <v>0</v>
      </c>
      <c r="I47" s="192">
        <f t="shared" si="10"/>
        <v>0</v>
      </c>
    </row>
    <row r="48" spans="1:9" ht="54.75" customHeight="1">
      <c r="A48" s="30">
        <v>40</v>
      </c>
      <c r="B48" s="207" t="s">
        <v>287</v>
      </c>
      <c r="C48" s="106">
        <v>807</v>
      </c>
      <c r="D48" s="119" t="s">
        <v>107</v>
      </c>
      <c r="E48" s="110" t="s">
        <v>288</v>
      </c>
      <c r="F48" s="119"/>
      <c r="G48" s="192">
        <f>G49</f>
        <v>154.12299999999999</v>
      </c>
      <c r="H48" s="192">
        <f>H50</f>
        <v>0</v>
      </c>
      <c r="I48" s="192">
        <f>I50</f>
        <v>0</v>
      </c>
    </row>
    <row r="49" spans="1:9" ht="63" customHeight="1">
      <c r="A49" s="30">
        <v>41</v>
      </c>
      <c r="B49" s="196" t="s">
        <v>162</v>
      </c>
      <c r="C49" s="106">
        <v>807</v>
      </c>
      <c r="D49" s="110" t="s">
        <v>107</v>
      </c>
      <c r="E49" s="110" t="s">
        <v>288</v>
      </c>
      <c r="F49" s="110" t="s">
        <v>43</v>
      </c>
      <c r="G49" s="192">
        <f>G50</f>
        <v>154.12299999999999</v>
      </c>
      <c r="H49" s="192">
        <f>H50</f>
        <v>0</v>
      </c>
      <c r="I49" s="192">
        <f>I50</f>
        <v>0</v>
      </c>
    </row>
    <row r="50" spans="1:9" ht="50.25" customHeight="1">
      <c r="A50" s="30">
        <v>42</v>
      </c>
      <c r="B50" s="196" t="s">
        <v>116</v>
      </c>
      <c r="C50" s="106">
        <v>807</v>
      </c>
      <c r="D50" s="110" t="s">
        <v>107</v>
      </c>
      <c r="E50" s="110" t="s">
        <v>288</v>
      </c>
      <c r="F50" s="110" t="s">
        <v>37</v>
      </c>
      <c r="G50" s="192">
        <v>154.12299999999999</v>
      </c>
      <c r="H50" s="192">
        <v>0</v>
      </c>
      <c r="I50" s="192">
        <v>0</v>
      </c>
    </row>
    <row r="51" spans="1:9" ht="58.5" customHeight="1">
      <c r="A51" s="30">
        <v>43</v>
      </c>
      <c r="B51" s="72" t="s">
        <v>150</v>
      </c>
      <c r="C51" s="106">
        <v>807</v>
      </c>
      <c r="D51" s="119" t="s">
        <v>107</v>
      </c>
      <c r="E51" s="119" t="s">
        <v>131</v>
      </c>
      <c r="F51" s="119"/>
      <c r="G51" s="192">
        <f>G52</f>
        <v>1.8</v>
      </c>
      <c r="H51" s="192">
        <f t="shared" ref="H51:I53" si="11">H52</f>
        <v>1.8</v>
      </c>
      <c r="I51" s="192">
        <f t="shared" si="11"/>
        <v>1.8</v>
      </c>
    </row>
    <row r="52" spans="1:9" ht="58.5" customHeight="1">
      <c r="A52" s="30">
        <v>44</v>
      </c>
      <c r="B52" s="72" t="s">
        <v>145</v>
      </c>
      <c r="C52" s="106">
        <v>807</v>
      </c>
      <c r="D52" s="119" t="s">
        <v>107</v>
      </c>
      <c r="E52" s="119" t="s">
        <v>132</v>
      </c>
      <c r="F52" s="119"/>
      <c r="G52" s="192">
        <f>G53</f>
        <v>1.8</v>
      </c>
      <c r="H52" s="192">
        <f t="shared" si="11"/>
        <v>1.8</v>
      </c>
      <c r="I52" s="192">
        <f t="shared" si="11"/>
        <v>1.8</v>
      </c>
    </row>
    <row r="53" spans="1:9" ht="40.5" customHeight="1">
      <c r="A53" s="30">
        <v>45</v>
      </c>
      <c r="B53" s="46" t="s">
        <v>117</v>
      </c>
      <c r="C53" s="106">
        <v>807</v>
      </c>
      <c r="D53" s="119" t="s">
        <v>107</v>
      </c>
      <c r="E53" s="119" t="s">
        <v>132</v>
      </c>
      <c r="F53" s="120" t="s">
        <v>43</v>
      </c>
      <c r="G53" s="192">
        <f>G54</f>
        <v>1.8</v>
      </c>
      <c r="H53" s="192">
        <f t="shared" si="11"/>
        <v>1.8</v>
      </c>
      <c r="I53" s="192">
        <f t="shared" si="11"/>
        <v>1.8</v>
      </c>
    </row>
    <row r="54" spans="1:9" ht="52.5" customHeight="1">
      <c r="A54" s="30">
        <v>46</v>
      </c>
      <c r="B54" s="46" t="s">
        <v>116</v>
      </c>
      <c r="C54" s="106">
        <v>807</v>
      </c>
      <c r="D54" s="119" t="s">
        <v>107</v>
      </c>
      <c r="E54" s="119" t="s">
        <v>132</v>
      </c>
      <c r="F54" s="121" t="s">
        <v>37</v>
      </c>
      <c r="G54" s="192">
        <v>1.8</v>
      </c>
      <c r="H54" s="192">
        <v>1.8</v>
      </c>
      <c r="I54" s="192">
        <v>1.8</v>
      </c>
    </row>
    <row r="55" spans="1:9" ht="30.75" customHeight="1">
      <c r="A55" s="30">
        <v>47</v>
      </c>
      <c r="B55" s="46" t="s">
        <v>146</v>
      </c>
      <c r="C55" s="106">
        <v>807</v>
      </c>
      <c r="D55" s="113" t="s">
        <v>107</v>
      </c>
      <c r="E55" s="110" t="s">
        <v>127</v>
      </c>
      <c r="F55" s="113"/>
      <c r="G55" s="192">
        <f t="shared" ref="G55:I57" si="12">G56</f>
        <v>25.5</v>
      </c>
      <c r="H55" s="192">
        <f t="shared" si="12"/>
        <v>25.5</v>
      </c>
      <c r="I55" s="192">
        <f t="shared" si="12"/>
        <v>25.5</v>
      </c>
    </row>
    <row r="56" spans="1:9" ht="93.75" customHeight="1">
      <c r="A56" s="30">
        <v>48</v>
      </c>
      <c r="B56" s="45" t="s">
        <v>371</v>
      </c>
      <c r="C56" s="106">
        <v>807</v>
      </c>
      <c r="D56" s="113" t="s">
        <v>107</v>
      </c>
      <c r="E56" s="113" t="s">
        <v>372</v>
      </c>
      <c r="F56" s="113"/>
      <c r="G56" s="192">
        <f t="shared" si="12"/>
        <v>25.5</v>
      </c>
      <c r="H56" s="192">
        <f t="shared" si="12"/>
        <v>25.5</v>
      </c>
      <c r="I56" s="192">
        <f t="shared" si="12"/>
        <v>25.5</v>
      </c>
    </row>
    <row r="57" spans="1:9" ht="38.25" customHeight="1">
      <c r="A57" s="30">
        <v>49</v>
      </c>
      <c r="B57" s="45" t="s">
        <v>31</v>
      </c>
      <c r="C57" s="106">
        <v>807</v>
      </c>
      <c r="D57" s="113" t="s">
        <v>107</v>
      </c>
      <c r="E57" s="113" t="s">
        <v>372</v>
      </c>
      <c r="F57" s="113" t="s">
        <v>53</v>
      </c>
      <c r="G57" s="192">
        <f t="shared" si="12"/>
        <v>25.5</v>
      </c>
      <c r="H57" s="192">
        <f t="shared" si="12"/>
        <v>25.5</v>
      </c>
      <c r="I57" s="192">
        <f t="shared" si="12"/>
        <v>25.5</v>
      </c>
    </row>
    <row r="58" spans="1:9" ht="39" customHeight="1">
      <c r="A58" s="30">
        <v>50</v>
      </c>
      <c r="B58" s="45" t="s">
        <v>36</v>
      </c>
      <c r="C58" s="106">
        <v>807</v>
      </c>
      <c r="D58" s="113" t="s">
        <v>107</v>
      </c>
      <c r="E58" s="113" t="s">
        <v>372</v>
      </c>
      <c r="F58" s="113" t="s">
        <v>38</v>
      </c>
      <c r="G58" s="114">
        <v>25.5</v>
      </c>
      <c r="H58" s="114">
        <v>25.5</v>
      </c>
      <c r="I58" s="114">
        <v>25.5</v>
      </c>
    </row>
    <row r="59" spans="1:9" ht="35.25" customHeight="1">
      <c r="A59" s="30">
        <v>51</v>
      </c>
      <c r="B59" s="73" t="s">
        <v>55</v>
      </c>
      <c r="C59" s="105">
        <v>807</v>
      </c>
      <c r="D59" s="115" t="s">
        <v>108</v>
      </c>
      <c r="E59" s="115"/>
      <c r="F59" s="115"/>
      <c r="G59" s="226">
        <f>G60</f>
        <v>179.7</v>
      </c>
      <c r="H59" s="226">
        <f t="shared" ref="H59:I59" si="13">H60</f>
        <v>189.9</v>
      </c>
      <c r="I59" s="226">
        <f t="shared" si="13"/>
        <v>201.1</v>
      </c>
    </row>
    <row r="60" spans="1:9" ht="33" customHeight="1">
      <c r="A60" s="30">
        <v>52</v>
      </c>
      <c r="B60" s="46" t="s">
        <v>56</v>
      </c>
      <c r="C60" s="106">
        <v>807</v>
      </c>
      <c r="D60" s="110" t="s">
        <v>109</v>
      </c>
      <c r="E60" s="115"/>
      <c r="F60" s="115"/>
      <c r="G60" s="192">
        <f>G62</f>
        <v>179.7</v>
      </c>
      <c r="H60" s="192">
        <f t="shared" ref="H60:I60" si="14">H62</f>
        <v>189.9</v>
      </c>
      <c r="I60" s="192">
        <f t="shared" si="14"/>
        <v>201.1</v>
      </c>
    </row>
    <row r="61" spans="1:9" ht="33" customHeight="1">
      <c r="A61" s="30">
        <v>53</v>
      </c>
      <c r="B61" s="46" t="s">
        <v>41</v>
      </c>
      <c r="C61" s="106">
        <v>807</v>
      </c>
      <c r="D61" s="110" t="s">
        <v>109</v>
      </c>
      <c r="E61" s="110" t="s">
        <v>123</v>
      </c>
      <c r="F61" s="115"/>
      <c r="G61" s="227">
        <f>G62</f>
        <v>179.7</v>
      </c>
      <c r="H61" s="227">
        <f t="shared" ref="H61:I62" si="15">H62</f>
        <v>189.9</v>
      </c>
      <c r="I61" s="227">
        <f t="shared" si="15"/>
        <v>201.1</v>
      </c>
    </row>
    <row r="62" spans="1:9" ht="68.25" customHeight="1">
      <c r="A62" s="30">
        <v>54</v>
      </c>
      <c r="B62" s="72" t="s">
        <v>1</v>
      </c>
      <c r="C62" s="106">
        <v>807</v>
      </c>
      <c r="D62" s="110" t="s">
        <v>109</v>
      </c>
      <c r="E62" s="110" t="s">
        <v>131</v>
      </c>
      <c r="F62" s="115"/>
      <c r="G62" s="192">
        <f>G63</f>
        <v>179.7</v>
      </c>
      <c r="H62" s="192">
        <f t="shared" si="15"/>
        <v>189.9</v>
      </c>
      <c r="I62" s="192">
        <f t="shared" si="15"/>
        <v>201.1</v>
      </c>
    </row>
    <row r="63" spans="1:9" ht="65.25" customHeight="1">
      <c r="A63" s="30">
        <v>55</v>
      </c>
      <c r="B63" s="46" t="s">
        <v>57</v>
      </c>
      <c r="C63" s="106">
        <v>807</v>
      </c>
      <c r="D63" s="110" t="s">
        <v>109</v>
      </c>
      <c r="E63" s="110" t="s">
        <v>133</v>
      </c>
      <c r="F63" s="115"/>
      <c r="G63" s="192">
        <f>G64+G66</f>
        <v>179.7</v>
      </c>
      <c r="H63" s="192">
        <f t="shared" ref="H63:I63" si="16">H64+H66</f>
        <v>189.9</v>
      </c>
      <c r="I63" s="192">
        <f t="shared" si="16"/>
        <v>201.1</v>
      </c>
    </row>
    <row r="64" spans="1:9" ht="72.75" customHeight="1">
      <c r="A64" s="30">
        <v>56</v>
      </c>
      <c r="B64" s="46" t="s">
        <v>48</v>
      </c>
      <c r="C64" s="106">
        <v>807</v>
      </c>
      <c r="D64" s="110" t="s">
        <v>109</v>
      </c>
      <c r="E64" s="110" t="s">
        <v>133</v>
      </c>
      <c r="F64" s="110" t="s">
        <v>42</v>
      </c>
      <c r="G64" s="192">
        <f>G65</f>
        <v>161.923</v>
      </c>
      <c r="H64" s="192">
        <f t="shared" ref="H64:I64" si="17">H65</f>
        <v>167.423</v>
      </c>
      <c r="I64" s="192">
        <f t="shared" si="17"/>
        <v>178.62299999999999</v>
      </c>
    </row>
    <row r="65" spans="1:9" ht="42" customHeight="1">
      <c r="A65" s="30">
        <v>57</v>
      </c>
      <c r="B65" s="46" t="s">
        <v>47</v>
      </c>
      <c r="C65" s="106">
        <v>807</v>
      </c>
      <c r="D65" s="110" t="s">
        <v>109</v>
      </c>
      <c r="E65" s="110" t="s">
        <v>133</v>
      </c>
      <c r="F65" s="110" t="s">
        <v>39</v>
      </c>
      <c r="G65" s="192">
        <v>161.923</v>
      </c>
      <c r="H65" s="192">
        <v>167.423</v>
      </c>
      <c r="I65" s="192">
        <v>178.62299999999999</v>
      </c>
    </row>
    <row r="66" spans="1:9" ht="50.25" customHeight="1">
      <c r="A66" s="30">
        <v>58</v>
      </c>
      <c r="B66" s="68" t="s">
        <v>115</v>
      </c>
      <c r="C66" s="106">
        <v>807</v>
      </c>
      <c r="D66" s="110" t="s">
        <v>109</v>
      </c>
      <c r="E66" s="110" t="s">
        <v>133</v>
      </c>
      <c r="F66" s="110" t="s">
        <v>43</v>
      </c>
      <c r="G66" s="192">
        <f>G67</f>
        <v>17.777000000000001</v>
      </c>
      <c r="H66" s="192">
        <f t="shared" ref="H66" si="18">H67</f>
        <v>22.477</v>
      </c>
      <c r="I66" s="192">
        <v>22.477</v>
      </c>
    </row>
    <row r="67" spans="1:9" ht="48.75" customHeight="1">
      <c r="A67" s="30">
        <v>59</v>
      </c>
      <c r="B67" s="68" t="s">
        <v>116</v>
      </c>
      <c r="C67" s="106">
        <v>807</v>
      </c>
      <c r="D67" s="110" t="s">
        <v>109</v>
      </c>
      <c r="E67" s="110" t="s">
        <v>133</v>
      </c>
      <c r="F67" s="110" t="s">
        <v>37</v>
      </c>
      <c r="G67" s="192">
        <v>17.777000000000001</v>
      </c>
      <c r="H67" s="192">
        <v>22.477</v>
      </c>
      <c r="I67" s="192">
        <v>0</v>
      </c>
    </row>
    <row r="68" spans="1:9" ht="33" customHeight="1">
      <c r="A68" s="30">
        <v>60</v>
      </c>
      <c r="B68" s="73" t="s">
        <v>34</v>
      </c>
      <c r="C68" s="105">
        <v>807</v>
      </c>
      <c r="D68" s="115" t="s">
        <v>96</v>
      </c>
      <c r="E68" s="110"/>
      <c r="F68" s="110"/>
      <c r="G68" s="226">
        <f>G69</f>
        <v>109.119</v>
      </c>
      <c r="H68" s="226">
        <f t="shared" ref="H68:I69" si="19">H69</f>
        <v>94.424999999999997</v>
      </c>
      <c r="I68" s="226">
        <f t="shared" si="19"/>
        <v>98.025000000000006</v>
      </c>
    </row>
    <row r="69" spans="1:9" ht="52.5" customHeight="1">
      <c r="A69" s="30">
        <v>61</v>
      </c>
      <c r="B69" s="46" t="s">
        <v>266</v>
      </c>
      <c r="C69" s="106">
        <v>807</v>
      </c>
      <c r="D69" s="110" t="s">
        <v>97</v>
      </c>
      <c r="E69" s="110"/>
      <c r="F69" s="110"/>
      <c r="G69" s="192">
        <f>G70</f>
        <v>109.119</v>
      </c>
      <c r="H69" s="192">
        <f t="shared" si="19"/>
        <v>94.424999999999997</v>
      </c>
      <c r="I69" s="192">
        <f t="shared" si="19"/>
        <v>98.025000000000006</v>
      </c>
    </row>
    <row r="70" spans="1:9" ht="49.5" customHeight="1">
      <c r="A70" s="30">
        <v>62</v>
      </c>
      <c r="B70" s="46" t="s">
        <v>118</v>
      </c>
      <c r="C70" s="106">
        <v>807</v>
      </c>
      <c r="D70" s="110" t="s">
        <v>97</v>
      </c>
      <c r="E70" s="110" t="s">
        <v>259</v>
      </c>
      <c r="F70" s="110"/>
      <c r="G70" s="192">
        <f t="shared" ref="G70:I70" si="20">G71</f>
        <v>109.119</v>
      </c>
      <c r="H70" s="192">
        <f t="shared" si="20"/>
        <v>94.424999999999997</v>
      </c>
      <c r="I70" s="192">
        <f t="shared" si="20"/>
        <v>98.025000000000006</v>
      </c>
    </row>
    <row r="71" spans="1:9" ht="50.25" customHeight="1">
      <c r="A71" s="30">
        <v>63</v>
      </c>
      <c r="B71" s="46" t="s">
        <v>260</v>
      </c>
      <c r="C71" s="106">
        <v>807</v>
      </c>
      <c r="D71" s="110" t="s">
        <v>97</v>
      </c>
      <c r="E71" s="110" t="s">
        <v>261</v>
      </c>
      <c r="F71" s="110"/>
      <c r="G71" s="192">
        <f>G72+G75</f>
        <v>109.119</v>
      </c>
      <c r="H71" s="192">
        <f t="shared" ref="H71:I71" si="21">H72+H75</f>
        <v>94.424999999999997</v>
      </c>
      <c r="I71" s="192">
        <f t="shared" si="21"/>
        <v>98.025000000000006</v>
      </c>
    </row>
    <row r="72" spans="1:9" s="44" customFormat="1" ht="128.25" customHeight="1">
      <c r="A72" s="30">
        <v>64</v>
      </c>
      <c r="B72" s="48" t="s">
        <v>383</v>
      </c>
      <c r="C72" s="122">
        <v>807</v>
      </c>
      <c r="D72" s="110" t="s">
        <v>97</v>
      </c>
      <c r="E72" s="113" t="s">
        <v>382</v>
      </c>
      <c r="F72" s="113"/>
      <c r="G72" s="192">
        <f t="shared" ref="G72:I73" si="22">G73</f>
        <v>57.683999999999997</v>
      </c>
      <c r="H72" s="192">
        <f t="shared" si="22"/>
        <v>32.9</v>
      </c>
      <c r="I72" s="192">
        <f t="shared" si="22"/>
        <v>36.5</v>
      </c>
    </row>
    <row r="73" spans="1:9" s="44" customFormat="1" ht="33" customHeight="1">
      <c r="A73" s="30">
        <v>65</v>
      </c>
      <c r="B73" s="45" t="s">
        <v>117</v>
      </c>
      <c r="C73" s="122">
        <v>807</v>
      </c>
      <c r="D73" s="110" t="s">
        <v>97</v>
      </c>
      <c r="E73" s="113" t="s">
        <v>382</v>
      </c>
      <c r="F73" s="113" t="s">
        <v>43</v>
      </c>
      <c r="G73" s="192">
        <f t="shared" si="22"/>
        <v>57.683999999999997</v>
      </c>
      <c r="H73" s="192">
        <f t="shared" si="22"/>
        <v>32.9</v>
      </c>
      <c r="I73" s="192">
        <f t="shared" si="22"/>
        <v>36.5</v>
      </c>
    </row>
    <row r="74" spans="1:9" s="44" customFormat="1" ht="33" customHeight="1">
      <c r="A74" s="30">
        <v>66</v>
      </c>
      <c r="B74" s="45" t="s">
        <v>2</v>
      </c>
      <c r="C74" s="122">
        <v>807</v>
      </c>
      <c r="D74" s="110" t="s">
        <v>97</v>
      </c>
      <c r="E74" s="113" t="s">
        <v>382</v>
      </c>
      <c r="F74" s="113" t="s">
        <v>37</v>
      </c>
      <c r="G74" s="192">
        <v>57.683999999999997</v>
      </c>
      <c r="H74" s="192">
        <v>32.9</v>
      </c>
      <c r="I74" s="192">
        <v>36.5</v>
      </c>
    </row>
    <row r="75" spans="1:9" s="44" customFormat="1" ht="138.75" customHeight="1">
      <c r="A75" s="30">
        <v>67</v>
      </c>
      <c r="B75" s="48" t="s">
        <v>262</v>
      </c>
      <c r="C75" s="122">
        <v>807</v>
      </c>
      <c r="D75" s="110" t="s">
        <v>97</v>
      </c>
      <c r="E75" s="113" t="s">
        <v>263</v>
      </c>
      <c r="F75" s="113"/>
      <c r="G75" s="192">
        <f t="shared" ref="G75:I76" si="23">G76</f>
        <v>51.435000000000002</v>
      </c>
      <c r="H75" s="192">
        <f t="shared" si="23"/>
        <v>61.524999999999999</v>
      </c>
      <c r="I75" s="192">
        <f t="shared" si="23"/>
        <v>61.524999999999999</v>
      </c>
    </row>
    <row r="76" spans="1:9" s="44" customFormat="1" ht="33" customHeight="1">
      <c r="A76" s="30">
        <v>68</v>
      </c>
      <c r="B76" s="45" t="s">
        <v>117</v>
      </c>
      <c r="C76" s="122">
        <v>807</v>
      </c>
      <c r="D76" s="110" t="s">
        <v>97</v>
      </c>
      <c r="E76" s="113" t="s">
        <v>263</v>
      </c>
      <c r="F76" s="113" t="s">
        <v>43</v>
      </c>
      <c r="G76" s="192">
        <f t="shared" si="23"/>
        <v>51.435000000000002</v>
      </c>
      <c r="H76" s="192">
        <f t="shared" si="23"/>
        <v>61.524999999999999</v>
      </c>
      <c r="I76" s="192">
        <f t="shared" si="23"/>
        <v>61.524999999999999</v>
      </c>
    </row>
    <row r="77" spans="1:9" s="44" customFormat="1" ht="33" customHeight="1">
      <c r="A77" s="30">
        <v>69</v>
      </c>
      <c r="B77" s="45" t="s">
        <v>2</v>
      </c>
      <c r="C77" s="122">
        <v>807</v>
      </c>
      <c r="D77" s="110" t="s">
        <v>97</v>
      </c>
      <c r="E77" s="113" t="s">
        <v>263</v>
      </c>
      <c r="F77" s="113" t="s">
        <v>37</v>
      </c>
      <c r="G77" s="192">
        <v>51.435000000000002</v>
      </c>
      <c r="H77" s="192">
        <v>61.524999999999999</v>
      </c>
      <c r="I77" s="192">
        <v>61.524999999999999</v>
      </c>
    </row>
    <row r="78" spans="1:9" ht="26.25" customHeight="1">
      <c r="A78" s="30">
        <v>70</v>
      </c>
      <c r="B78" s="73" t="s">
        <v>3</v>
      </c>
      <c r="C78" s="105">
        <v>807</v>
      </c>
      <c r="D78" s="115" t="s">
        <v>98</v>
      </c>
      <c r="E78" s="110"/>
      <c r="F78" s="110"/>
      <c r="G78" s="226">
        <f t="shared" ref="G78:I80" si="24">G79</f>
        <v>1372.8897299999999</v>
      </c>
      <c r="H78" s="226">
        <f t="shared" si="24"/>
        <v>1035.2190000000001</v>
      </c>
      <c r="I78" s="226">
        <f t="shared" si="24"/>
        <v>1048.819</v>
      </c>
    </row>
    <row r="79" spans="1:9" ht="26.25" customHeight="1">
      <c r="A79" s="30">
        <v>71</v>
      </c>
      <c r="B79" s="74" t="s">
        <v>54</v>
      </c>
      <c r="C79" s="106">
        <v>807</v>
      </c>
      <c r="D79" s="110" t="s">
        <v>99</v>
      </c>
      <c r="E79" s="115"/>
      <c r="F79" s="115"/>
      <c r="G79" s="226">
        <f>G80</f>
        <v>1372.8897299999999</v>
      </c>
      <c r="H79" s="226">
        <f t="shared" si="24"/>
        <v>1035.2190000000001</v>
      </c>
      <c r="I79" s="226">
        <f t="shared" si="24"/>
        <v>1048.819</v>
      </c>
    </row>
    <row r="80" spans="1:9" ht="52.5" customHeight="1">
      <c r="A80" s="30">
        <v>72</v>
      </c>
      <c r="B80" s="46" t="s">
        <v>118</v>
      </c>
      <c r="C80" s="106">
        <v>807</v>
      </c>
      <c r="D80" s="110" t="s">
        <v>99</v>
      </c>
      <c r="E80" s="110" t="s">
        <v>135</v>
      </c>
      <c r="F80" s="110"/>
      <c r="G80" s="192">
        <f>G81</f>
        <v>1372.8897299999999</v>
      </c>
      <c r="H80" s="192">
        <f t="shared" si="24"/>
        <v>1035.2190000000001</v>
      </c>
      <c r="I80" s="192">
        <f t="shared" si="24"/>
        <v>1048.819</v>
      </c>
    </row>
    <row r="81" spans="1:9" ht="48" customHeight="1">
      <c r="A81" s="30">
        <v>73</v>
      </c>
      <c r="B81" s="68" t="s">
        <v>218</v>
      </c>
      <c r="C81" s="106">
        <v>807</v>
      </c>
      <c r="D81" s="110" t="s">
        <v>99</v>
      </c>
      <c r="E81" s="110" t="s">
        <v>134</v>
      </c>
      <c r="F81" s="110"/>
      <c r="G81" s="192">
        <f>G82+G85</f>
        <v>1372.8897299999999</v>
      </c>
      <c r="H81" s="192">
        <f t="shared" ref="H81:I81" si="25">H82+H85</f>
        <v>1035.2190000000001</v>
      </c>
      <c r="I81" s="192">
        <f t="shared" si="25"/>
        <v>1048.819</v>
      </c>
    </row>
    <row r="82" spans="1:9" ht="139.5" customHeight="1">
      <c r="A82" s="30">
        <v>74</v>
      </c>
      <c r="B82" s="68" t="s">
        <v>257</v>
      </c>
      <c r="C82" s="66">
        <v>807</v>
      </c>
      <c r="D82" s="110" t="s">
        <v>99</v>
      </c>
      <c r="E82" s="110" t="s">
        <v>271</v>
      </c>
      <c r="F82" s="110"/>
      <c r="G82" s="192">
        <f t="shared" ref="G82:I83" si="26">G83</f>
        <v>801.51900000000001</v>
      </c>
      <c r="H82" s="192">
        <f t="shared" si="26"/>
        <v>801.51900000000001</v>
      </c>
      <c r="I82" s="192">
        <f t="shared" si="26"/>
        <v>801.51900000000001</v>
      </c>
    </row>
    <row r="83" spans="1:9" ht="38.25" customHeight="1">
      <c r="A83" s="30">
        <v>75</v>
      </c>
      <c r="B83" s="45" t="s">
        <v>117</v>
      </c>
      <c r="C83" s="47">
        <v>807</v>
      </c>
      <c r="D83" s="110" t="s">
        <v>99</v>
      </c>
      <c r="E83" s="110" t="s">
        <v>271</v>
      </c>
      <c r="F83" s="113" t="s">
        <v>43</v>
      </c>
      <c r="G83" s="192">
        <f t="shared" si="26"/>
        <v>801.51900000000001</v>
      </c>
      <c r="H83" s="192">
        <f t="shared" si="26"/>
        <v>801.51900000000001</v>
      </c>
      <c r="I83" s="192">
        <f t="shared" si="26"/>
        <v>801.51900000000001</v>
      </c>
    </row>
    <row r="84" spans="1:9" ht="48.75" customHeight="1">
      <c r="A84" s="30">
        <v>76</v>
      </c>
      <c r="B84" s="46" t="s">
        <v>116</v>
      </c>
      <c r="C84" s="66">
        <v>807</v>
      </c>
      <c r="D84" s="110" t="s">
        <v>99</v>
      </c>
      <c r="E84" s="110" t="s">
        <v>271</v>
      </c>
      <c r="F84" s="110" t="s">
        <v>37</v>
      </c>
      <c r="G84" s="192">
        <v>801.51900000000001</v>
      </c>
      <c r="H84" s="192">
        <v>801.51900000000001</v>
      </c>
      <c r="I84" s="192">
        <v>801.51900000000001</v>
      </c>
    </row>
    <row r="85" spans="1:9" ht="148.5" customHeight="1">
      <c r="A85" s="30">
        <v>77</v>
      </c>
      <c r="B85" s="68" t="s">
        <v>219</v>
      </c>
      <c r="C85" s="106">
        <v>807</v>
      </c>
      <c r="D85" s="110" t="s">
        <v>99</v>
      </c>
      <c r="E85" s="110" t="s">
        <v>136</v>
      </c>
      <c r="F85" s="110"/>
      <c r="G85" s="192">
        <f t="shared" ref="G85:I86" si="27">G86</f>
        <v>571.37072999999998</v>
      </c>
      <c r="H85" s="192">
        <f t="shared" si="27"/>
        <v>233.7</v>
      </c>
      <c r="I85" s="192">
        <f t="shared" si="27"/>
        <v>247.3</v>
      </c>
    </row>
    <row r="86" spans="1:9" ht="38.25" customHeight="1">
      <c r="A86" s="30">
        <v>78</v>
      </c>
      <c r="B86" s="45" t="s">
        <v>117</v>
      </c>
      <c r="C86" s="122">
        <v>807</v>
      </c>
      <c r="D86" s="110" t="s">
        <v>99</v>
      </c>
      <c r="E86" s="110" t="s">
        <v>136</v>
      </c>
      <c r="F86" s="113" t="s">
        <v>43</v>
      </c>
      <c r="G86" s="192">
        <f t="shared" si="27"/>
        <v>571.37072999999998</v>
      </c>
      <c r="H86" s="192">
        <f t="shared" si="27"/>
        <v>233.7</v>
      </c>
      <c r="I86" s="192">
        <f t="shared" si="27"/>
        <v>247.3</v>
      </c>
    </row>
    <row r="87" spans="1:9" ht="48.75" customHeight="1">
      <c r="A87" s="30">
        <v>79</v>
      </c>
      <c r="B87" s="46" t="s">
        <v>116</v>
      </c>
      <c r="C87" s="106">
        <v>807</v>
      </c>
      <c r="D87" s="110" t="s">
        <v>99</v>
      </c>
      <c r="E87" s="110" t="s">
        <v>136</v>
      </c>
      <c r="F87" s="110" t="s">
        <v>37</v>
      </c>
      <c r="G87" s="192">
        <v>571.37072999999998</v>
      </c>
      <c r="H87" s="192">
        <v>233.7</v>
      </c>
      <c r="I87" s="192">
        <v>247.3</v>
      </c>
    </row>
    <row r="88" spans="1:9" ht="18.75" customHeight="1">
      <c r="A88" s="30">
        <v>80</v>
      </c>
      <c r="B88" s="73" t="s">
        <v>33</v>
      </c>
      <c r="C88" s="106">
        <v>807</v>
      </c>
      <c r="D88" s="115" t="s">
        <v>100</v>
      </c>
      <c r="E88" s="115"/>
      <c r="F88" s="115"/>
      <c r="G88" s="226">
        <f>G89+G108+G125</f>
        <v>1709.56331</v>
      </c>
      <c r="H88" s="226">
        <f t="shared" ref="H88:I88" si="28">H89+H108+H125</f>
        <v>990.52099999999996</v>
      </c>
      <c r="I88" s="226">
        <f t="shared" si="28"/>
        <v>990.52099999999996</v>
      </c>
    </row>
    <row r="89" spans="1:9" ht="18.75" customHeight="1">
      <c r="A89" s="30">
        <v>81</v>
      </c>
      <c r="B89" s="217" t="s">
        <v>227</v>
      </c>
      <c r="C89" s="106">
        <v>807</v>
      </c>
      <c r="D89" s="115" t="s">
        <v>228</v>
      </c>
      <c r="E89" s="115"/>
      <c r="F89" s="115"/>
      <c r="G89" s="226">
        <f>G90+G96</f>
        <v>858.76423</v>
      </c>
      <c r="H89" s="226">
        <f t="shared" ref="H89:I89" si="29">H96</f>
        <v>451.63200000000001</v>
      </c>
      <c r="I89" s="226">
        <f t="shared" si="29"/>
        <v>451.63200000000001</v>
      </c>
    </row>
    <row r="90" spans="1:9" ht="37.5" customHeight="1">
      <c r="A90" s="30">
        <v>82</v>
      </c>
      <c r="B90" s="197" t="s">
        <v>151</v>
      </c>
      <c r="C90" s="106">
        <v>807</v>
      </c>
      <c r="D90" s="110" t="s">
        <v>228</v>
      </c>
      <c r="E90" s="110" t="s">
        <v>121</v>
      </c>
      <c r="F90" s="110"/>
      <c r="G90" s="306">
        <f>G91</f>
        <v>78.143470000000008</v>
      </c>
      <c r="H90" s="306">
        <f t="shared" ref="H90:I90" si="30">H91</f>
        <v>0</v>
      </c>
      <c r="I90" s="306">
        <f t="shared" si="30"/>
        <v>0</v>
      </c>
    </row>
    <row r="91" spans="1:9" ht="54.75" customHeight="1">
      <c r="A91" s="30">
        <v>83</v>
      </c>
      <c r="B91" s="207" t="s">
        <v>287</v>
      </c>
      <c r="C91" s="106">
        <v>807</v>
      </c>
      <c r="D91" s="110" t="s">
        <v>228</v>
      </c>
      <c r="E91" s="110" t="s">
        <v>388</v>
      </c>
      <c r="F91" s="119"/>
      <c r="G91" s="306">
        <f>G92+G94</f>
        <v>78.143470000000008</v>
      </c>
      <c r="H91" s="306">
        <f>H93</f>
        <v>0</v>
      </c>
      <c r="I91" s="306">
        <f>I93</f>
        <v>0</v>
      </c>
    </row>
    <row r="92" spans="1:9" ht="63" customHeight="1">
      <c r="A92" s="30">
        <v>84</v>
      </c>
      <c r="B92" s="196" t="s">
        <v>162</v>
      </c>
      <c r="C92" s="106">
        <v>807</v>
      </c>
      <c r="D92" s="110" t="s">
        <v>228</v>
      </c>
      <c r="E92" s="110" t="s">
        <v>388</v>
      </c>
      <c r="F92" s="110" t="s">
        <v>43</v>
      </c>
      <c r="G92" s="306">
        <f>G93</f>
        <v>8.1434700000000007</v>
      </c>
      <c r="H92" s="306">
        <f>H93</f>
        <v>0</v>
      </c>
      <c r="I92" s="306">
        <f>I93</f>
        <v>0</v>
      </c>
    </row>
    <row r="93" spans="1:9" ht="50.25" customHeight="1">
      <c r="A93" s="30">
        <v>85</v>
      </c>
      <c r="B93" s="196" t="s">
        <v>116</v>
      </c>
      <c r="C93" s="106">
        <v>807</v>
      </c>
      <c r="D93" s="110" t="s">
        <v>228</v>
      </c>
      <c r="E93" s="110" t="s">
        <v>388</v>
      </c>
      <c r="F93" s="110" t="s">
        <v>37</v>
      </c>
      <c r="G93" s="306">
        <v>8.1434700000000007</v>
      </c>
      <c r="H93" s="306">
        <v>0</v>
      </c>
      <c r="I93" s="306">
        <v>0</v>
      </c>
    </row>
    <row r="94" spans="1:9" ht="17.25" customHeight="1">
      <c r="A94" s="30">
        <v>86</v>
      </c>
      <c r="B94" s="197" t="s">
        <v>49</v>
      </c>
      <c r="C94" s="106">
        <v>807</v>
      </c>
      <c r="D94" s="110" t="s">
        <v>228</v>
      </c>
      <c r="E94" s="110" t="s">
        <v>388</v>
      </c>
      <c r="F94" s="110" t="s">
        <v>50</v>
      </c>
      <c r="G94" s="306">
        <f>G95</f>
        <v>70</v>
      </c>
      <c r="H94" s="306">
        <f>H95</f>
        <v>0</v>
      </c>
      <c r="I94" s="306">
        <f>I95</f>
        <v>0</v>
      </c>
    </row>
    <row r="95" spans="1:9" ht="27" customHeight="1">
      <c r="A95" s="30">
        <v>87</v>
      </c>
      <c r="B95" s="197" t="s">
        <v>389</v>
      </c>
      <c r="C95" s="106">
        <v>807</v>
      </c>
      <c r="D95" s="110" t="s">
        <v>228</v>
      </c>
      <c r="E95" s="110" t="s">
        <v>388</v>
      </c>
      <c r="F95" s="110" t="s">
        <v>390</v>
      </c>
      <c r="G95" s="306">
        <v>70</v>
      </c>
      <c r="H95" s="306">
        <v>0</v>
      </c>
      <c r="I95" s="306">
        <v>0</v>
      </c>
    </row>
    <row r="96" spans="1:9" ht="18.75" customHeight="1">
      <c r="A96" s="30">
        <v>88</v>
      </c>
      <c r="B96" s="46" t="s">
        <v>151</v>
      </c>
      <c r="C96" s="106">
        <v>807</v>
      </c>
      <c r="D96" s="110" t="s">
        <v>228</v>
      </c>
      <c r="E96" s="110" t="s">
        <v>128</v>
      </c>
      <c r="F96" s="218"/>
      <c r="G96" s="192">
        <f>G98+G100+G104</f>
        <v>780.62076000000002</v>
      </c>
      <c r="H96" s="192">
        <f t="shared" ref="H96:I96" si="31">H98+H104</f>
        <v>451.63200000000001</v>
      </c>
      <c r="I96" s="192">
        <f t="shared" si="31"/>
        <v>451.63200000000001</v>
      </c>
    </row>
    <row r="97" spans="1:9" ht="48.75" customHeight="1">
      <c r="A97" s="30">
        <v>89</v>
      </c>
      <c r="B97" s="217" t="s">
        <v>229</v>
      </c>
      <c r="C97" s="106">
        <v>807</v>
      </c>
      <c r="D97" s="110" t="s">
        <v>228</v>
      </c>
      <c r="E97" s="110" t="s">
        <v>230</v>
      </c>
      <c r="F97" s="218"/>
      <c r="G97" s="192">
        <f>G98</f>
        <v>46.305999999999997</v>
      </c>
      <c r="H97" s="192">
        <f t="shared" ref="H97:I97" si="32">H98</f>
        <v>46.305999999999997</v>
      </c>
      <c r="I97" s="192">
        <f t="shared" si="32"/>
        <v>46.305999999999997</v>
      </c>
    </row>
    <row r="98" spans="1:9" ht="42" customHeight="1">
      <c r="A98" s="30">
        <v>90</v>
      </c>
      <c r="B98" s="219" t="s">
        <v>231</v>
      </c>
      <c r="C98" s="106">
        <v>807</v>
      </c>
      <c r="D98" s="110" t="s">
        <v>228</v>
      </c>
      <c r="E98" s="110" t="s">
        <v>230</v>
      </c>
      <c r="F98" s="218" t="s">
        <v>43</v>
      </c>
      <c r="G98" s="192">
        <f>G99</f>
        <v>46.305999999999997</v>
      </c>
      <c r="H98" s="192">
        <f>H99</f>
        <v>46.305999999999997</v>
      </c>
      <c r="I98" s="192">
        <f>I99</f>
        <v>46.305999999999997</v>
      </c>
    </row>
    <row r="99" spans="1:9" ht="53.25" customHeight="1">
      <c r="A99" s="30">
        <v>91</v>
      </c>
      <c r="B99" s="217" t="s">
        <v>116</v>
      </c>
      <c r="C99" s="106">
        <v>807</v>
      </c>
      <c r="D99" s="110" t="s">
        <v>228</v>
      </c>
      <c r="E99" s="110" t="s">
        <v>230</v>
      </c>
      <c r="F99" s="218" t="s">
        <v>37</v>
      </c>
      <c r="G99" s="81">
        <v>46.305999999999997</v>
      </c>
      <c r="H99" s="81">
        <v>46.305999999999997</v>
      </c>
      <c r="I99" s="81">
        <v>46.305999999999997</v>
      </c>
    </row>
    <row r="100" spans="1:9" ht="22.5" customHeight="1">
      <c r="A100" s="30">
        <v>92</v>
      </c>
      <c r="B100" s="197" t="s">
        <v>151</v>
      </c>
      <c r="C100" s="106"/>
      <c r="D100" s="110" t="s">
        <v>228</v>
      </c>
      <c r="E100" s="110" t="s">
        <v>128</v>
      </c>
      <c r="F100" s="305"/>
      <c r="G100" s="306">
        <f>G102</f>
        <v>538.38099999999997</v>
      </c>
      <c r="H100" s="306">
        <f>H102</f>
        <v>0</v>
      </c>
      <c r="I100" s="306">
        <f>I102</f>
        <v>0</v>
      </c>
    </row>
    <row r="101" spans="1:9" ht="48.75" customHeight="1">
      <c r="A101" s="30">
        <v>93</v>
      </c>
      <c r="B101" s="307" t="s">
        <v>386</v>
      </c>
      <c r="C101" s="106"/>
      <c r="D101" s="110" t="s">
        <v>228</v>
      </c>
      <c r="E101" s="110" t="s">
        <v>387</v>
      </c>
      <c r="F101" s="305"/>
      <c r="G101" s="306">
        <f t="shared" ref="G101:I102" si="33">G102</f>
        <v>538.38099999999997</v>
      </c>
      <c r="H101" s="306">
        <f t="shared" si="33"/>
        <v>0</v>
      </c>
      <c r="I101" s="306">
        <f t="shared" si="33"/>
        <v>0</v>
      </c>
    </row>
    <row r="102" spans="1:9" ht="51.75" customHeight="1">
      <c r="A102" s="30">
        <v>94</v>
      </c>
      <c r="B102" s="308" t="s">
        <v>231</v>
      </c>
      <c r="C102" s="106"/>
      <c r="D102" s="110" t="s">
        <v>228</v>
      </c>
      <c r="E102" s="110" t="s">
        <v>387</v>
      </c>
      <c r="F102" s="305" t="s">
        <v>43</v>
      </c>
      <c r="G102" s="306">
        <f t="shared" si="33"/>
        <v>538.38099999999997</v>
      </c>
      <c r="H102" s="306">
        <f t="shared" si="33"/>
        <v>0</v>
      </c>
      <c r="I102" s="306">
        <f t="shared" si="33"/>
        <v>0</v>
      </c>
    </row>
    <row r="103" spans="1:9" ht="49.5" customHeight="1">
      <c r="A103" s="30">
        <v>95</v>
      </c>
      <c r="B103" s="307" t="s">
        <v>116</v>
      </c>
      <c r="C103" s="106"/>
      <c r="D103" s="110" t="s">
        <v>228</v>
      </c>
      <c r="E103" s="110" t="s">
        <v>387</v>
      </c>
      <c r="F103" s="305" t="s">
        <v>37</v>
      </c>
      <c r="G103" s="306">
        <v>538.38099999999997</v>
      </c>
      <c r="H103" s="306">
        <v>0</v>
      </c>
      <c r="I103" s="306">
        <v>0</v>
      </c>
    </row>
    <row r="104" spans="1:9" ht="22.5" customHeight="1">
      <c r="A104" s="30">
        <v>96</v>
      </c>
      <c r="B104" s="46" t="s">
        <v>151</v>
      </c>
      <c r="C104" s="106">
        <v>807</v>
      </c>
      <c r="D104" s="110" t="s">
        <v>228</v>
      </c>
      <c r="E104" s="110" t="s">
        <v>128</v>
      </c>
      <c r="F104" s="220"/>
      <c r="G104" s="192">
        <f t="shared" ref="G104:I104" si="34">G106</f>
        <v>195.93376000000001</v>
      </c>
      <c r="H104" s="192">
        <f t="shared" si="34"/>
        <v>405.32600000000002</v>
      </c>
      <c r="I104" s="192">
        <f t="shared" si="34"/>
        <v>405.32600000000002</v>
      </c>
    </row>
    <row r="105" spans="1:9" ht="48.75" customHeight="1">
      <c r="A105" s="30">
        <v>97</v>
      </c>
      <c r="B105" s="217" t="s">
        <v>232</v>
      </c>
      <c r="C105" s="106">
        <v>807</v>
      </c>
      <c r="D105" s="110" t="s">
        <v>228</v>
      </c>
      <c r="E105" s="110" t="s">
        <v>233</v>
      </c>
      <c r="F105" s="220"/>
      <c r="G105" s="192">
        <f>G106</f>
        <v>195.93376000000001</v>
      </c>
      <c r="H105" s="192">
        <f t="shared" ref="H105:I106" si="35">H106</f>
        <v>405.32600000000002</v>
      </c>
      <c r="I105" s="192">
        <f t="shared" si="35"/>
        <v>405.32600000000002</v>
      </c>
    </row>
    <row r="106" spans="1:9" ht="51.75" customHeight="1">
      <c r="A106" s="30">
        <v>98</v>
      </c>
      <c r="B106" s="219" t="s">
        <v>231</v>
      </c>
      <c r="C106" s="106">
        <v>807</v>
      </c>
      <c r="D106" s="110" t="s">
        <v>228</v>
      </c>
      <c r="E106" s="110" t="s">
        <v>233</v>
      </c>
      <c r="F106" s="220" t="s">
        <v>43</v>
      </c>
      <c r="G106" s="192">
        <f>G107</f>
        <v>195.93376000000001</v>
      </c>
      <c r="H106" s="192">
        <f t="shared" si="35"/>
        <v>405.32600000000002</v>
      </c>
      <c r="I106" s="192">
        <f t="shared" si="35"/>
        <v>405.32600000000002</v>
      </c>
    </row>
    <row r="107" spans="1:9" ht="49.5" customHeight="1">
      <c r="A107" s="30">
        <v>99</v>
      </c>
      <c r="B107" s="217" t="s">
        <v>116</v>
      </c>
      <c r="C107" s="106">
        <v>807</v>
      </c>
      <c r="D107" s="110" t="s">
        <v>228</v>
      </c>
      <c r="E107" s="110" t="s">
        <v>233</v>
      </c>
      <c r="F107" s="220" t="s">
        <v>37</v>
      </c>
      <c r="G107" s="192">
        <v>195.93376000000001</v>
      </c>
      <c r="H107" s="192">
        <v>405.32600000000002</v>
      </c>
      <c r="I107" s="192">
        <v>405.32600000000002</v>
      </c>
    </row>
    <row r="108" spans="1:9" s="65" customFormat="1" ht="32.25" customHeight="1">
      <c r="A108" s="30">
        <v>100</v>
      </c>
      <c r="B108" s="131" t="s">
        <v>35</v>
      </c>
      <c r="C108" s="105">
        <v>807</v>
      </c>
      <c r="D108" s="115" t="s">
        <v>101</v>
      </c>
      <c r="E108" s="115"/>
      <c r="F108" s="115"/>
      <c r="G108" s="226">
        <f>G109</f>
        <v>714.92308000000003</v>
      </c>
      <c r="H108" s="226">
        <f t="shared" ref="H108:I108" si="36">H109</f>
        <v>538.88900000000001</v>
      </c>
      <c r="I108" s="226">
        <f t="shared" si="36"/>
        <v>538.88900000000001</v>
      </c>
    </row>
    <row r="109" spans="1:9" ht="47.25" customHeight="1">
      <c r="A109" s="30">
        <v>101</v>
      </c>
      <c r="B109" s="46" t="s">
        <v>118</v>
      </c>
      <c r="C109" s="106">
        <v>807</v>
      </c>
      <c r="D109" s="110" t="s">
        <v>101</v>
      </c>
      <c r="E109" s="110" t="s">
        <v>135</v>
      </c>
      <c r="F109" s="110"/>
      <c r="G109" s="192">
        <f>G110+G120</f>
        <v>714.92308000000003</v>
      </c>
      <c r="H109" s="192">
        <f t="shared" ref="H109:I109" si="37">H110+H120</f>
        <v>538.88900000000001</v>
      </c>
      <c r="I109" s="192">
        <f t="shared" si="37"/>
        <v>538.88900000000001</v>
      </c>
    </row>
    <row r="110" spans="1:9" ht="45">
      <c r="A110" s="30">
        <v>102</v>
      </c>
      <c r="B110" s="68" t="s">
        <v>220</v>
      </c>
      <c r="C110" s="106">
        <v>807</v>
      </c>
      <c r="D110" s="110" t="s">
        <v>101</v>
      </c>
      <c r="E110" s="110" t="s">
        <v>137</v>
      </c>
      <c r="F110" s="110"/>
      <c r="G110" s="192">
        <f>G111++G114+G117</f>
        <v>627.70056999999997</v>
      </c>
      <c r="H110" s="192">
        <f t="shared" ref="H110:I110" si="38">H111++H114+H117</f>
        <v>492.88900000000001</v>
      </c>
      <c r="I110" s="192">
        <f t="shared" si="38"/>
        <v>492.88900000000001</v>
      </c>
    </row>
    <row r="111" spans="1:9" ht="94.5" customHeight="1">
      <c r="A111" s="30">
        <v>103</v>
      </c>
      <c r="B111" s="75" t="s">
        <v>255</v>
      </c>
      <c r="C111" s="106">
        <v>807</v>
      </c>
      <c r="D111" s="110" t="s">
        <v>101</v>
      </c>
      <c r="E111" s="110" t="s">
        <v>138</v>
      </c>
      <c r="F111" s="110"/>
      <c r="G111" s="192">
        <f t="shared" ref="G111:I112" si="39">G112</f>
        <v>385.09500000000003</v>
      </c>
      <c r="H111" s="192">
        <f t="shared" si="39"/>
        <v>385.09500000000003</v>
      </c>
      <c r="I111" s="192">
        <f t="shared" si="39"/>
        <v>385.09500000000003</v>
      </c>
    </row>
    <row r="112" spans="1:9" ht="30">
      <c r="A112" s="30">
        <v>104</v>
      </c>
      <c r="B112" s="45" t="s">
        <v>117</v>
      </c>
      <c r="C112" s="106">
        <v>807</v>
      </c>
      <c r="D112" s="110" t="s">
        <v>101</v>
      </c>
      <c r="E112" s="110" t="s">
        <v>138</v>
      </c>
      <c r="F112" s="110" t="s">
        <v>43</v>
      </c>
      <c r="G112" s="192">
        <f t="shared" si="39"/>
        <v>385.09500000000003</v>
      </c>
      <c r="H112" s="192">
        <f t="shared" si="39"/>
        <v>385.09500000000003</v>
      </c>
      <c r="I112" s="192">
        <f t="shared" si="39"/>
        <v>385.09500000000003</v>
      </c>
    </row>
    <row r="113" spans="1:9" ht="45">
      <c r="A113" s="30">
        <v>105</v>
      </c>
      <c r="B113" s="46" t="s">
        <v>116</v>
      </c>
      <c r="C113" s="106">
        <v>807</v>
      </c>
      <c r="D113" s="110" t="s">
        <v>101</v>
      </c>
      <c r="E113" s="110" t="s">
        <v>138</v>
      </c>
      <c r="F113" s="110" t="s">
        <v>37</v>
      </c>
      <c r="G113" s="192">
        <v>385.09500000000003</v>
      </c>
      <c r="H113" s="192">
        <v>385.09500000000003</v>
      </c>
      <c r="I113" s="192">
        <v>385.09500000000003</v>
      </c>
    </row>
    <row r="114" spans="1:9" ht="105">
      <c r="A114" s="30">
        <v>106</v>
      </c>
      <c r="B114" s="68" t="s">
        <v>222</v>
      </c>
      <c r="C114" s="106">
        <v>807</v>
      </c>
      <c r="D114" s="110" t="s">
        <v>101</v>
      </c>
      <c r="E114" s="110" t="s">
        <v>139</v>
      </c>
      <c r="F114" s="110"/>
      <c r="G114" s="192">
        <f>G116</f>
        <v>65.2</v>
      </c>
      <c r="H114" s="192">
        <f>H116</f>
        <v>65.2</v>
      </c>
      <c r="I114" s="192">
        <f>I116</f>
        <v>65.2</v>
      </c>
    </row>
    <row r="115" spans="1:9" ht="30">
      <c r="A115" s="30">
        <v>107</v>
      </c>
      <c r="B115" s="45" t="s">
        <v>117</v>
      </c>
      <c r="C115" s="106">
        <v>807</v>
      </c>
      <c r="D115" s="110" t="s">
        <v>101</v>
      </c>
      <c r="E115" s="110" t="s">
        <v>140</v>
      </c>
      <c r="F115" s="110" t="s">
        <v>43</v>
      </c>
      <c r="G115" s="192">
        <f>G116</f>
        <v>65.2</v>
      </c>
      <c r="H115" s="192">
        <f t="shared" ref="H115:I115" si="40">H116</f>
        <v>65.2</v>
      </c>
      <c r="I115" s="192">
        <f t="shared" si="40"/>
        <v>65.2</v>
      </c>
    </row>
    <row r="116" spans="1:9" ht="48" customHeight="1">
      <c r="A116" s="30">
        <v>108</v>
      </c>
      <c r="B116" s="46" t="s">
        <v>116</v>
      </c>
      <c r="C116" s="106">
        <v>807</v>
      </c>
      <c r="D116" s="110" t="s">
        <v>101</v>
      </c>
      <c r="E116" s="110" t="s">
        <v>140</v>
      </c>
      <c r="F116" s="110" t="s">
        <v>37</v>
      </c>
      <c r="G116" s="192">
        <v>65.2</v>
      </c>
      <c r="H116" s="192">
        <v>65.2</v>
      </c>
      <c r="I116" s="192">
        <v>65.2</v>
      </c>
    </row>
    <row r="117" spans="1:9" s="44" customFormat="1" ht="106.5" customHeight="1">
      <c r="A117" s="30">
        <v>109</v>
      </c>
      <c r="B117" s="48" t="s">
        <v>223</v>
      </c>
      <c r="C117" s="122">
        <v>807</v>
      </c>
      <c r="D117" s="110" t="s">
        <v>101</v>
      </c>
      <c r="E117" s="110" t="s">
        <v>141</v>
      </c>
      <c r="F117" s="113"/>
      <c r="G117" s="192">
        <f t="shared" ref="G117:I118" si="41">G118</f>
        <v>177.40557000000001</v>
      </c>
      <c r="H117" s="192">
        <f t="shared" si="41"/>
        <v>42.594000000000001</v>
      </c>
      <c r="I117" s="192">
        <f t="shared" si="41"/>
        <v>42.594000000000001</v>
      </c>
    </row>
    <row r="118" spans="1:9" s="44" customFormat="1" ht="36" customHeight="1">
      <c r="A118" s="30">
        <v>110</v>
      </c>
      <c r="B118" s="45" t="s">
        <v>117</v>
      </c>
      <c r="C118" s="122">
        <v>807</v>
      </c>
      <c r="D118" s="110" t="s">
        <v>101</v>
      </c>
      <c r="E118" s="110" t="s">
        <v>141</v>
      </c>
      <c r="F118" s="110" t="s">
        <v>43</v>
      </c>
      <c r="G118" s="192">
        <f t="shared" si="41"/>
        <v>177.40557000000001</v>
      </c>
      <c r="H118" s="192">
        <f t="shared" si="41"/>
        <v>42.594000000000001</v>
      </c>
      <c r="I118" s="192">
        <f t="shared" si="41"/>
        <v>42.594000000000001</v>
      </c>
    </row>
    <row r="119" spans="1:9" s="44" customFormat="1" ht="50.25" customHeight="1">
      <c r="A119" s="30">
        <v>111</v>
      </c>
      <c r="B119" s="46" t="s">
        <v>116</v>
      </c>
      <c r="C119" s="122">
        <v>807</v>
      </c>
      <c r="D119" s="110" t="s">
        <v>101</v>
      </c>
      <c r="E119" s="110" t="s">
        <v>141</v>
      </c>
      <c r="F119" s="110" t="s">
        <v>37</v>
      </c>
      <c r="G119" s="192">
        <v>177.40557000000001</v>
      </c>
      <c r="H119" s="192">
        <v>42.594000000000001</v>
      </c>
      <c r="I119" s="192">
        <v>42.594000000000001</v>
      </c>
    </row>
    <row r="120" spans="1:9" s="44" customFormat="1" ht="51.75" customHeight="1">
      <c r="A120" s="30">
        <v>112</v>
      </c>
      <c r="B120" s="46" t="s">
        <v>118</v>
      </c>
      <c r="C120" s="122">
        <v>807</v>
      </c>
      <c r="D120" s="110" t="s">
        <v>101</v>
      </c>
      <c r="E120" s="110" t="s">
        <v>135</v>
      </c>
      <c r="F120" s="110"/>
      <c r="G120" s="192">
        <f>G121</f>
        <v>87.22251</v>
      </c>
      <c r="H120" s="192">
        <f t="shared" ref="H120:I123" si="42">H121</f>
        <v>46</v>
      </c>
      <c r="I120" s="192">
        <f t="shared" si="42"/>
        <v>46</v>
      </c>
    </row>
    <row r="121" spans="1:9" s="44" customFormat="1" ht="72.75" customHeight="1">
      <c r="A121" s="30">
        <v>113</v>
      </c>
      <c r="B121" s="46" t="s">
        <v>234</v>
      </c>
      <c r="C121" s="122">
        <v>807</v>
      </c>
      <c r="D121" s="110" t="s">
        <v>101</v>
      </c>
      <c r="E121" s="110" t="s">
        <v>235</v>
      </c>
      <c r="F121" s="113"/>
      <c r="G121" s="192">
        <f>G122</f>
        <v>87.22251</v>
      </c>
      <c r="H121" s="192">
        <f t="shared" si="42"/>
        <v>46</v>
      </c>
      <c r="I121" s="192">
        <f t="shared" si="42"/>
        <v>46</v>
      </c>
    </row>
    <row r="122" spans="1:9" s="44" customFormat="1" ht="140.25" customHeight="1">
      <c r="A122" s="30">
        <v>114</v>
      </c>
      <c r="B122" s="48" t="s">
        <v>236</v>
      </c>
      <c r="C122" s="122">
        <v>807</v>
      </c>
      <c r="D122" s="110" t="s">
        <v>101</v>
      </c>
      <c r="E122" s="110" t="s">
        <v>237</v>
      </c>
      <c r="F122" s="110"/>
      <c r="G122" s="192">
        <f>G123</f>
        <v>87.22251</v>
      </c>
      <c r="H122" s="192">
        <f t="shared" si="42"/>
        <v>46</v>
      </c>
      <c r="I122" s="192">
        <f t="shared" si="42"/>
        <v>46</v>
      </c>
    </row>
    <row r="123" spans="1:9" s="44" customFormat="1" ht="37.5" customHeight="1">
      <c r="A123" s="30">
        <v>115</v>
      </c>
      <c r="B123" s="45" t="s">
        <v>117</v>
      </c>
      <c r="C123" s="122">
        <v>807</v>
      </c>
      <c r="D123" s="110" t="s">
        <v>101</v>
      </c>
      <c r="E123" s="110" t="s">
        <v>237</v>
      </c>
      <c r="F123" s="110" t="s">
        <v>43</v>
      </c>
      <c r="G123" s="192">
        <f>G124</f>
        <v>87.22251</v>
      </c>
      <c r="H123" s="192">
        <f t="shared" si="42"/>
        <v>46</v>
      </c>
      <c r="I123" s="192">
        <f t="shared" si="42"/>
        <v>46</v>
      </c>
    </row>
    <row r="124" spans="1:9" s="44" customFormat="1" ht="41.25" customHeight="1">
      <c r="A124" s="30">
        <v>116</v>
      </c>
      <c r="B124" s="45" t="s">
        <v>2</v>
      </c>
      <c r="C124" s="122">
        <v>807</v>
      </c>
      <c r="D124" s="110" t="s">
        <v>101</v>
      </c>
      <c r="E124" s="110" t="s">
        <v>237</v>
      </c>
      <c r="F124" s="110" t="s">
        <v>37</v>
      </c>
      <c r="G124" s="192">
        <v>87.22251</v>
      </c>
      <c r="H124" s="192">
        <v>46</v>
      </c>
      <c r="I124" s="192">
        <v>46</v>
      </c>
    </row>
    <row r="125" spans="1:9" s="44" customFormat="1" ht="33" customHeight="1">
      <c r="A125" s="30">
        <v>117</v>
      </c>
      <c r="B125" s="46" t="s">
        <v>384</v>
      </c>
      <c r="C125" s="122">
        <v>807</v>
      </c>
      <c r="D125" s="110" t="s">
        <v>380</v>
      </c>
      <c r="E125" s="110"/>
      <c r="F125" s="110"/>
      <c r="G125" s="192">
        <f>G126</f>
        <v>135.876</v>
      </c>
      <c r="H125" s="192">
        <f t="shared" ref="H125:I127" si="43">H126</f>
        <v>0</v>
      </c>
      <c r="I125" s="192">
        <f t="shared" si="43"/>
        <v>0</v>
      </c>
    </row>
    <row r="126" spans="1:9" s="44" customFormat="1" ht="33" customHeight="1">
      <c r="A126" s="30">
        <v>118</v>
      </c>
      <c r="B126" s="46" t="s">
        <v>41</v>
      </c>
      <c r="C126" s="122">
        <v>807</v>
      </c>
      <c r="D126" s="110" t="s">
        <v>380</v>
      </c>
      <c r="E126" s="110" t="s">
        <v>120</v>
      </c>
      <c r="F126" s="110"/>
      <c r="G126" s="192">
        <f>G127</f>
        <v>135.876</v>
      </c>
      <c r="H126" s="192">
        <f t="shared" si="43"/>
        <v>0</v>
      </c>
      <c r="I126" s="192">
        <f t="shared" si="43"/>
        <v>0</v>
      </c>
    </row>
    <row r="127" spans="1:9" s="44" customFormat="1" ht="33" customHeight="1">
      <c r="A127" s="30">
        <v>119</v>
      </c>
      <c r="B127" s="46" t="s">
        <v>151</v>
      </c>
      <c r="C127" s="122">
        <v>807</v>
      </c>
      <c r="D127" s="110" t="s">
        <v>380</v>
      </c>
      <c r="E127" s="110" t="s">
        <v>128</v>
      </c>
      <c r="F127" s="110"/>
      <c r="G127" s="192">
        <f>G128</f>
        <v>135.876</v>
      </c>
      <c r="H127" s="192">
        <f t="shared" si="43"/>
        <v>0</v>
      </c>
      <c r="I127" s="192">
        <f t="shared" si="43"/>
        <v>0</v>
      </c>
    </row>
    <row r="128" spans="1:9" s="44" customFormat="1" ht="75.75" customHeight="1">
      <c r="A128" s="30">
        <v>120</v>
      </c>
      <c r="B128" s="75" t="s">
        <v>381</v>
      </c>
      <c r="C128" s="122">
        <v>807</v>
      </c>
      <c r="D128" s="110" t="s">
        <v>380</v>
      </c>
      <c r="E128" s="110" t="s">
        <v>385</v>
      </c>
      <c r="F128" s="113"/>
      <c r="G128" s="192">
        <f t="shared" ref="G128:I129" si="44">G129</f>
        <v>135.876</v>
      </c>
      <c r="H128" s="192">
        <f t="shared" si="44"/>
        <v>0</v>
      </c>
      <c r="I128" s="192">
        <f t="shared" si="44"/>
        <v>0</v>
      </c>
    </row>
    <row r="129" spans="1:9" s="44" customFormat="1" ht="33" customHeight="1">
      <c r="A129" s="30">
        <v>121</v>
      </c>
      <c r="B129" s="45" t="s">
        <v>31</v>
      </c>
      <c r="C129" s="122">
        <v>807</v>
      </c>
      <c r="D129" s="110" t="s">
        <v>380</v>
      </c>
      <c r="E129" s="110" t="s">
        <v>385</v>
      </c>
      <c r="F129" s="110" t="s">
        <v>53</v>
      </c>
      <c r="G129" s="192">
        <f t="shared" si="44"/>
        <v>135.876</v>
      </c>
      <c r="H129" s="192">
        <f t="shared" si="44"/>
        <v>0</v>
      </c>
      <c r="I129" s="192">
        <f t="shared" si="44"/>
        <v>0</v>
      </c>
    </row>
    <row r="130" spans="1:9" s="44" customFormat="1" ht="33" customHeight="1">
      <c r="A130" s="30">
        <v>122</v>
      </c>
      <c r="B130" s="45" t="s">
        <v>36</v>
      </c>
      <c r="C130" s="122">
        <v>807</v>
      </c>
      <c r="D130" s="110" t="s">
        <v>380</v>
      </c>
      <c r="E130" s="110" t="s">
        <v>385</v>
      </c>
      <c r="F130" s="110" t="s">
        <v>38</v>
      </c>
      <c r="G130" s="114">
        <v>135.876</v>
      </c>
      <c r="H130" s="114">
        <v>0</v>
      </c>
      <c r="I130" s="114">
        <v>0</v>
      </c>
    </row>
    <row r="131" spans="1:9" ht="33" customHeight="1">
      <c r="A131" s="30">
        <v>123</v>
      </c>
      <c r="B131" s="74" t="s">
        <v>159</v>
      </c>
      <c r="C131" s="106">
        <v>807</v>
      </c>
      <c r="D131" s="115" t="s">
        <v>94</v>
      </c>
      <c r="E131" s="115"/>
      <c r="F131" s="115"/>
      <c r="G131" s="226">
        <f t="shared" ref="G131:I136" si="45">G132</f>
        <v>3856.9540000000002</v>
      </c>
      <c r="H131" s="226">
        <f t="shared" si="45"/>
        <v>3678.9479999999999</v>
      </c>
      <c r="I131" s="226">
        <f t="shared" si="45"/>
        <v>3678.9479999999999</v>
      </c>
    </row>
    <row r="132" spans="1:9" ht="33" customHeight="1">
      <c r="A132" s="30">
        <v>124</v>
      </c>
      <c r="B132" s="46" t="s">
        <v>32</v>
      </c>
      <c r="C132" s="106">
        <v>807</v>
      </c>
      <c r="D132" s="110" t="s">
        <v>95</v>
      </c>
      <c r="E132" s="110"/>
      <c r="F132" s="110"/>
      <c r="G132" s="192">
        <f>G133</f>
        <v>3856.9540000000002</v>
      </c>
      <c r="H132" s="192">
        <f t="shared" si="45"/>
        <v>3678.9479999999999</v>
      </c>
      <c r="I132" s="192">
        <f t="shared" si="45"/>
        <v>3678.9479999999999</v>
      </c>
    </row>
    <row r="133" spans="1:9" ht="33" customHeight="1">
      <c r="A133" s="30">
        <v>125</v>
      </c>
      <c r="B133" s="46" t="s">
        <v>41</v>
      </c>
      <c r="C133" s="106">
        <v>807</v>
      </c>
      <c r="D133" s="110" t="s">
        <v>95</v>
      </c>
      <c r="E133" s="113" t="s">
        <v>120</v>
      </c>
      <c r="F133" s="113"/>
      <c r="G133" s="192">
        <f>G134</f>
        <v>3856.9540000000002</v>
      </c>
      <c r="H133" s="192">
        <f t="shared" si="45"/>
        <v>3678.9479999999999</v>
      </c>
      <c r="I133" s="192">
        <f t="shared" si="45"/>
        <v>3678.9479999999999</v>
      </c>
    </row>
    <row r="134" spans="1:9" ht="33" customHeight="1">
      <c r="A134" s="30">
        <v>126</v>
      </c>
      <c r="B134" s="46" t="s">
        <v>146</v>
      </c>
      <c r="C134" s="106">
        <v>807</v>
      </c>
      <c r="D134" s="110" t="s">
        <v>95</v>
      </c>
      <c r="E134" s="113" t="s">
        <v>176</v>
      </c>
      <c r="F134" s="113"/>
      <c r="G134" s="192">
        <f>G135</f>
        <v>3856.9540000000002</v>
      </c>
      <c r="H134" s="192">
        <f t="shared" si="45"/>
        <v>3678.9479999999999</v>
      </c>
      <c r="I134" s="192">
        <f t="shared" si="45"/>
        <v>3678.9479999999999</v>
      </c>
    </row>
    <row r="135" spans="1:9" ht="105" customHeight="1">
      <c r="A135" s="30">
        <v>127</v>
      </c>
      <c r="B135" s="48" t="s">
        <v>369</v>
      </c>
      <c r="C135" s="106">
        <v>807</v>
      </c>
      <c r="D135" s="110" t="s">
        <v>95</v>
      </c>
      <c r="E135" s="113" t="s">
        <v>177</v>
      </c>
      <c r="F135" s="113"/>
      <c r="G135" s="192">
        <f t="shared" si="45"/>
        <v>3856.9540000000002</v>
      </c>
      <c r="H135" s="192">
        <f t="shared" si="45"/>
        <v>3678.9479999999999</v>
      </c>
      <c r="I135" s="192">
        <f t="shared" si="45"/>
        <v>3678.9479999999999</v>
      </c>
    </row>
    <row r="136" spans="1:9" ht="33" customHeight="1">
      <c r="A136" s="30">
        <v>128</v>
      </c>
      <c r="B136" s="45" t="s">
        <v>31</v>
      </c>
      <c r="C136" s="106">
        <v>807</v>
      </c>
      <c r="D136" s="110" t="s">
        <v>95</v>
      </c>
      <c r="E136" s="113" t="s">
        <v>177</v>
      </c>
      <c r="F136" s="113" t="s">
        <v>53</v>
      </c>
      <c r="G136" s="192">
        <f t="shared" si="45"/>
        <v>3856.9540000000002</v>
      </c>
      <c r="H136" s="192">
        <f t="shared" si="45"/>
        <v>3678.9479999999999</v>
      </c>
      <c r="I136" s="192">
        <f t="shared" si="45"/>
        <v>3678.9479999999999</v>
      </c>
    </row>
    <row r="137" spans="1:9" ht="33" customHeight="1">
      <c r="A137" s="30">
        <v>129</v>
      </c>
      <c r="B137" s="45" t="s">
        <v>36</v>
      </c>
      <c r="C137" s="106">
        <v>807</v>
      </c>
      <c r="D137" s="110" t="s">
        <v>95</v>
      </c>
      <c r="E137" s="113" t="s">
        <v>177</v>
      </c>
      <c r="F137" s="113" t="s">
        <v>38</v>
      </c>
      <c r="G137" s="81">
        <v>3856.9540000000002</v>
      </c>
      <c r="H137" s="81">
        <f t="shared" ref="H137:I137" si="46">860.134+2818.814</f>
        <v>3678.9479999999999</v>
      </c>
      <c r="I137" s="81">
        <f t="shared" si="46"/>
        <v>3678.9479999999999</v>
      </c>
    </row>
    <row r="138" spans="1:9" s="65" customFormat="1" ht="33" customHeight="1">
      <c r="A138" s="30">
        <v>130</v>
      </c>
      <c r="B138" s="130" t="s">
        <v>193</v>
      </c>
      <c r="C138" s="105">
        <v>807</v>
      </c>
      <c r="D138" s="115" t="s">
        <v>194</v>
      </c>
      <c r="E138" s="115"/>
      <c r="F138" s="123"/>
      <c r="G138" s="226">
        <f>G139</f>
        <v>9.6</v>
      </c>
      <c r="H138" s="226">
        <f t="shared" ref="H138:I142" si="47">H139</f>
        <v>9.6</v>
      </c>
      <c r="I138" s="226">
        <f t="shared" si="47"/>
        <v>9.6</v>
      </c>
    </row>
    <row r="139" spans="1:9" ht="33" customHeight="1">
      <c r="A139" s="30">
        <v>131</v>
      </c>
      <c r="B139" s="45" t="s">
        <v>41</v>
      </c>
      <c r="C139" s="106">
        <v>807</v>
      </c>
      <c r="D139" s="110" t="s">
        <v>196</v>
      </c>
      <c r="E139" s="110" t="s">
        <v>120</v>
      </c>
      <c r="F139" s="124"/>
      <c r="G139" s="192">
        <f t="shared" ref="G139:I140" si="48">G141</f>
        <v>9.6</v>
      </c>
      <c r="H139" s="192">
        <f t="shared" si="48"/>
        <v>9.6</v>
      </c>
      <c r="I139" s="192">
        <f t="shared" si="48"/>
        <v>9.6</v>
      </c>
    </row>
    <row r="140" spans="1:9" ht="33" customHeight="1">
      <c r="A140" s="30">
        <v>132</v>
      </c>
      <c r="B140" s="46" t="s">
        <v>151</v>
      </c>
      <c r="C140" s="106">
        <v>807</v>
      </c>
      <c r="D140" s="110" t="s">
        <v>196</v>
      </c>
      <c r="E140" s="110" t="s">
        <v>128</v>
      </c>
      <c r="F140" s="124"/>
      <c r="G140" s="192">
        <f t="shared" si="48"/>
        <v>9.6</v>
      </c>
      <c r="H140" s="192">
        <f t="shared" si="48"/>
        <v>9.6</v>
      </c>
      <c r="I140" s="192">
        <f t="shared" si="48"/>
        <v>9.6</v>
      </c>
    </row>
    <row r="141" spans="1:9" ht="33" customHeight="1">
      <c r="A141" s="30">
        <v>133</v>
      </c>
      <c r="B141" s="87" t="s">
        <v>195</v>
      </c>
      <c r="C141" s="106">
        <v>807</v>
      </c>
      <c r="D141" s="110" t="s">
        <v>196</v>
      </c>
      <c r="E141" s="110" t="s">
        <v>197</v>
      </c>
      <c r="F141" s="124"/>
      <c r="G141" s="192">
        <f>G142</f>
        <v>9.6</v>
      </c>
      <c r="H141" s="192">
        <f t="shared" si="47"/>
        <v>9.6</v>
      </c>
      <c r="I141" s="192">
        <f t="shared" si="47"/>
        <v>9.6</v>
      </c>
    </row>
    <row r="142" spans="1:9" ht="33" customHeight="1">
      <c r="A142" s="30">
        <v>134</v>
      </c>
      <c r="B142" s="45" t="s">
        <v>117</v>
      </c>
      <c r="C142" s="106">
        <v>807</v>
      </c>
      <c r="D142" s="110" t="s">
        <v>196</v>
      </c>
      <c r="E142" s="110" t="s">
        <v>197</v>
      </c>
      <c r="F142" s="124" t="s">
        <v>43</v>
      </c>
      <c r="G142" s="192">
        <f>G143</f>
        <v>9.6</v>
      </c>
      <c r="H142" s="192">
        <f t="shared" si="47"/>
        <v>9.6</v>
      </c>
      <c r="I142" s="192">
        <f t="shared" si="47"/>
        <v>9.6</v>
      </c>
    </row>
    <row r="143" spans="1:9" ht="42.75" customHeight="1">
      <c r="A143" s="30">
        <v>135</v>
      </c>
      <c r="B143" s="45" t="s">
        <v>116</v>
      </c>
      <c r="C143" s="106">
        <v>807</v>
      </c>
      <c r="D143" s="110" t="s">
        <v>196</v>
      </c>
      <c r="E143" s="110" t="s">
        <v>197</v>
      </c>
      <c r="F143" s="124" t="s">
        <v>37</v>
      </c>
      <c r="G143" s="81">
        <v>9.6</v>
      </c>
      <c r="H143" s="81">
        <v>9.6</v>
      </c>
      <c r="I143" s="81">
        <v>9.6</v>
      </c>
    </row>
    <row r="144" spans="1:9" s="129" customFormat="1" ht="33" customHeight="1">
      <c r="A144" s="30">
        <v>136</v>
      </c>
      <c r="B144" s="193" t="s">
        <v>201</v>
      </c>
      <c r="C144" s="105">
        <v>807</v>
      </c>
      <c r="D144" s="115" t="s">
        <v>206</v>
      </c>
      <c r="E144" s="123"/>
      <c r="F144" s="115"/>
      <c r="G144" s="226">
        <f>G150</f>
        <v>175.745</v>
      </c>
      <c r="H144" s="226">
        <f t="shared" ref="H144:I144" si="49">H150</f>
        <v>175.745</v>
      </c>
      <c r="I144" s="226">
        <f t="shared" si="49"/>
        <v>175.745</v>
      </c>
    </row>
    <row r="145" spans="1:9" s="93" customFormat="1" ht="28.5" customHeight="1">
      <c r="A145" s="30">
        <v>137</v>
      </c>
      <c r="B145" s="45" t="s">
        <v>202</v>
      </c>
      <c r="C145" s="106">
        <v>807</v>
      </c>
      <c r="D145" s="110" t="s">
        <v>207</v>
      </c>
      <c r="E145" s="124"/>
      <c r="F145" s="110"/>
      <c r="G145" s="192">
        <f>G146</f>
        <v>175.745</v>
      </c>
      <c r="H145" s="192">
        <f t="shared" ref="H145:I146" si="50">H146</f>
        <v>175.745</v>
      </c>
      <c r="I145" s="192">
        <f t="shared" si="50"/>
        <v>175.745</v>
      </c>
    </row>
    <row r="146" spans="1:9" s="93" customFormat="1" ht="28.5" customHeight="1">
      <c r="A146" s="30">
        <v>138</v>
      </c>
      <c r="B146" s="45" t="s">
        <v>41</v>
      </c>
      <c r="C146" s="106">
        <v>807</v>
      </c>
      <c r="D146" s="110" t="s">
        <v>207</v>
      </c>
      <c r="E146" s="124" t="s">
        <v>120</v>
      </c>
      <c r="F146" s="110"/>
      <c r="G146" s="192">
        <f>G147</f>
        <v>175.745</v>
      </c>
      <c r="H146" s="192">
        <f t="shared" si="50"/>
        <v>175.745</v>
      </c>
      <c r="I146" s="192">
        <f t="shared" si="50"/>
        <v>175.745</v>
      </c>
    </row>
    <row r="147" spans="1:9" s="92" customFormat="1" ht="28.5" customHeight="1">
      <c r="A147" s="30">
        <v>139</v>
      </c>
      <c r="B147" s="46" t="s">
        <v>146</v>
      </c>
      <c r="C147" s="106">
        <v>807</v>
      </c>
      <c r="D147" s="110" t="s">
        <v>207</v>
      </c>
      <c r="E147" s="110" t="s">
        <v>211</v>
      </c>
      <c r="F147" s="117"/>
      <c r="G147" s="192">
        <f>G150</f>
        <v>175.745</v>
      </c>
      <c r="H147" s="192">
        <f>H150</f>
        <v>175.745</v>
      </c>
      <c r="I147" s="192">
        <f>I150</f>
        <v>175.745</v>
      </c>
    </row>
    <row r="148" spans="1:9" s="92" customFormat="1" ht="39" customHeight="1">
      <c r="A148" s="30">
        <v>140</v>
      </c>
      <c r="B148" s="68" t="s">
        <v>203</v>
      </c>
      <c r="C148" s="106">
        <v>807</v>
      </c>
      <c r="D148" s="110" t="s">
        <v>207</v>
      </c>
      <c r="E148" s="110" t="s">
        <v>212</v>
      </c>
      <c r="F148" s="115"/>
      <c r="G148" s="192">
        <f>G150</f>
        <v>175.745</v>
      </c>
      <c r="H148" s="192">
        <f>H150</f>
        <v>175.745</v>
      </c>
      <c r="I148" s="192">
        <f>I150</f>
        <v>175.745</v>
      </c>
    </row>
    <row r="149" spans="1:9" s="92" customFormat="1" ht="33" customHeight="1">
      <c r="A149" s="30">
        <v>141</v>
      </c>
      <c r="B149" s="68" t="s">
        <v>204</v>
      </c>
      <c r="C149" s="106">
        <v>807</v>
      </c>
      <c r="D149" s="110" t="s">
        <v>207</v>
      </c>
      <c r="E149" s="110" t="s">
        <v>212</v>
      </c>
      <c r="F149" s="110" t="s">
        <v>208</v>
      </c>
      <c r="G149" s="192">
        <f>G150</f>
        <v>175.745</v>
      </c>
      <c r="H149" s="192">
        <f>H150</f>
        <v>175.745</v>
      </c>
      <c r="I149" s="192">
        <f>I150</f>
        <v>175.745</v>
      </c>
    </row>
    <row r="150" spans="1:9" s="92" customFormat="1" ht="33" customHeight="1">
      <c r="A150" s="30">
        <v>142</v>
      </c>
      <c r="B150" s="68" t="s">
        <v>205</v>
      </c>
      <c r="C150" s="106">
        <v>807</v>
      </c>
      <c r="D150" s="110" t="s">
        <v>207</v>
      </c>
      <c r="E150" s="110" t="s">
        <v>212</v>
      </c>
      <c r="F150" s="110" t="s">
        <v>209</v>
      </c>
      <c r="G150" s="282">
        <v>175.745</v>
      </c>
      <c r="H150" s="282">
        <v>175.745</v>
      </c>
      <c r="I150" s="282">
        <v>175.745</v>
      </c>
    </row>
    <row r="151" spans="1:9" s="129" customFormat="1" ht="57.75" customHeight="1">
      <c r="A151" s="30">
        <v>143</v>
      </c>
      <c r="B151" s="193" t="s">
        <v>284</v>
      </c>
      <c r="C151" s="105">
        <v>807</v>
      </c>
      <c r="D151" s="115" t="s">
        <v>280</v>
      </c>
      <c r="E151" s="123"/>
      <c r="F151" s="115"/>
      <c r="G151" s="226">
        <f>G157</f>
        <v>290.8</v>
      </c>
      <c r="H151" s="226">
        <f>H157</f>
        <v>0</v>
      </c>
      <c r="I151" s="226">
        <f>I157</f>
        <v>0</v>
      </c>
    </row>
    <row r="152" spans="1:9" s="129" customFormat="1" ht="41.25" customHeight="1">
      <c r="A152" s="30">
        <v>144</v>
      </c>
      <c r="B152" s="68" t="s">
        <v>279</v>
      </c>
      <c r="C152" s="106">
        <v>807</v>
      </c>
      <c r="D152" s="110" t="s">
        <v>281</v>
      </c>
      <c r="E152" s="123"/>
      <c r="F152" s="115"/>
      <c r="G152" s="192">
        <f>G153</f>
        <v>290.8</v>
      </c>
      <c r="H152" s="192">
        <f t="shared" ref="H152:I152" si="51">H153</f>
        <v>0</v>
      </c>
      <c r="I152" s="192">
        <f t="shared" si="51"/>
        <v>0</v>
      </c>
    </row>
    <row r="153" spans="1:9" s="93" customFormat="1" ht="28.5" customHeight="1">
      <c r="A153" s="30">
        <v>145</v>
      </c>
      <c r="B153" s="45" t="s">
        <v>41</v>
      </c>
      <c r="C153" s="106">
        <v>807</v>
      </c>
      <c r="D153" s="110" t="s">
        <v>281</v>
      </c>
      <c r="E153" s="124" t="s">
        <v>120</v>
      </c>
      <c r="F153" s="110"/>
      <c r="G153" s="192">
        <f>G154</f>
        <v>290.8</v>
      </c>
      <c r="H153" s="192">
        <f t="shared" ref="H153:I153" si="52">H154</f>
        <v>0</v>
      </c>
      <c r="I153" s="192">
        <f t="shared" si="52"/>
        <v>0</v>
      </c>
    </row>
    <row r="154" spans="1:9" s="92" customFormat="1" ht="28.5" customHeight="1">
      <c r="A154" s="30">
        <v>146</v>
      </c>
      <c r="B154" s="46" t="s">
        <v>146</v>
      </c>
      <c r="C154" s="106">
        <v>807</v>
      </c>
      <c r="D154" s="110" t="s">
        <v>281</v>
      </c>
      <c r="E154" s="110" t="s">
        <v>176</v>
      </c>
      <c r="F154" s="117"/>
      <c r="G154" s="192">
        <f>G157</f>
        <v>290.8</v>
      </c>
      <c r="H154" s="192">
        <f>H157</f>
        <v>0</v>
      </c>
      <c r="I154" s="192">
        <f>I157</f>
        <v>0</v>
      </c>
    </row>
    <row r="155" spans="1:9" s="92" customFormat="1" ht="123" customHeight="1">
      <c r="A155" s="30">
        <v>147</v>
      </c>
      <c r="B155" s="46" t="s">
        <v>286</v>
      </c>
      <c r="C155" s="106">
        <v>807</v>
      </c>
      <c r="D155" s="110" t="s">
        <v>281</v>
      </c>
      <c r="E155" s="110" t="s">
        <v>282</v>
      </c>
      <c r="F155" s="110"/>
      <c r="G155" s="192">
        <f t="shared" ref="G155:I156" si="53">G156</f>
        <v>290.8</v>
      </c>
      <c r="H155" s="192">
        <f t="shared" si="53"/>
        <v>0</v>
      </c>
      <c r="I155" s="192">
        <f t="shared" si="53"/>
        <v>0</v>
      </c>
    </row>
    <row r="156" spans="1:9" s="92" customFormat="1" ht="33" customHeight="1">
      <c r="A156" s="30">
        <v>148</v>
      </c>
      <c r="B156" s="45" t="s">
        <v>31</v>
      </c>
      <c r="C156" s="106">
        <v>807</v>
      </c>
      <c r="D156" s="110" t="s">
        <v>281</v>
      </c>
      <c r="E156" s="110" t="s">
        <v>282</v>
      </c>
      <c r="F156" s="110" t="s">
        <v>53</v>
      </c>
      <c r="G156" s="192">
        <f t="shared" si="53"/>
        <v>290.8</v>
      </c>
      <c r="H156" s="192">
        <f t="shared" si="53"/>
        <v>0</v>
      </c>
      <c r="I156" s="192">
        <f t="shared" si="53"/>
        <v>0</v>
      </c>
    </row>
    <row r="157" spans="1:9" s="92" customFormat="1" ht="60.75" customHeight="1">
      <c r="A157" s="30">
        <v>149</v>
      </c>
      <c r="B157" s="45" t="s">
        <v>285</v>
      </c>
      <c r="C157" s="106">
        <v>807</v>
      </c>
      <c r="D157" s="110" t="s">
        <v>281</v>
      </c>
      <c r="E157" s="110" t="s">
        <v>282</v>
      </c>
      <c r="F157" s="110" t="s">
        <v>283</v>
      </c>
      <c r="G157" s="81">
        <v>290.8</v>
      </c>
      <c r="H157" s="81">
        <v>0</v>
      </c>
      <c r="I157" s="81">
        <v>0</v>
      </c>
    </row>
    <row r="158" spans="1:9" ht="33" customHeight="1">
      <c r="A158" s="30">
        <v>150</v>
      </c>
      <c r="B158" s="76" t="s">
        <v>4</v>
      </c>
      <c r="C158" s="106">
        <v>807</v>
      </c>
      <c r="D158" s="110"/>
      <c r="E158" s="110"/>
      <c r="F158" s="110"/>
      <c r="G158" s="81">
        <v>0</v>
      </c>
      <c r="H158" s="101">
        <v>391.78399999999999</v>
      </c>
      <c r="I158" s="101">
        <v>784.24699999999996</v>
      </c>
    </row>
    <row r="159" spans="1:9" ht="33" customHeight="1">
      <c r="A159" s="30">
        <v>151</v>
      </c>
      <c r="B159" s="71" t="s">
        <v>5</v>
      </c>
      <c r="C159" s="71"/>
      <c r="D159" s="71"/>
      <c r="E159" s="71"/>
      <c r="F159" s="71"/>
      <c r="G159" s="228">
        <f>G10+G59+G68+G78+G88+G131+G138+G144+G151+G158</f>
        <v>17717.143659999998</v>
      </c>
      <c r="H159" s="228">
        <f>H10+H59+H68+H78+H88+H131+H138+H144+H151+H158</f>
        <v>15895.947</v>
      </c>
      <c r="I159" s="228">
        <f>I10+I59+I68+I78+I88+I131+I138+I144+I151+I158</f>
        <v>15924.347</v>
      </c>
    </row>
    <row r="160" spans="1:9" ht="33" customHeight="1">
      <c r="H160" s="126"/>
      <c r="I160" s="126"/>
    </row>
  </sheetData>
  <autoFilter ref="A8:J159"/>
  <mergeCells count="4">
    <mergeCell ref="E1:I1"/>
    <mergeCell ref="B2:D2"/>
    <mergeCell ref="F2:I2"/>
    <mergeCell ref="A5:I5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68" orientation="portrait" verticalDpi="4294967293" r:id="rId1"/>
  <rowBreaks count="1" manualBreakCount="1">
    <brk id="132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2:I193"/>
  <sheetViews>
    <sheetView tabSelected="1" view="pageBreakPreview" topLeftCell="A181" zoomScaleSheetLayoutView="100" workbookViewId="0">
      <selection activeCell="C40" sqref="C40"/>
    </sheetView>
  </sheetViews>
  <sheetFormatPr defaultRowHeight="12.75"/>
  <cols>
    <col min="1" max="1" width="6" style="5" customWidth="1"/>
    <col min="2" max="2" width="55.7109375" style="154" customWidth="1"/>
    <col min="3" max="3" width="9.140625" style="41" customWidth="1"/>
    <col min="4" max="4" width="13.7109375" style="41" customWidth="1"/>
    <col min="5" max="6" width="9.140625" style="41" customWidth="1"/>
    <col min="7" max="7" width="12.42578125" style="41" customWidth="1"/>
    <col min="8" max="8" width="11.5703125" style="41" customWidth="1"/>
    <col min="9" max="9" width="11.28515625" style="41" customWidth="1"/>
    <col min="10" max="16384" width="9.140625" style="5"/>
  </cols>
  <sheetData>
    <row r="2" spans="1:9" ht="17.25" customHeight="1">
      <c r="A2" s="345" t="s">
        <v>276</v>
      </c>
      <c r="B2" s="345"/>
      <c r="C2" s="345"/>
      <c r="D2" s="345"/>
      <c r="E2" s="345"/>
      <c r="F2" s="345"/>
      <c r="G2" s="345"/>
    </row>
    <row r="3" spans="1:9" s="212" customFormat="1" ht="57.75" customHeight="1">
      <c r="A3" s="346"/>
      <c r="B3" s="346"/>
      <c r="C3" s="346"/>
      <c r="D3" s="346"/>
      <c r="E3" s="347" t="s">
        <v>392</v>
      </c>
      <c r="F3" s="347"/>
      <c r="G3" s="347"/>
      <c r="H3" s="347"/>
      <c r="I3" s="347"/>
    </row>
    <row r="4" spans="1:9" s="212" customFormat="1" ht="21.75" customHeight="1">
      <c r="A4" s="213"/>
      <c r="B4" s="213"/>
      <c r="C4" s="213"/>
      <c r="D4" s="213"/>
      <c r="E4" s="211"/>
      <c r="F4" s="347"/>
      <c r="G4" s="347"/>
      <c r="H4" s="347"/>
      <c r="I4" s="347"/>
    </row>
    <row r="5" spans="1:9" ht="40.5" customHeight="1">
      <c r="A5" s="348" t="s">
        <v>364</v>
      </c>
      <c r="B5" s="348"/>
      <c r="C5" s="348"/>
      <c r="D5" s="348"/>
      <c r="E5" s="348"/>
      <c r="F5" s="348"/>
      <c r="G5" s="348"/>
      <c r="H5" s="348"/>
      <c r="I5" s="348"/>
    </row>
    <row r="7" spans="1:9" ht="13.5" thickBot="1">
      <c r="G7" s="127" t="s">
        <v>58</v>
      </c>
    </row>
    <row r="8" spans="1:9" s="143" customFormat="1" ht="87.75" customHeight="1" thickBot="1">
      <c r="A8" s="136" t="s">
        <v>23</v>
      </c>
      <c r="B8" s="145" t="s">
        <v>190</v>
      </c>
      <c r="C8" s="136" t="s">
        <v>189</v>
      </c>
      <c r="D8" s="137" t="s">
        <v>44</v>
      </c>
      <c r="E8" s="137" t="s">
        <v>45</v>
      </c>
      <c r="F8" s="229" t="s">
        <v>93</v>
      </c>
      <c r="G8" s="231" t="s">
        <v>265</v>
      </c>
      <c r="H8" s="232" t="s">
        <v>267</v>
      </c>
      <c r="I8" s="232" t="s">
        <v>296</v>
      </c>
    </row>
    <row r="9" spans="1:9" s="143" customFormat="1" ht="13.5" thickBot="1">
      <c r="A9" s="138">
        <v>1</v>
      </c>
      <c r="B9" s="186">
        <v>2</v>
      </c>
      <c r="C9" s="139" t="s">
        <v>59</v>
      </c>
      <c r="D9" s="139" t="s">
        <v>60</v>
      </c>
      <c r="E9" s="139" t="s">
        <v>61</v>
      </c>
      <c r="F9" s="230" t="s">
        <v>62</v>
      </c>
      <c r="G9" s="233" t="s">
        <v>110</v>
      </c>
      <c r="H9" s="139" t="s">
        <v>111</v>
      </c>
      <c r="I9" s="234" t="s">
        <v>112</v>
      </c>
    </row>
    <row r="10" spans="1:9" s="143" customFormat="1">
      <c r="A10" s="140">
        <v>1</v>
      </c>
      <c r="B10" s="146" t="s">
        <v>149</v>
      </c>
      <c r="C10" s="156"/>
      <c r="D10" s="156"/>
      <c r="E10" s="156"/>
      <c r="F10" s="156"/>
      <c r="G10" s="157">
        <f>G11</f>
        <v>2196.9318099999996</v>
      </c>
      <c r="H10" s="157">
        <f t="shared" ref="H10:I10" si="0">H11</f>
        <v>1668.5329999999999</v>
      </c>
      <c r="I10" s="157">
        <f t="shared" si="0"/>
        <v>1685.7330000000002</v>
      </c>
    </row>
    <row r="11" spans="1:9" s="143" customFormat="1" ht="29.25" customHeight="1">
      <c r="A11" s="141">
        <v>2</v>
      </c>
      <c r="B11" s="147" t="s">
        <v>13</v>
      </c>
      <c r="C11" s="158">
        <v>807</v>
      </c>
      <c r="D11" s="159" t="s">
        <v>135</v>
      </c>
      <c r="E11" s="159"/>
      <c r="F11" s="159"/>
      <c r="G11" s="160">
        <f>G12+G23+G34+G50</f>
        <v>2196.9318099999996</v>
      </c>
      <c r="H11" s="160">
        <f t="shared" ref="H11:I11" si="1">H12+H23+H34+H50</f>
        <v>1668.5329999999999</v>
      </c>
      <c r="I11" s="160">
        <f t="shared" si="1"/>
        <v>1685.7330000000002</v>
      </c>
    </row>
    <row r="12" spans="1:9" ht="25.5">
      <c r="A12" s="140">
        <v>3</v>
      </c>
      <c r="B12" s="187" t="s">
        <v>260</v>
      </c>
      <c r="C12" s="161">
        <v>807</v>
      </c>
      <c r="D12" s="164" t="s">
        <v>261</v>
      </c>
      <c r="E12" s="162"/>
      <c r="F12" s="162"/>
      <c r="G12" s="160">
        <f>G13+G18</f>
        <v>109.119</v>
      </c>
      <c r="H12" s="160">
        <f t="shared" ref="H12:I12" si="2">H13+H18</f>
        <v>94.424999999999997</v>
      </c>
      <c r="I12" s="160">
        <f t="shared" si="2"/>
        <v>98.025000000000006</v>
      </c>
    </row>
    <row r="13" spans="1:9" ht="66.75" customHeight="1">
      <c r="A13" s="141">
        <v>4</v>
      </c>
      <c r="B13" s="188" t="s">
        <v>383</v>
      </c>
      <c r="C13" s="161">
        <v>807</v>
      </c>
      <c r="D13" s="164" t="s">
        <v>261</v>
      </c>
      <c r="E13" s="162"/>
      <c r="F13" s="162"/>
      <c r="G13" s="163">
        <v>57.683999999999997</v>
      </c>
      <c r="H13" s="163">
        <v>32.9</v>
      </c>
      <c r="I13" s="163">
        <v>36.5</v>
      </c>
    </row>
    <row r="14" spans="1:9" ht="25.5">
      <c r="A14" s="140">
        <v>5</v>
      </c>
      <c r="B14" s="189" t="s">
        <v>117</v>
      </c>
      <c r="C14" s="161">
        <v>807</v>
      </c>
      <c r="D14" s="162" t="s">
        <v>382</v>
      </c>
      <c r="E14" s="162" t="s">
        <v>43</v>
      </c>
      <c r="F14" s="162"/>
      <c r="G14" s="163">
        <f>G13</f>
        <v>57.683999999999997</v>
      </c>
      <c r="H14" s="163">
        <f t="shared" ref="H14:I14" si="3">H13</f>
        <v>32.9</v>
      </c>
      <c r="I14" s="163">
        <f t="shared" si="3"/>
        <v>36.5</v>
      </c>
    </row>
    <row r="15" spans="1:9" ht="25.5">
      <c r="A15" s="141">
        <v>6</v>
      </c>
      <c r="B15" s="189" t="s">
        <v>116</v>
      </c>
      <c r="C15" s="161">
        <v>807</v>
      </c>
      <c r="D15" s="162" t="s">
        <v>382</v>
      </c>
      <c r="E15" s="162" t="s">
        <v>37</v>
      </c>
      <c r="F15" s="162"/>
      <c r="G15" s="163">
        <f>G14</f>
        <v>57.683999999999997</v>
      </c>
      <c r="H15" s="163">
        <f t="shared" ref="H15:I15" si="4">H14</f>
        <v>32.9</v>
      </c>
      <c r="I15" s="163">
        <f t="shared" si="4"/>
        <v>36.5</v>
      </c>
    </row>
    <row r="16" spans="1:9" ht="25.5">
      <c r="A16" s="140">
        <v>7</v>
      </c>
      <c r="B16" s="190" t="s">
        <v>266</v>
      </c>
      <c r="C16" s="161">
        <v>807</v>
      </c>
      <c r="D16" s="162" t="s">
        <v>382</v>
      </c>
      <c r="E16" s="162" t="s">
        <v>37</v>
      </c>
      <c r="F16" s="162" t="s">
        <v>97</v>
      </c>
      <c r="G16" s="163">
        <f t="shared" ref="G16:I16" si="5">G15</f>
        <v>57.683999999999997</v>
      </c>
      <c r="H16" s="163">
        <f t="shared" si="5"/>
        <v>32.9</v>
      </c>
      <c r="I16" s="163">
        <f t="shared" si="5"/>
        <v>36.5</v>
      </c>
    </row>
    <row r="17" spans="1:9">
      <c r="A17" s="141">
        <v>8</v>
      </c>
      <c r="B17" s="190" t="s">
        <v>34</v>
      </c>
      <c r="C17" s="161">
        <v>807</v>
      </c>
      <c r="D17" s="162" t="s">
        <v>382</v>
      </c>
      <c r="E17" s="162" t="s">
        <v>37</v>
      </c>
      <c r="F17" s="162" t="s">
        <v>96</v>
      </c>
      <c r="G17" s="163">
        <f>G16</f>
        <v>57.683999999999997</v>
      </c>
      <c r="H17" s="163">
        <f t="shared" ref="H17:I17" si="6">H16</f>
        <v>32.9</v>
      </c>
      <c r="I17" s="163">
        <f t="shared" si="6"/>
        <v>36.5</v>
      </c>
    </row>
    <row r="18" spans="1:9" ht="78" customHeight="1">
      <c r="A18" s="140">
        <v>9</v>
      </c>
      <c r="B18" s="188" t="s">
        <v>264</v>
      </c>
      <c r="C18" s="161">
        <v>807</v>
      </c>
      <c r="D18" s="164" t="s">
        <v>261</v>
      </c>
      <c r="E18" s="162"/>
      <c r="F18" s="162"/>
      <c r="G18" s="163">
        <v>51.435000000000002</v>
      </c>
      <c r="H18" s="163">
        <v>61.524999999999999</v>
      </c>
      <c r="I18" s="163">
        <v>61.524999999999999</v>
      </c>
    </row>
    <row r="19" spans="1:9" ht="25.5">
      <c r="A19" s="141">
        <v>10</v>
      </c>
      <c r="B19" s="189" t="s">
        <v>117</v>
      </c>
      <c r="C19" s="161">
        <v>807</v>
      </c>
      <c r="D19" s="162" t="s">
        <v>263</v>
      </c>
      <c r="E19" s="162" t="s">
        <v>43</v>
      </c>
      <c r="F19" s="162"/>
      <c r="G19" s="163">
        <f>G18</f>
        <v>51.435000000000002</v>
      </c>
      <c r="H19" s="163">
        <f t="shared" ref="H19:I20" si="7">H18</f>
        <v>61.524999999999999</v>
      </c>
      <c r="I19" s="163">
        <f t="shared" si="7"/>
        <v>61.524999999999999</v>
      </c>
    </row>
    <row r="20" spans="1:9" ht="25.5">
      <c r="A20" s="140">
        <v>11</v>
      </c>
      <c r="B20" s="189" t="s">
        <v>116</v>
      </c>
      <c r="C20" s="161">
        <v>807</v>
      </c>
      <c r="D20" s="162" t="s">
        <v>263</v>
      </c>
      <c r="E20" s="162" t="s">
        <v>37</v>
      </c>
      <c r="F20" s="162"/>
      <c r="G20" s="163">
        <f>G19</f>
        <v>51.435000000000002</v>
      </c>
      <c r="H20" s="163">
        <f t="shared" si="7"/>
        <v>61.524999999999999</v>
      </c>
      <c r="I20" s="163">
        <f t="shared" si="7"/>
        <v>61.524999999999999</v>
      </c>
    </row>
    <row r="21" spans="1:9" ht="25.5">
      <c r="A21" s="141">
        <v>12</v>
      </c>
      <c r="B21" s="190" t="s">
        <v>266</v>
      </c>
      <c r="C21" s="161">
        <v>807</v>
      </c>
      <c r="D21" s="162" t="s">
        <v>263</v>
      </c>
      <c r="E21" s="162" t="s">
        <v>37</v>
      </c>
      <c r="F21" s="162" t="s">
        <v>97</v>
      </c>
      <c r="G21" s="163">
        <f t="shared" ref="G21:I22" si="8">G20</f>
        <v>51.435000000000002</v>
      </c>
      <c r="H21" s="163">
        <f t="shared" si="8"/>
        <v>61.524999999999999</v>
      </c>
      <c r="I21" s="163">
        <f t="shared" si="8"/>
        <v>61.524999999999999</v>
      </c>
    </row>
    <row r="22" spans="1:9">
      <c r="A22" s="140">
        <v>13</v>
      </c>
      <c r="B22" s="190" t="s">
        <v>34</v>
      </c>
      <c r="C22" s="161">
        <v>807</v>
      </c>
      <c r="D22" s="162" t="s">
        <v>263</v>
      </c>
      <c r="E22" s="162" t="s">
        <v>37</v>
      </c>
      <c r="F22" s="162" t="s">
        <v>96</v>
      </c>
      <c r="G22" s="163">
        <f>G21</f>
        <v>51.435000000000002</v>
      </c>
      <c r="H22" s="163">
        <f t="shared" si="8"/>
        <v>61.524999999999999</v>
      </c>
      <c r="I22" s="163">
        <f t="shared" si="8"/>
        <v>61.524999999999999</v>
      </c>
    </row>
    <row r="23" spans="1:9" s="143" customFormat="1" ht="25.5">
      <c r="A23" s="141">
        <v>14</v>
      </c>
      <c r="B23" s="147" t="s">
        <v>224</v>
      </c>
      <c r="C23" s="161">
        <v>807</v>
      </c>
      <c r="D23" s="164" t="s">
        <v>134</v>
      </c>
      <c r="E23" s="162"/>
      <c r="F23" s="162"/>
      <c r="G23" s="160">
        <f>G24+G29</f>
        <v>1372.8897299999999</v>
      </c>
      <c r="H23" s="160">
        <f t="shared" ref="H23:I23" si="9">H24+H29</f>
        <v>1035.2190000000001</v>
      </c>
      <c r="I23" s="160">
        <f t="shared" si="9"/>
        <v>1048.819</v>
      </c>
    </row>
    <row r="24" spans="1:9" s="143" customFormat="1" ht="90" customHeight="1">
      <c r="A24" s="140">
        <v>15</v>
      </c>
      <c r="B24" s="155" t="s">
        <v>225</v>
      </c>
      <c r="C24" s="161">
        <v>807</v>
      </c>
      <c r="D24" s="162" t="s">
        <v>134</v>
      </c>
      <c r="E24" s="162"/>
      <c r="F24" s="162"/>
      <c r="G24" s="163">
        <v>571.37072999999998</v>
      </c>
      <c r="H24" s="163">
        <v>233.7</v>
      </c>
      <c r="I24" s="163">
        <v>247.3</v>
      </c>
    </row>
    <row r="25" spans="1:9" s="143" customFormat="1" ht="25.5">
      <c r="A25" s="141">
        <v>16</v>
      </c>
      <c r="B25" s="142" t="s">
        <v>117</v>
      </c>
      <c r="C25" s="161">
        <v>807</v>
      </c>
      <c r="D25" s="162" t="s">
        <v>136</v>
      </c>
      <c r="E25" s="162" t="s">
        <v>43</v>
      </c>
      <c r="F25" s="162"/>
      <c r="G25" s="163">
        <f>G24</f>
        <v>571.37072999999998</v>
      </c>
      <c r="H25" s="163">
        <f t="shared" ref="H25:I28" si="10">H24</f>
        <v>233.7</v>
      </c>
      <c r="I25" s="163">
        <f t="shared" si="10"/>
        <v>247.3</v>
      </c>
    </row>
    <row r="26" spans="1:9" s="143" customFormat="1" ht="25.5">
      <c r="A26" s="140">
        <v>17</v>
      </c>
      <c r="B26" s="142" t="s">
        <v>116</v>
      </c>
      <c r="C26" s="161">
        <v>807</v>
      </c>
      <c r="D26" s="162" t="s">
        <v>136</v>
      </c>
      <c r="E26" s="162" t="s">
        <v>37</v>
      </c>
      <c r="F26" s="162"/>
      <c r="G26" s="163">
        <f>G25</f>
        <v>571.37072999999998</v>
      </c>
      <c r="H26" s="163">
        <f t="shared" si="10"/>
        <v>233.7</v>
      </c>
      <c r="I26" s="163">
        <f t="shared" si="10"/>
        <v>247.3</v>
      </c>
    </row>
    <row r="27" spans="1:9" s="143" customFormat="1">
      <c r="A27" s="141">
        <v>18</v>
      </c>
      <c r="B27" s="142" t="s">
        <v>54</v>
      </c>
      <c r="C27" s="161">
        <v>807</v>
      </c>
      <c r="D27" s="162" t="s">
        <v>136</v>
      </c>
      <c r="E27" s="162" t="s">
        <v>37</v>
      </c>
      <c r="F27" s="162" t="s">
        <v>99</v>
      </c>
      <c r="G27" s="163">
        <f t="shared" ref="G27" si="11">G26</f>
        <v>571.37072999999998</v>
      </c>
      <c r="H27" s="163">
        <f t="shared" si="10"/>
        <v>233.7</v>
      </c>
      <c r="I27" s="163">
        <f t="shared" si="10"/>
        <v>247.3</v>
      </c>
    </row>
    <row r="28" spans="1:9" s="143" customFormat="1">
      <c r="A28" s="140">
        <v>19</v>
      </c>
      <c r="B28" s="142" t="s">
        <v>3</v>
      </c>
      <c r="C28" s="161">
        <v>807</v>
      </c>
      <c r="D28" s="162" t="s">
        <v>136</v>
      </c>
      <c r="E28" s="162" t="s">
        <v>37</v>
      </c>
      <c r="F28" s="162" t="s">
        <v>98</v>
      </c>
      <c r="G28" s="163">
        <f>G27</f>
        <v>571.37072999999998</v>
      </c>
      <c r="H28" s="163">
        <f t="shared" si="10"/>
        <v>233.7</v>
      </c>
      <c r="I28" s="163">
        <f t="shared" si="10"/>
        <v>247.3</v>
      </c>
    </row>
    <row r="29" spans="1:9" s="143" customFormat="1" ht="96.75" customHeight="1">
      <c r="A29" s="141">
        <v>20</v>
      </c>
      <c r="B29" s="142" t="s">
        <v>257</v>
      </c>
      <c r="C29" s="161">
        <v>807</v>
      </c>
      <c r="D29" s="164" t="s">
        <v>134</v>
      </c>
      <c r="E29" s="162"/>
      <c r="F29" s="162"/>
      <c r="G29" s="163">
        <v>801.51900000000001</v>
      </c>
      <c r="H29" s="163">
        <v>801.51900000000001</v>
      </c>
      <c r="I29" s="163">
        <v>801.51900000000001</v>
      </c>
    </row>
    <row r="30" spans="1:9" s="143" customFormat="1" ht="25.5">
      <c r="A30" s="140">
        <v>21</v>
      </c>
      <c r="B30" s="142" t="s">
        <v>117</v>
      </c>
      <c r="C30" s="161">
        <v>807</v>
      </c>
      <c r="D30" s="162" t="s">
        <v>254</v>
      </c>
      <c r="E30" s="162" t="s">
        <v>43</v>
      </c>
      <c r="F30" s="162"/>
      <c r="G30" s="163">
        <f>G29</f>
        <v>801.51900000000001</v>
      </c>
      <c r="H30" s="163">
        <f t="shared" ref="H30:I31" si="12">H29</f>
        <v>801.51900000000001</v>
      </c>
      <c r="I30" s="163">
        <f t="shared" si="12"/>
        <v>801.51900000000001</v>
      </c>
    </row>
    <row r="31" spans="1:9" s="143" customFormat="1" ht="25.5">
      <c r="A31" s="141">
        <v>22</v>
      </c>
      <c r="B31" s="142" t="s">
        <v>116</v>
      </c>
      <c r="C31" s="161">
        <v>807</v>
      </c>
      <c r="D31" s="162" t="s">
        <v>254</v>
      </c>
      <c r="E31" s="162" t="s">
        <v>37</v>
      </c>
      <c r="F31" s="162"/>
      <c r="G31" s="163">
        <f>G30</f>
        <v>801.51900000000001</v>
      </c>
      <c r="H31" s="163">
        <f t="shared" si="12"/>
        <v>801.51900000000001</v>
      </c>
      <c r="I31" s="163">
        <f t="shared" si="12"/>
        <v>801.51900000000001</v>
      </c>
    </row>
    <row r="32" spans="1:9" s="143" customFormat="1">
      <c r="A32" s="140">
        <v>23</v>
      </c>
      <c r="B32" s="142" t="s">
        <v>54</v>
      </c>
      <c r="C32" s="161">
        <v>807</v>
      </c>
      <c r="D32" s="162" t="s">
        <v>254</v>
      </c>
      <c r="E32" s="162" t="s">
        <v>37</v>
      </c>
      <c r="F32" s="162" t="s">
        <v>99</v>
      </c>
      <c r="G32" s="163">
        <f t="shared" ref="G32" si="13">G31</f>
        <v>801.51900000000001</v>
      </c>
      <c r="H32" s="163">
        <f t="shared" ref="H32:I32" si="14">H31</f>
        <v>801.51900000000001</v>
      </c>
      <c r="I32" s="163">
        <f t="shared" si="14"/>
        <v>801.51900000000001</v>
      </c>
    </row>
    <row r="33" spans="1:9" s="143" customFormat="1">
      <c r="A33" s="141">
        <v>24</v>
      </c>
      <c r="B33" s="142" t="s">
        <v>3</v>
      </c>
      <c r="C33" s="161">
        <v>807</v>
      </c>
      <c r="D33" s="162" t="s">
        <v>254</v>
      </c>
      <c r="E33" s="162" t="s">
        <v>37</v>
      </c>
      <c r="F33" s="162" t="s">
        <v>98</v>
      </c>
      <c r="G33" s="163">
        <f>G32</f>
        <v>801.51900000000001</v>
      </c>
      <c r="H33" s="163">
        <f t="shared" ref="H33:I33" si="15">H32</f>
        <v>801.51900000000001</v>
      </c>
      <c r="I33" s="163">
        <f t="shared" si="15"/>
        <v>801.51900000000001</v>
      </c>
    </row>
    <row r="34" spans="1:9" s="143" customFormat="1" ht="25.5">
      <c r="A34" s="140">
        <v>25</v>
      </c>
      <c r="B34" s="147" t="s">
        <v>220</v>
      </c>
      <c r="C34" s="158">
        <v>807</v>
      </c>
      <c r="D34" s="159" t="s">
        <v>137</v>
      </c>
      <c r="E34" s="159"/>
      <c r="F34" s="159"/>
      <c r="G34" s="160">
        <f>G35+G40+G45</f>
        <v>627.70056999999997</v>
      </c>
      <c r="H34" s="160">
        <f t="shared" ref="H34:I34" si="16">H35+H40+H45</f>
        <v>492.88900000000001</v>
      </c>
      <c r="I34" s="160">
        <f t="shared" si="16"/>
        <v>492.88900000000001</v>
      </c>
    </row>
    <row r="35" spans="1:9" s="143" customFormat="1" ht="56.25" customHeight="1">
      <c r="A35" s="141">
        <v>26</v>
      </c>
      <c r="B35" s="153" t="s">
        <v>221</v>
      </c>
      <c r="C35" s="161">
        <v>807</v>
      </c>
      <c r="D35" s="162" t="s">
        <v>138</v>
      </c>
      <c r="E35" s="162"/>
      <c r="F35" s="162"/>
      <c r="G35" s="163">
        <f>G36</f>
        <v>385.09500000000003</v>
      </c>
      <c r="H35" s="163">
        <f t="shared" ref="H35:I36" si="17">H36</f>
        <v>385.09500000000003</v>
      </c>
      <c r="I35" s="163">
        <f t="shared" si="17"/>
        <v>385.09500000000003</v>
      </c>
    </row>
    <row r="36" spans="1:9" s="143" customFormat="1" ht="25.5">
      <c r="A36" s="140">
        <v>27</v>
      </c>
      <c r="B36" s="142" t="s">
        <v>117</v>
      </c>
      <c r="C36" s="161">
        <v>807</v>
      </c>
      <c r="D36" s="162" t="s">
        <v>138</v>
      </c>
      <c r="E36" s="162" t="s">
        <v>43</v>
      </c>
      <c r="F36" s="162"/>
      <c r="G36" s="163">
        <f>G37</f>
        <v>385.09500000000003</v>
      </c>
      <c r="H36" s="163">
        <f t="shared" si="17"/>
        <v>385.09500000000003</v>
      </c>
      <c r="I36" s="163">
        <f t="shared" si="17"/>
        <v>385.09500000000003</v>
      </c>
    </row>
    <row r="37" spans="1:9" s="143" customFormat="1" ht="28.5" customHeight="1">
      <c r="A37" s="141">
        <v>28</v>
      </c>
      <c r="B37" s="142" t="s">
        <v>116</v>
      </c>
      <c r="C37" s="161">
        <v>807</v>
      </c>
      <c r="D37" s="162" t="s">
        <v>138</v>
      </c>
      <c r="E37" s="162" t="s">
        <v>37</v>
      </c>
      <c r="F37" s="162"/>
      <c r="G37" s="101">
        <v>385.09500000000003</v>
      </c>
      <c r="H37" s="101">
        <v>385.09500000000003</v>
      </c>
      <c r="I37" s="101">
        <v>385.09500000000003</v>
      </c>
    </row>
    <row r="38" spans="1:9" s="143" customFormat="1" ht="18" customHeight="1">
      <c r="A38" s="140">
        <v>29</v>
      </c>
      <c r="B38" s="142" t="s">
        <v>33</v>
      </c>
      <c r="C38" s="161">
        <v>807</v>
      </c>
      <c r="D38" s="162" t="s">
        <v>138</v>
      </c>
      <c r="E38" s="162" t="s">
        <v>37</v>
      </c>
      <c r="F38" s="162" t="s">
        <v>100</v>
      </c>
      <c r="G38" s="163">
        <f>G37</f>
        <v>385.09500000000003</v>
      </c>
      <c r="H38" s="163">
        <f t="shared" ref="H38:I39" si="18">H37</f>
        <v>385.09500000000003</v>
      </c>
      <c r="I38" s="163">
        <f t="shared" si="18"/>
        <v>385.09500000000003</v>
      </c>
    </row>
    <row r="39" spans="1:9" s="143" customFormat="1" ht="17.25" customHeight="1">
      <c r="A39" s="141">
        <v>30</v>
      </c>
      <c r="B39" s="142" t="s">
        <v>35</v>
      </c>
      <c r="C39" s="161">
        <v>807</v>
      </c>
      <c r="D39" s="162" t="s">
        <v>138</v>
      </c>
      <c r="E39" s="162" t="s">
        <v>37</v>
      </c>
      <c r="F39" s="162" t="s">
        <v>101</v>
      </c>
      <c r="G39" s="163">
        <f>G38</f>
        <v>385.09500000000003</v>
      </c>
      <c r="H39" s="163">
        <f t="shared" si="18"/>
        <v>385.09500000000003</v>
      </c>
      <c r="I39" s="163">
        <f t="shared" si="18"/>
        <v>385.09500000000003</v>
      </c>
    </row>
    <row r="40" spans="1:9" s="143" customFormat="1" ht="66.75" customHeight="1">
      <c r="A40" s="140">
        <v>31</v>
      </c>
      <c r="B40" s="142" t="s">
        <v>226</v>
      </c>
      <c r="C40" s="161">
        <v>807</v>
      </c>
      <c r="D40" s="162" t="s">
        <v>140</v>
      </c>
      <c r="E40" s="162"/>
      <c r="F40" s="162"/>
      <c r="G40" s="163">
        <f>G41</f>
        <v>65.2</v>
      </c>
      <c r="H40" s="163">
        <f t="shared" ref="H40:I41" si="19">H41</f>
        <v>65.2</v>
      </c>
      <c r="I40" s="163">
        <f t="shared" si="19"/>
        <v>65.2</v>
      </c>
    </row>
    <row r="41" spans="1:9" s="143" customFormat="1" ht="25.5">
      <c r="A41" s="141">
        <v>32</v>
      </c>
      <c r="B41" s="142" t="s">
        <v>117</v>
      </c>
      <c r="C41" s="161">
        <v>807</v>
      </c>
      <c r="D41" s="162" t="s">
        <v>140</v>
      </c>
      <c r="E41" s="162" t="s">
        <v>43</v>
      </c>
      <c r="F41" s="162"/>
      <c r="G41" s="163">
        <f>G42</f>
        <v>65.2</v>
      </c>
      <c r="H41" s="163">
        <f t="shared" si="19"/>
        <v>65.2</v>
      </c>
      <c r="I41" s="163">
        <f t="shared" si="19"/>
        <v>65.2</v>
      </c>
    </row>
    <row r="42" spans="1:9" s="143" customFormat="1" ht="30.75" customHeight="1">
      <c r="A42" s="140">
        <v>33</v>
      </c>
      <c r="B42" s="142" t="s">
        <v>116</v>
      </c>
      <c r="C42" s="161">
        <v>807</v>
      </c>
      <c r="D42" s="162" t="s">
        <v>140</v>
      </c>
      <c r="E42" s="162" t="s">
        <v>37</v>
      </c>
      <c r="F42" s="162"/>
      <c r="G42" s="163">
        <v>65.2</v>
      </c>
      <c r="H42" s="163">
        <v>65.2</v>
      </c>
      <c r="I42" s="163">
        <v>65.2</v>
      </c>
    </row>
    <row r="43" spans="1:9" s="143" customFormat="1" ht="13.5" customHeight="1">
      <c r="A43" s="141">
        <v>34</v>
      </c>
      <c r="B43" s="142" t="s">
        <v>33</v>
      </c>
      <c r="C43" s="161">
        <v>807</v>
      </c>
      <c r="D43" s="162" t="s">
        <v>140</v>
      </c>
      <c r="E43" s="162" t="s">
        <v>37</v>
      </c>
      <c r="F43" s="162" t="s">
        <v>100</v>
      </c>
      <c r="G43" s="163">
        <f t="shared" ref="G43:I44" si="20">G42</f>
        <v>65.2</v>
      </c>
      <c r="H43" s="163">
        <f t="shared" si="20"/>
        <v>65.2</v>
      </c>
      <c r="I43" s="163">
        <f t="shared" si="20"/>
        <v>65.2</v>
      </c>
    </row>
    <row r="44" spans="1:9" s="143" customFormat="1" ht="12.75" customHeight="1">
      <c r="A44" s="140">
        <v>35</v>
      </c>
      <c r="B44" s="142" t="s">
        <v>35</v>
      </c>
      <c r="C44" s="161">
        <v>807</v>
      </c>
      <c r="D44" s="162" t="s">
        <v>140</v>
      </c>
      <c r="E44" s="162" t="s">
        <v>37</v>
      </c>
      <c r="F44" s="162" t="s">
        <v>101</v>
      </c>
      <c r="G44" s="163">
        <f t="shared" si="20"/>
        <v>65.2</v>
      </c>
      <c r="H44" s="163">
        <f t="shared" si="20"/>
        <v>65.2</v>
      </c>
      <c r="I44" s="163">
        <f t="shared" si="20"/>
        <v>65.2</v>
      </c>
    </row>
    <row r="45" spans="1:9" s="143" customFormat="1" ht="63.75">
      <c r="A45" s="141">
        <v>36</v>
      </c>
      <c r="B45" s="142" t="s">
        <v>223</v>
      </c>
      <c r="C45" s="161">
        <v>807</v>
      </c>
      <c r="D45" s="162" t="s">
        <v>141</v>
      </c>
      <c r="E45" s="162"/>
      <c r="F45" s="162"/>
      <c r="G45" s="163">
        <f>G46</f>
        <v>177.40557000000001</v>
      </c>
      <c r="H45" s="163">
        <f t="shared" ref="H45:I46" si="21">H46</f>
        <v>42.594000000000001</v>
      </c>
      <c r="I45" s="163">
        <f t="shared" si="21"/>
        <v>42.594000000000001</v>
      </c>
    </row>
    <row r="46" spans="1:9" s="143" customFormat="1" ht="25.5">
      <c r="A46" s="140">
        <v>37</v>
      </c>
      <c r="B46" s="142" t="s">
        <v>117</v>
      </c>
      <c r="C46" s="161">
        <v>807</v>
      </c>
      <c r="D46" s="162" t="s">
        <v>141</v>
      </c>
      <c r="E46" s="162" t="s">
        <v>43</v>
      </c>
      <c r="F46" s="162"/>
      <c r="G46" s="163">
        <f>G47</f>
        <v>177.40557000000001</v>
      </c>
      <c r="H46" s="163">
        <f t="shared" si="21"/>
        <v>42.594000000000001</v>
      </c>
      <c r="I46" s="163">
        <f t="shared" si="21"/>
        <v>42.594000000000001</v>
      </c>
    </row>
    <row r="47" spans="1:9" s="143" customFormat="1" ht="29.25" customHeight="1">
      <c r="A47" s="141">
        <v>38</v>
      </c>
      <c r="B47" s="142" t="s">
        <v>116</v>
      </c>
      <c r="C47" s="161">
        <v>807</v>
      </c>
      <c r="D47" s="162" t="s">
        <v>141</v>
      </c>
      <c r="E47" s="162" t="s">
        <v>37</v>
      </c>
      <c r="F47" s="162"/>
      <c r="G47" s="163">
        <v>177.40557000000001</v>
      </c>
      <c r="H47" s="163">
        <v>42.594000000000001</v>
      </c>
      <c r="I47" s="163">
        <v>42.594000000000001</v>
      </c>
    </row>
    <row r="48" spans="1:9" s="144" customFormat="1">
      <c r="A48" s="140">
        <v>39</v>
      </c>
      <c r="B48" s="142" t="s">
        <v>33</v>
      </c>
      <c r="C48" s="161">
        <v>807</v>
      </c>
      <c r="D48" s="162" t="s">
        <v>141</v>
      </c>
      <c r="E48" s="162" t="s">
        <v>37</v>
      </c>
      <c r="F48" s="162" t="s">
        <v>100</v>
      </c>
      <c r="G48" s="163">
        <f t="shared" ref="G48:I49" si="22">G47</f>
        <v>177.40557000000001</v>
      </c>
      <c r="H48" s="163">
        <f t="shared" si="22"/>
        <v>42.594000000000001</v>
      </c>
      <c r="I48" s="163">
        <f t="shared" si="22"/>
        <v>42.594000000000001</v>
      </c>
    </row>
    <row r="49" spans="1:9" s="144" customFormat="1">
      <c r="A49" s="141">
        <v>40</v>
      </c>
      <c r="B49" s="142" t="s">
        <v>35</v>
      </c>
      <c r="C49" s="161">
        <v>807</v>
      </c>
      <c r="D49" s="162" t="s">
        <v>141</v>
      </c>
      <c r="E49" s="162" t="s">
        <v>37</v>
      </c>
      <c r="F49" s="162" t="s">
        <v>101</v>
      </c>
      <c r="G49" s="163">
        <f t="shared" si="22"/>
        <v>177.40557000000001</v>
      </c>
      <c r="H49" s="163">
        <f t="shared" si="22"/>
        <v>42.594000000000001</v>
      </c>
      <c r="I49" s="163">
        <f t="shared" si="22"/>
        <v>42.594000000000001</v>
      </c>
    </row>
    <row r="50" spans="1:9" s="143" customFormat="1" ht="38.25">
      <c r="A50" s="140">
        <v>41</v>
      </c>
      <c r="B50" s="147" t="s">
        <v>238</v>
      </c>
      <c r="C50" s="158">
        <v>807</v>
      </c>
      <c r="D50" s="165" t="s">
        <v>235</v>
      </c>
      <c r="E50" s="162"/>
      <c r="F50" s="162"/>
      <c r="G50" s="160">
        <f>G51</f>
        <v>87.22251</v>
      </c>
      <c r="H50" s="160">
        <f t="shared" ref="H50:I50" si="23">H51</f>
        <v>46</v>
      </c>
      <c r="I50" s="160">
        <f t="shared" si="23"/>
        <v>46</v>
      </c>
    </row>
    <row r="51" spans="1:9" s="143" customFormat="1" ht="78" customHeight="1">
      <c r="A51" s="141">
        <v>42</v>
      </c>
      <c r="B51" s="155" t="s">
        <v>236</v>
      </c>
      <c r="C51" s="161">
        <v>807</v>
      </c>
      <c r="D51" s="164" t="s">
        <v>239</v>
      </c>
      <c r="E51" s="162"/>
      <c r="F51" s="162"/>
      <c r="G51" s="163">
        <v>87.22251</v>
      </c>
      <c r="H51" s="163">
        <v>46</v>
      </c>
      <c r="I51" s="163">
        <v>46</v>
      </c>
    </row>
    <row r="52" spans="1:9" s="143" customFormat="1" ht="25.5">
      <c r="A52" s="140">
        <v>43</v>
      </c>
      <c r="B52" s="142" t="s">
        <v>117</v>
      </c>
      <c r="C52" s="161">
        <v>807</v>
      </c>
      <c r="D52" s="162" t="s">
        <v>237</v>
      </c>
      <c r="E52" s="162" t="s">
        <v>43</v>
      </c>
      <c r="F52" s="162"/>
      <c r="G52" s="163">
        <f>G51</f>
        <v>87.22251</v>
      </c>
      <c r="H52" s="163">
        <f t="shared" ref="H52:I53" si="24">H51</f>
        <v>46</v>
      </c>
      <c r="I52" s="163">
        <f t="shared" si="24"/>
        <v>46</v>
      </c>
    </row>
    <row r="53" spans="1:9" s="143" customFormat="1" ht="25.5">
      <c r="A53" s="141">
        <v>44</v>
      </c>
      <c r="B53" s="142" t="s">
        <v>116</v>
      </c>
      <c r="C53" s="161">
        <v>807</v>
      </c>
      <c r="D53" s="162" t="s">
        <v>237</v>
      </c>
      <c r="E53" s="162" t="s">
        <v>37</v>
      </c>
      <c r="F53" s="162"/>
      <c r="G53" s="163">
        <f>G52</f>
        <v>87.22251</v>
      </c>
      <c r="H53" s="163">
        <f t="shared" si="24"/>
        <v>46</v>
      </c>
      <c r="I53" s="163">
        <f t="shared" si="24"/>
        <v>46</v>
      </c>
    </row>
    <row r="54" spans="1:9" s="143" customFormat="1">
      <c r="A54" s="140">
        <v>45</v>
      </c>
      <c r="B54" s="142" t="s">
        <v>210</v>
      </c>
      <c r="C54" s="161">
        <v>807</v>
      </c>
      <c r="D54" s="162" t="s">
        <v>237</v>
      </c>
      <c r="E54" s="162" t="s">
        <v>37</v>
      </c>
      <c r="F54" s="162" t="s">
        <v>101</v>
      </c>
      <c r="G54" s="163">
        <f t="shared" ref="G54:I55" si="25">G53</f>
        <v>87.22251</v>
      </c>
      <c r="H54" s="163">
        <f t="shared" si="25"/>
        <v>46</v>
      </c>
      <c r="I54" s="163">
        <f t="shared" si="25"/>
        <v>46</v>
      </c>
    </row>
    <row r="55" spans="1:9" s="143" customFormat="1">
      <c r="A55" s="141">
        <v>46</v>
      </c>
      <c r="B55" s="142" t="s">
        <v>34</v>
      </c>
      <c r="C55" s="161">
        <v>807</v>
      </c>
      <c r="D55" s="162" t="s">
        <v>237</v>
      </c>
      <c r="E55" s="162" t="s">
        <v>37</v>
      </c>
      <c r="F55" s="162" t="s">
        <v>100</v>
      </c>
      <c r="G55" s="163">
        <f>G54</f>
        <v>87.22251</v>
      </c>
      <c r="H55" s="163">
        <f t="shared" si="25"/>
        <v>46</v>
      </c>
      <c r="I55" s="163">
        <f t="shared" si="25"/>
        <v>46</v>
      </c>
    </row>
    <row r="56" spans="1:9" s="143" customFormat="1" ht="14.25">
      <c r="A56" s="140">
        <v>47</v>
      </c>
      <c r="B56" s="148" t="s">
        <v>41</v>
      </c>
      <c r="C56" s="158">
        <v>807</v>
      </c>
      <c r="D56" s="166" t="s">
        <v>120</v>
      </c>
      <c r="E56" s="167"/>
      <c r="F56" s="167"/>
      <c r="G56" s="168">
        <f>G57+G76+G93+G100+G134+G156+G149+G127+G143+G86+G176+G181+G187+G107+G114+G163+G170</f>
        <v>15520.21185</v>
      </c>
      <c r="H56" s="168">
        <f t="shared" ref="H56:I56" si="26">H57++H93+H134+H156+H149+H127+H143+H86+H176+H181+H187+H107+H114+H163</f>
        <v>13835.63</v>
      </c>
      <c r="I56" s="168">
        <f t="shared" si="26"/>
        <v>13454.367</v>
      </c>
    </row>
    <row r="57" spans="1:9" s="144" customFormat="1">
      <c r="A57" s="141">
        <v>48</v>
      </c>
      <c r="B57" s="149" t="s">
        <v>46</v>
      </c>
      <c r="C57" s="158">
        <v>807</v>
      </c>
      <c r="D57" s="166" t="s">
        <v>121</v>
      </c>
      <c r="E57" s="166"/>
      <c r="F57" s="166"/>
      <c r="G57" s="168">
        <f>G58+G71</f>
        <v>9399.7176199999994</v>
      </c>
      <c r="H57" s="168">
        <f t="shared" ref="H57:I57" si="27">H58+H71</f>
        <v>8888.3729999999996</v>
      </c>
      <c r="I57" s="168">
        <f t="shared" si="27"/>
        <v>8495.91</v>
      </c>
    </row>
    <row r="58" spans="1:9" s="143" customFormat="1" ht="38.25">
      <c r="A58" s="140">
        <v>49</v>
      </c>
      <c r="B58" s="147" t="s">
        <v>198</v>
      </c>
      <c r="C58" s="158">
        <v>807</v>
      </c>
      <c r="D58" s="159" t="s">
        <v>126</v>
      </c>
      <c r="E58" s="162"/>
      <c r="F58" s="162"/>
      <c r="G58" s="160">
        <f>G59+G63+G67</f>
        <v>7934.1496200000001</v>
      </c>
      <c r="H58" s="160">
        <f t="shared" ref="H58:I58" si="28">H59+H63+H67</f>
        <v>7475.0309999999999</v>
      </c>
      <c r="I58" s="160">
        <f t="shared" si="28"/>
        <v>7082.5680000000002</v>
      </c>
    </row>
    <row r="59" spans="1:9" s="143" customFormat="1" ht="51">
      <c r="A59" s="141">
        <v>50</v>
      </c>
      <c r="B59" s="142" t="s">
        <v>160</v>
      </c>
      <c r="C59" s="161">
        <v>807</v>
      </c>
      <c r="D59" s="162" t="s">
        <v>126</v>
      </c>
      <c r="E59" s="162" t="s">
        <v>42</v>
      </c>
      <c r="F59" s="162"/>
      <c r="G59" s="163">
        <f>G60</f>
        <v>3636.7139999999999</v>
      </c>
      <c r="H59" s="163">
        <f t="shared" ref="H59:I60" si="29">H60</f>
        <v>3855.8150000000001</v>
      </c>
      <c r="I59" s="163">
        <f t="shared" si="29"/>
        <v>3855.8150000000001</v>
      </c>
    </row>
    <row r="60" spans="1:9" s="143" customFormat="1" ht="25.5">
      <c r="A60" s="140">
        <v>51</v>
      </c>
      <c r="B60" s="142" t="s">
        <v>148</v>
      </c>
      <c r="C60" s="161">
        <v>807</v>
      </c>
      <c r="D60" s="162" t="s">
        <v>126</v>
      </c>
      <c r="E60" s="162" t="s">
        <v>39</v>
      </c>
      <c r="F60" s="162"/>
      <c r="G60" s="163">
        <f>G61</f>
        <v>3636.7139999999999</v>
      </c>
      <c r="H60" s="163">
        <f t="shared" si="29"/>
        <v>3855.8150000000001</v>
      </c>
      <c r="I60" s="163">
        <f t="shared" si="29"/>
        <v>3855.8150000000001</v>
      </c>
    </row>
    <row r="61" spans="1:9" s="143" customFormat="1">
      <c r="A61" s="141">
        <v>52</v>
      </c>
      <c r="B61" s="150" t="s">
        <v>30</v>
      </c>
      <c r="C61" s="161">
        <v>807</v>
      </c>
      <c r="D61" s="162" t="s">
        <v>126</v>
      </c>
      <c r="E61" s="167" t="s">
        <v>39</v>
      </c>
      <c r="F61" s="167" t="s">
        <v>102</v>
      </c>
      <c r="G61" s="169">
        <f>G62</f>
        <v>3636.7139999999999</v>
      </c>
      <c r="H61" s="169">
        <f t="shared" ref="H61:I61" si="30">H62</f>
        <v>3855.8150000000001</v>
      </c>
      <c r="I61" s="169">
        <f t="shared" si="30"/>
        <v>3855.8150000000001</v>
      </c>
    </row>
    <row r="62" spans="1:9" s="143" customFormat="1" ht="38.25">
      <c r="A62" s="140">
        <v>53</v>
      </c>
      <c r="B62" s="150" t="s">
        <v>161</v>
      </c>
      <c r="C62" s="161">
        <v>807</v>
      </c>
      <c r="D62" s="162" t="s">
        <v>126</v>
      </c>
      <c r="E62" s="167" t="s">
        <v>39</v>
      </c>
      <c r="F62" s="167" t="s">
        <v>103</v>
      </c>
      <c r="G62" s="163">
        <v>3636.7139999999999</v>
      </c>
      <c r="H62" s="163">
        <v>3855.8150000000001</v>
      </c>
      <c r="I62" s="163">
        <v>3855.8150000000001</v>
      </c>
    </row>
    <row r="63" spans="1:9" s="143" customFormat="1" ht="25.5">
      <c r="A63" s="141">
        <v>54</v>
      </c>
      <c r="B63" s="142" t="s">
        <v>117</v>
      </c>
      <c r="C63" s="161">
        <v>807</v>
      </c>
      <c r="D63" s="162" t="s">
        <v>126</v>
      </c>
      <c r="E63" s="162" t="s">
        <v>43</v>
      </c>
      <c r="F63" s="162"/>
      <c r="G63" s="163">
        <f>G64</f>
        <v>4294.3696200000004</v>
      </c>
      <c r="H63" s="163">
        <f>H64</f>
        <v>3616.15</v>
      </c>
      <c r="I63" s="163">
        <f>I64</f>
        <v>3223.6869999999999</v>
      </c>
    </row>
    <row r="64" spans="1:9" s="143" customFormat="1" ht="25.5">
      <c r="A64" s="140">
        <v>55</v>
      </c>
      <c r="B64" s="142" t="s">
        <v>2</v>
      </c>
      <c r="C64" s="161">
        <v>807</v>
      </c>
      <c r="D64" s="162" t="s">
        <v>126</v>
      </c>
      <c r="E64" s="162" t="s">
        <v>37</v>
      </c>
      <c r="F64" s="162"/>
      <c r="G64" s="163">
        <v>4294.3696200000004</v>
      </c>
      <c r="H64" s="163">
        <f>3616.4-0.25</f>
        <v>3616.15</v>
      </c>
      <c r="I64" s="163">
        <f>3224.187-0.5</f>
        <v>3223.6869999999999</v>
      </c>
    </row>
    <row r="65" spans="1:9" s="143" customFormat="1">
      <c r="A65" s="141">
        <v>56</v>
      </c>
      <c r="B65" s="150" t="s">
        <v>30</v>
      </c>
      <c r="C65" s="161">
        <v>807</v>
      </c>
      <c r="D65" s="162" t="s">
        <v>126</v>
      </c>
      <c r="E65" s="162" t="s">
        <v>37</v>
      </c>
      <c r="F65" s="162" t="s">
        <v>102</v>
      </c>
      <c r="G65" s="163">
        <f>G64</f>
        <v>4294.3696200000004</v>
      </c>
      <c r="H65" s="163">
        <f t="shared" ref="H65:I65" si="31">H64</f>
        <v>3616.15</v>
      </c>
      <c r="I65" s="163">
        <f t="shared" si="31"/>
        <v>3223.6869999999999</v>
      </c>
    </row>
    <row r="66" spans="1:9" s="143" customFormat="1" ht="38.25">
      <c r="A66" s="140">
        <v>57</v>
      </c>
      <c r="B66" s="150" t="s">
        <v>161</v>
      </c>
      <c r="C66" s="161">
        <v>807</v>
      </c>
      <c r="D66" s="162" t="s">
        <v>126</v>
      </c>
      <c r="E66" s="162" t="s">
        <v>37</v>
      </c>
      <c r="F66" s="162" t="s">
        <v>103</v>
      </c>
      <c r="G66" s="163">
        <f>G65</f>
        <v>4294.3696200000004</v>
      </c>
      <c r="H66" s="163">
        <f>H65</f>
        <v>3616.15</v>
      </c>
      <c r="I66" s="163">
        <f>I65</f>
        <v>3223.6869999999999</v>
      </c>
    </row>
    <row r="67" spans="1:9" s="143" customFormat="1">
      <c r="A67" s="141">
        <v>58</v>
      </c>
      <c r="B67" s="142" t="s">
        <v>49</v>
      </c>
      <c r="C67" s="161">
        <v>807</v>
      </c>
      <c r="D67" s="162" t="s">
        <v>126</v>
      </c>
      <c r="E67" s="162" t="s">
        <v>50</v>
      </c>
      <c r="F67" s="162"/>
      <c r="G67" s="163">
        <f>G68</f>
        <v>3.0659999999999998</v>
      </c>
      <c r="H67" s="163">
        <f t="shared" ref="H67:I67" si="32">H68</f>
        <v>3.0659999999999998</v>
      </c>
      <c r="I67" s="163">
        <f t="shared" si="32"/>
        <v>3.0659999999999998</v>
      </c>
    </row>
    <row r="68" spans="1:9" s="143" customFormat="1">
      <c r="A68" s="140">
        <v>59</v>
      </c>
      <c r="B68" s="142" t="s">
        <v>51</v>
      </c>
      <c r="C68" s="161">
        <v>807</v>
      </c>
      <c r="D68" s="162" t="s">
        <v>126</v>
      </c>
      <c r="E68" s="162" t="s">
        <v>40</v>
      </c>
      <c r="F68" s="162"/>
      <c r="G68" s="163">
        <v>3.0659999999999998</v>
      </c>
      <c r="H68" s="163">
        <v>3.0659999999999998</v>
      </c>
      <c r="I68" s="163">
        <v>3.0659999999999998</v>
      </c>
    </row>
    <row r="69" spans="1:9" s="143" customFormat="1">
      <c r="A69" s="141">
        <v>60</v>
      </c>
      <c r="B69" s="150" t="s">
        <v>30</v>
      </c>
      <c r="C69" s="161">
        <v>807</v>
      </c>
      <c r="D69" s="162" t="s">
        <v>126</v>
      </c>
      <c r="E69" s="162" t="s">
        <v>40</v>
      </c>
      <c r="F69" s="162" t="s">
        <v>102</v>
      </c>
      <c r="G69" s="163">
        <f t="shared" ref="G69:I69" si="33">G68</f>
        <v>3.0659999999999998</v>
      </c>
      <c r="H69" s="163">
        <f t="shared" si="33"/>
        <v>3.0659999999999998</v>
      </c>
      <c r="I69" s="163">
        <f t="shared" si="33"/>
        <v>3.0659999999999998</v>
      </c>
    </row>
    <row r="70" spans="1:9" s="143" customFormat="1" ht="38.25">
      <c r="A70" s="140">
        <v>61</v>
      </c>
      <c r="B70" s="150" t="s">
        <v>161</v>
      </c>
      <c r="C70" s="161">
        <v>807</v>
      </c>
      <c r="D70" s="162" t="s">
        <v>126</v>
      </c>
      <c r="E70" s="162" t="s">
        <v>40</v>
      </c>
      <c r="F70" s="162" t="s">
        <v>103</v>
      </c>
      <c r="G70" s="163">
        <f>G69</f>
        <v>3.0659999999999998</v>
      </c>
      <c r="H70" s="163">
        <f>H69</f>
        <v>3.0659999999999998</v>
      </c>
      <c r="I70" s="163">
        <f>I69</f>
        <v>3.0659999999999998</v>
      </c>
    </row>
    <row r="71" spans="1:9" s="143" customFormat="1" ht="33" customHeight="1">
      <c r="A71" s="141">
        <v>62</v>
      </c>
      <c r="B71" s="149" t="s">
        <v>143</v>
      </c>
      <c r="C71" s="158">
        <v>807</v>
      </c>
      <c r="D71" s="166" t="s">
        <v>142</v>
      </c>
      <c r="E71" s="167"/>
      <c r="F71" s="167"/>
      <c r="G71" s="168">
        <f>G72</f>
        <v>1465.568</v>
      </c>
      <c r="H71" s="168">
        <f t="shared" ref="H71:I72" si="34">H72</f>
        <v>1413.3420000000001</v>
      </c>
      <c r="I71" s="168">
        <f t="shared" si="34"/>
        <v>1413.3420000000001</v>
      </c>
    </row>
    <row r="72" spans="1:9" s="143" customFormat="1" ht="51">
      <c r="A72" s="140">
        <v>63</v>
      </c>
      <c r="B72" s="150" t="s">
        <v>48</v>
      </c>
      <c r="C72" s="161">
        <v>807</v>
      </c>
      <c r="D72" s="167" t="s">
        <v>142</v>
      </c>
      <c r="E72" s="170" t="s">
        <v>42</v>
      </c>
      <c r="F72" s="167"/>
      <c r="G72" s="171">
        <f>G73</f>
        <v>1465.568</v>
      </c>
      <c r="H72" s="171">
        <f t="shared" si="34"/>
        <v>1413.3420000000001</v>
      </c>
      <c r="I72" s="171">
        <f t="shared" si="34"/>
        <v>1413.3420000000001</v>
      </c>
    </row>
    <row r="73" spans="1:9" s="143" customFormat="1" ht="25.5">
      <c r="A73" s="141">
        <v>64</v>
      </c>
      <c r="B73" s="150" t="s">
        <v>47</v>
      </c>
      <c r="C73" s="161">
        <v>807</v>
      </c>
      <c r="D73" s="167" t="s">
        <v>142</v>
      </c>
      <c r="E73" s="167" t="s">
        <v>39</v>
      </c>
      <c r="F73" s="167"/>
      <c r="G73" s="82">
        <v>1465.568</v>
      </c>
      <c r="H73" s="82">
        <v>1413.3420000000001</v>
      </c>
      <c r="I73" s="82">
        <v>1413.3420000000001</v>
      </c>
    </row>
    <row r="74" spans="1:9" s="143" customFormat="1">
      <c r="A74" s="140">
        <v>65</v>
      </c>
      <c r="B74" s="150" t="s">
        <v>30</v>
      </c>
      <c r="C74" s="161">
        <v>807</v>
      </c>
      <c r="D74" s="167" t="s">
        <v>142</v>
      </c>
      <c r="E74" s="167" t="s">
        <v>39</v>
      </c>
      <c r="F74" s="167" t="s">
        <v>102</v>
      </c>
      <c r="G74" s="169">
        <f>G73</f>
        <v>1465.568</v>
      </c>
      <c r="H74" s="169">
        <f>H73</f>
        <v>1413.3420000000001</v>
      </c>
      <c r="I74" s="169">
        <f>I73</f>
        <v>1413.3420000000001</v>
      </c>
    </row>
    <row r="75" spans="1:9" s="143" customFormat="1" ht="25.5">
      <c r="A75" s="141">
        <v>66</v>
      </c>
      <c r="B75" s="150" t="s">
        <v>14</v>
      </c>
      <c r="C75" s="161">
        <v>807</v>
      </c>
      <c r="D75" s="167" t="s">
        <v>142</v>
      </c>
      <c r="E75" s="167" t="s">
        <v>39</v>
      </c>
      <c r="F75" s="167" t="s">
        <v>104</v>
      </c>
      <c r="G75" s="171">
        <f>G73</f>
        <v>1465.568</v>
      </c>
      <c r="H75" s="171">
        <f>H73</f>
        <v>1413.3420000000001</v>
      </c>
      <c r="I75" s="171">
        <f>I73</f>
        <v>1413.3420000000001</v>
      </c>
    </row>
    <row r="76" spans="1:9" s="144" customFormat="1" ht="24" customHeight="1">
      <c r="A76" s="140">
        <v>67</v>
      </c>
      <c r="B76" s="12" t="s">
        <v>41</v>
      </c>
      <c r="C76" s="158">
        <v>807</v>
      </c>
      <c r="D76" s="165" t="s">
        <v>120</v>
      </c>
      <c r="E76" s="159"/>
      <c r="F76" s="159"/>
      <c r="G76" s="303">
        <f t="shared" ref="G76:I82" si="35">G77</f>
        <v>78.143470000000008</v>
      </c>
      <c r="H76" s="303">
        <f t="shared" si="35"/>
        <v>0</v>
      </c>
      <c r="I76" s="303">
        <f t="shared" si="35"/>
        <v>0</v>
      </c>
    </row>
    <row r="77" spans="1:9" s="143" customFormat="1">
      <c r="A77" s="141">
        <v>68</v>
      </c>
      <c r="B77" s="142" t="s">
        <v>151</v>
      </c>
      <c r="C77" s="161">
        <v>807</v>
      </c>
      <c r="D77" s="164" t="s">
        <v>121</v>
      </c>
      <c r="E77" s="164"/>
      <c r="F77" s="164"/>
      <c r="G77" s="101">
        <f>G78+G82</f>
        <v>78.143470000000008</v>
      </c>
      <c r="H77" s="101">
        <f>H82</f>
        <v>0</v>
      </c>
      <c r="I77" s="101">
        <f>I82</f>
        <v>0</v>
      </c>
    </row>
    <row r="78" spans="1:9" s="143" customFormat="1" ht="25.5">
      <c r="A78" s="140">
        <v>69</v>
      </c>
      <c r="B78" s="142" t="s">
        <v>117</v>
      </c>
      <c r="C78" s="161">
        <v>807</v>
      </c>
      <c r="D78" s="162" t="s">
        <v>388</v>
      </c>
      <c r="E78" s="162" t="s">
        <v>43</v>
      </c>
      <c r="F78" s="164"/>
      <c r="G78" s="101">
        <f>G79</f>
        <v>8.1434700000000007</v>
      </c>
      <c r="H78" s="101">
        <f t="shared" si="35"/>
        <v>0</v>
      </c>
      <c r="I78" s="101">
        <f t="shared" si="35"/>
        <v>0</v>
      </c>
    </row>
    <row r="79" spans="1:9" s="143" customFormat="1" ht="25.5">
      <c r="A79" s="141">
        <v>70</v>
      </c>
      <c r="B79" s="142" t="s">
        <v>2</v>
      </c>
      <c r="C79" s="161">
        <v>807</v>
      </c>
      <c r="D79" s="162" t="s">
        <v>388</v>
      </c>
      <c r="E79" s="162" t="s">
        <v>37</v>
      </c>
      <c r="F79" s="164"/>
      <c r="G79" s="101">
        <f>G80</f>
        <v>8.1434700000000007</v>
      </c>
      <c r="H79" s="101">
        <f>H80</f>
        <v>0</v>
      </c>
      <c r="I79" s="101">
        <f>I80</f>
        <v>0</v>
      </c>
    </row>
    <row r="80" spans="1:9" s="143" customFormat="1">
      <c r="A80" s="140">
        <v>71</v>
      </c>
      <c r="B80" s="14" t="s">
        <v>33</v>
      </c>
      <c r="C80" s="161">
        <v>807</v>
      </c>
      <c r="D80" s="162" t="s">
        <v>388</v>
      </c>
      <c r="E80" s="162" t="s">
        <v>37</v>
      </c>
      <c r="F80" s="164" t="s">
        <v>100</v>
      </c>
      <c r="G80" s="101">
        <v>8.1434700000000007</v>
      </c>
      <c r="H80" s="101">
        <v>0</v>
      </c>
      <c r="I80" s="101">
        <v>0</v>
      </c>
    </row>
    <row r="81" spans="1:9" s="143" customFormat="1">
      <c r="A81" s="141">
        <v>72</v>
      </c>
      <c r="B81" s="150" t="s">
        <v>227</v>
      </c>
      <c r="C81" s="161">
        <v>807</v>
      </c>
      <c r="D81" s="162" t="s">
        <v>388</v>
      </c>
      <c r="E81" s="162" t="s">
        <v>37</v>
      </c>
      <c r="F81" s="164" t="s">
        <v>228</v>
      </c>
      <c r="G81" s="101">
        <f>G80</f>
        <v>8.1434700000000007</v>
      </c>
      <c r="H81" s="101">
        <f>H80</f>
        <v>0</v>
      </c>
      <c r="I81" s="101">
        <f>I80</f>
        <v>0</v>
      </c>
    </row>
    <row r="82" spans="1:9" s="143" customFormat="1">
      <c r="A82" s="140">
        <v>73</v>
      </c>
      <c r="B82" s="142" t="s">
        <v>49</v>
      </c>
      <c r="C82" s="161">
        <v>807</v>
      </c>
      <c r="D82" s="162" t="s">
        <v>388</v>
      </c>
      <c r="E82" s="164" t="s">
        <v>50</v>
      </c>
      <c r="F82" s="164"/>
      <c r="G82" s="101">
        <f>G83</f>
        <v>70</v>
      </c>
      <c r="H82" s="101">
        <f t="shared" si="35"/>
        <v>0</v>
      </c>
      <c r="I82" s="101">
        <f t="shared" si="35"/>
        <v>0</v>
      </c>
    </row>
    <row r="83" spans="1:9" s="143" customFormat="1">
      <c r="A83" s="141">
        <v>74</v>
      </c>
      <c r="B83" s="142" t="s">
        <v>389</v>
      </c>
      <c r="C83" s="161">
        <v>807</v>
      </c>
      <c r="D83" s="162" t="s">
        <v>388</v>
      </c>
      <c r="E83" s="164" t="s">
        <v>390</v>
      </c>
      <c r="F83" s="164"/>
      <c r="G83" s="101">
        <f>G84</f>
        <v>70</v>
      </c>
      <c r="H83" s="101">
        <f>H84</f>
        <v>0</v>
      </c>
      <c r="I83" s="101">
        <f>I84</f>
        <v>0</v>
      </c>
    </row>
    <row r="84" spans="1:9" s="143" customFormat="1">
      <c r="A84" s="140">
        <v>75</v>
      </c>
      <c r="B84" s="14" t="s">
        <v>33</v>
      </c>
      <c r="C84" s="161">
        <v>807</v>
      </c>
      <c r="D84" s="162" t="s">
        <v>388</v>
      </c>
      <c r="E84" s="164" t="s">
        <v>390</v>
      </c>
      <c r="F84" s="164" t="s">
        <v>100</v>
      </c>
      <c r="G84" s="101">
        <v>70</v>
      </c>
      <c r="H84" s="101">
        <v>0</v>
      </c>
      <c r="I84" s="101">
        <v>0</v>
      </c>
    </row>
    <row r="85" spans="1:9" s="143" customFormat="1">
      <c r="A85" s="141">
        <v>76</v>
      </c>
      <c r="B85" s="150" t="s">
        <v>227</v>
      </c>
      <c r="C85" s="161">
        <v>807</v>
      </c>
      <c r="D85" s="162" t="s">
        <v>388</v>
      </c>
      <c r="E85" s="164" t="s">
        <v>390</v>
      </c>
      <c r="F85" s="164" t="s">
        <v>228</v>
      </c>
      <c r="G85" s="101">
        <f>G84</f>
        <v>70</v>
      </c>
      <c r="H85" s="101">
        <f>H84</f>
        <v>0</v>
      </c>
      <c r="I85" s="101">
        <f>I84</f>
        <v>0</v>
      </c>
    </row>
    <row r="86" spans="1:9" s="144" customFormat="1" ht="24.75" customHeight="1">
      <c r="A86" s="140">
        <v>77</v>
      </c>
      <c r="B86" s="12" t="s">
        <v>41</v>
      </c>
      <c r="C86" s="158">
        <v>807</v>
      </c>
      <c r="D86" s="165" t="s">
        <v>120</v>
      </c>
      <c r="E86" s="159"/>
      <c r="F86" s="159"/>
      <c r="G86" s="160">
        <f>G87</f>
        <v>46.305999999999997</v>
      </c>
      <c r="H86" s="160">
        <f t="shared" ref="H86:I90" si="36">H87</f>
        <v>46.305999999999997</v>
      </c>
      <c r="I86" s="160">
        <f t="shared" si="36"/>
        <v>46.305999999999997</v>
      </c>
    </row>
    <row r="87" spans="1:9" s="143" customFormat="1" ht="18" customHeight="1">
      <c r="A87" s="141">
        <v>78</v>
      </c>
      <c r="B87" s="142" t="s">
        <v>146</v>
      </c>
      <c r="C87" s="161">
        <v>807</v>
      </c>
      <c r="D87" s="164" t="s">
        <v>128</v>
      </c>
      <c r="E87" s="164"/>
      <c r="F87" s="164"/>
      <c r="G87" s="163">
        <f>G88</f>
        <v>46.305999999999997</v>
      </c>
      <c r="H87" s="163">
        <f t="shared" si="36"/>
        <v>46.305999999999997</v>
      </c>
      <c r="I87" s="163">
        <f t="shared" si="36"/>
        <v>46.305999999999997</v>
      </c>
    </row>
    <row r="88" spans="1:9" s="144" customFormat="1" ht="30.75" customHeight="1">
      <c r="A88" s="140">
        <v>79</v>
      </c>
      <c r="B88" s="14" t="s">
        <v>229</v>
      </c>
      <c r="C88" s="161">
        <v>807</v>
      </c>
      <c r="D88" s="164" t="s">
        <v>230</v>
      </c>
      <c r="E88" s="164"/>
      <c r="F88" s="164"/>
      <c r="G88" s="163">
        <f>G89</f>
        <v>46.305999999999997</v>
      </c>
      <c r="H88" s="163">
        <f t="shared" si="36"/>
        <v>46.305999999999997</v>
      </c>
      <c r="I88" s="163">
        <f t="shared" si="36"/>
        <v>46.305999999999997</v>
      </c>
    </row>
    <row r="89" spans="1:9" s="143" customFormat="1" ht="25.5">
      <c r="A89" s="141">
        <v>80</v>
      </c>
      <c r="B89" s="150" t="s">
        <v>117</v>
      </c>
      <c r="C89" s="161">
        <v>807</v>
      </c>
      <c r="D89" s="164" t="s">
        <v>230</v>
      </c>
      <c r="E89" s="164" t="s">
        <v>43</v>
      </c>
      <c r="F89" s="164"/>
      <c r="G89" s="163">
        <f>G90</f>
        <v>46.305999999999997</v>
      </c>
      <c r="H89" s="163">
        <f t="shared" si="36"/>
        <v>46.305999999999997</v>
      </c>
      <c r="I89" s="163">
        <f t="shared" si="36"/>
        <v>46.305999999999997</v>
      </c>
    </row>
    <row r="90" spans="1:9" s="143" customFormat="1" ht="25.5">
      <c r="A90" s="140">
        <v>81</v>
      </c>
      <c r="B90" s="150" t="s">
        <v>116</v>
      </c>
      <c r="C90" s="161">
        <v>807</v>
      </c>
      <c r="D90" s="164" t="s">
        <v>230</v>
      </c>
      <c r="E90" s="164" t="s">
        <v>37</v>
      </c>
      <c r="F90" s="164"/>
      <c r="G90" s="163">
        <f>G91</f>
        <v>46.305999999999997</v>
      </c>
      <c r="H90" s="163">
        <f t="shared" si="36"/>
        <v>46.305999999999997</v>
      </c>
      <c r="I90" s="163">
        <f t="shared" si="36"/>
        <v>46.305999999999997</v>
      </c>
    </row>
    <row r="91" spans="1:9" s="143" customFormat="1">
      <c r="A91" s="141">
        <v>82</v>
      </c>
      <c r="B91" s="14" t="s">
        <v>33</v>
      </c>
      <c r="C91" s="161">
        <v>807</v>
      </c>
      <c r="D91" s="164" t="s">
        <v>230</v>
      </c>
      <c r="E91" s="164" t="s">
        <v>37</v>
      </c>
      <c r="F91" s="164" t="s">
        <v>100</v>
      </c>
      <c r="G91" s="81">
        <v>46.305999999999997</v>
      </c>
      <c r="H91" s="81">
        <v>46.305999999999997</v>
      </c>
      <c r="I91" s="81">
        <v>46.305999999999997</v>
      </c>
    </row>
    <row r="92" spans="1:9" s="143" customFormat="1">
      <c r="A92" s="140">
        <v>83</v>
      </c>
      <c r="B92" s="150" t="s">
        <v>227</v>
      </c>
      <c r="C92" s="161">
        <v>807</v>
      </c>
      <c r="D92" s="164" t="s">
        <v>230</v>
      </c>
      <c r="E92" s="164" t="s">
        <v>37</v>
      </c>
      <c r="F92" s="164" t="s">
        <v>228</v>
      </c>
      <c r="G92" s="163">
        <f>G91</f>
        <v>46.305999999999997</v>
      </c>
      <c r="H92" s="163">
        <f t="shared" ref="H92:I92" si="37">H91</f>
        <v>46.305999999999997</v>
      </c>
      <c r="I92" s="163">
        <f t="shared" si="37"/>
        <v>46.305999999999997</v>
      </c>
    </row>
    <row r="93" spans="1:9" s="144" customFormat="1" ht="22.5" customHeight="1">
      <c r="A93" s="141">
        <v>84</v>
      </c>
      <c r="B93" s="12" t="s">
        <v>41</v>
      </c>
      <c r="C93" s="158">
        <v>807</v>
      </c>
      <c r="D93" s="165" t="s">
        <v>120</v>
      </c>
      <c r="E93" s="159"/>
      <c r="F93" s="159"/>
      <c r="G93" s="303">
        <f t="shared" ref="G93:I98" si="38">G94</f>
        <v>135.876</v>
      </c>
      <c r="H93" s="303">
        <f t="shared" si="38"/>
        <v>0</v>
      </c>
      <c r="I93" s="303">
        <f t="shared" si="38"/>
        <v>0</v>
      </c>
    </row>
    <row r="94" spans="1:9" s="143" customFormat="1">
      <c r="A94" s="140">
        <v>85</v>
      </c>
      <c r="B94" s="142" t="s">
        <v>146</v>
      </c>
      <c r="C94" s="161">
        <v>807</v>
      </c>
      <c r="D94" s="164" t="s">
        <v>128</v>
      </c>
      <c r="E94" s="164"/>
      <c r="F94" s="164"/>
      <c r="G94" s="101">
        <f t="shared" si="38"/>
        <v>135.876</v>
      </c>
      <c r="H94" s="101">
        <f t="shared" si="38"/>
        <v>0</v>
      </c>
      <c r="I94" s="101">
        <f t="shared" si="38"/>
        <v>0</v>
      </c>
    </row>
    <row r="95" spans="1:9" s="144" customFormat="1" ht="56.25" customHeight="1">
      <c r="A95" s="141">
        <v>86</v>
      </c>
      <c r="B95" s="14" t="s">
        <v>381</v>
      </c>
      <c r="C95" s="161">
        <v>807</v>
      </c>
      <c r="D95" s="164" t="s">
        <v>385</v>
      </c>
      <c r="E95" s="164"/>
      <c r="F95" s="164"/>
      <c r="G95" s="101">
        <f t="shared" si="38"/>
        <v>135.876</v>
      </c>
      <c r="H95" s="101">
        <f t="shared" si="38"/>
        <v>0</v>
      </c>
      <c r="I95" s="101">
        <f t="shared" si="38"/>
        <v>0</v>
      </c>
    </row>
    <row r="96" spans="1:9" s="143" customFormat="1" ht="25.5">
      <c r="A96" s="140">
        <v>87</v>
      </c>
      <c r="B96" s="150" t="s">
        <v>117</v>
      </c>
      <c r="C96" s="161">
        <v>807</v>
      </c>
      <c r="D96" s="164" t="s">
        <v>385</v>
      </c>
      <c r="E96" s="164" t="s">
        <v>53</v>
      </c>
      <c r="F96" s="164"/>
      <c r="G96" s="101">
        <f t="shared" si="38"/>
        <v>135.876</v>
      </c>
      <c r="H96" s="101">
        <f t="shared" si="38"/>
        <v>0</v>
      </c>
      <c r="I96" s="101">
        <f t="shared" si="38"/>
        <v>0</v>
      </c>
    </row>
    <row r="97" spans="1:9" s="143" customFormat="1" ht="25.5">
      <c r="A97" s="141">
        <v>88</v>
      </c>
      <c r="B97" s="150" t="s">
        <v>116</v>
      </c>
      <c r="C97" s="161">
        <v>807</v>
      </c>
      <c r="D97" s="164" t="s">
        <v>385</v>
      </c>
      <c r="E97" s="164" t="s">
        <v>38</v>
      </c>
      <c r="F97" s="164"/>
      <c r="G97" s="101">
        <f t="shared" si="38"/>
        <v>135.876</v>
      </c>
      <c r="H97" s="101">
        <f t="shared" si="38"/>
        <v>0</v>
      </c>
      <c r="I97" s="101">
        <f t="shared" si="38"/>
        <v>0</v>
      </c>
    </row>
    <row r="98" spans="1:9" s="143" customFormat="1">
      <c r="A98" s="140">
        <v>89</v>
      </c>
      <c r="B98" s="14" t="s">
        <v>33</v>
      </c>
      <c r="C98" s="161">
        <v>807</v>
      </c>
      <c r="D98" s="164" t="s">
        <v>385</v>
      </c>
      <c r="E98" s="164" t="s">
        <v>38</v>
      </c>
      <c r="F98" s="164" t="s">
        <v>100</v>
      </c>
      <c r="G98" s="101">
        <f t="shared" si="38"/>
        <v>135.876</v>
      </c>
      <c r="H98" s="101">
        <f t="shared" si="38"/>
        <v>0</v>
      </c>
      <c r="I98" s="101">
        <f t="shared" si="38"/>
        <v>0</v>
      </c>
    </row>
    <row r="99" spans="1:9" s="143" customFormat="1">
      <c r="A99" s="141">
        <v>90</v>
      </c>
      <c r="B99" s="150" t="s">
        <v>384</v>
      </c>
      <c r="C99" s="161">
        <v>807</v>
      </c>
      <c r="D99" s="164" t="s">
        <v>385</v>
      </c>
      <c r="E99" s="164" t="s">
        <v>38</v>
      </c>
      <c r="F99" s="164" t="s">
        <v>380</v>
      </c>
      <c r="G99" s="81">
        <v>135.876</v>
      </c>
      <c r="H99" s="81">
        <v>0</v>
      </c>
      <c r="I99" s="81">
        <v>0</v>
      </c>
    </row>
    <row r="100" spans="1:9" s="144" customFormat="1" ht="25.5" customHeight="1">
      <c r="A100" s="140">
        <v>91</v>
      </c>
      <c r="B100" s="12" t="s">
        <v>41</v>
      </c>
      <c r="C100" s="158">
        <v>807</v>
      </c>
      <c r="D100" s="165" t="s">
        <v>120</v>
      </c>
      <c r="E100" s="159"/>
      <c r="F100" s="159"/>
      <c r="G100" s="160">
        <f>G101</f>
        <v>538.38099999999997</v>
      </c>
      <c r="H100" s="160">
        <f t="shared" ref="H100:I104" si="39">H101</f>
        <v>0</v>
      </c>
      <c r="I100" s="160">
        <f t="shared" si="39"/>
        <v>0</v>
      </c>
    </row>
    <row r="101" spans="1:9" s="143" customFormat="1">
      <c r="A101" s="141">
        <v>92</v>
      </c>
      <c r="B101" s="142" t="s">
        <v>146</v>
      </c>
      <c r="C101" s="161">
        <v>807</v>
      </c>
      <c r="D101" s="164" t="s">
        <v>128</v>
      </c>
      <c r="E101" s="164"/>
      <c r="F101" s="164"/>
      <c r="G101" s="163">
        <f>G102</f>
        <v>538.38099999999997</v>
      </c>
      <c r="H101" s="163">
        <f t="shared" si="39"/>
        <v>0</v>
      </c>
      <c r="I101" s="163">
        <f t="shared" si="39"/>
        <v>0</v>
      </c>
    </row>
    <row r="102" spans="1:9" s="144" customFormat="1" ht="28.5" customHeight="1">
      <c r="A102" s="140">
        <v>93</v>
      </c>
      <c r="B102" s="14" t="s">
        <v>232</v>
      </c>
      <c r="C102" s="161">
        <v>807</v>
      </c>
      <c r="D102" s="164" t="s">
        <v>387</v>
      </c>
      <c r="E102" s="164"/>
      <c r="F102" s="164"/>
      <c r="G102" s="163">
        <f>G103</f>
        <v>538.38099999999997</v>
      </c>
      <c r="H102" s="163">
        <f t="shared" si="39"/>
        <v>0</v>
      </c>
      <c r="I102" s="163">
        <f t="shared" si="39"/>
        <v>0</v>
      </c>
    </row>
    <row r="103" spans="1:9" s="143" customFormat="1" ht="25.5">
      <c r="A103" s="141">
        <v>94</v>
      </c>
      <c r="B103" s="150" t="s">
        <v>117</v>
      </c>
      <c r="C103" s="161">
        <v>807</v>
      </c>
      <c r="D103" s="164" t="s">
        <v>387</v>
      </c>
      <c r="E103" s="164" t="s">
        <v>43</v>
      </c>
      <c r="F103" s="164"/>
      <c r="G103" s="163">
        <f>G104</f>
        <v>538.38099999999997</v>
      </c>
      <c r="H103" s="163">
        <f t="shared" si="39"/>
        <v>0</v>
      </c>
      <c r="I103" s="163">
        <f t="shared" si="39"/>
        <v>0</v>
      </c>
    </row>
    <row r="104" spans="1:9" s="143" customFormat="1" ht="25.5">
      <c r="A104" s="140">
        <v>95</v>
      </c>
      <c r="B104" s="150" t="s">
        <v>116</v>
      </c>
      <c r="C104" s="161">
        <v>807</v>
      </c>
      <c r="D104" s="164" t="s">
        <v>387</v>
      </c>
      <c r="E104" s="164" t="s">
        <v>37</v>
      </c>
      <c r="F104" s="164"/>
      <c r="G104" s="163">
        <f>G105</f>
        <v>538.38099999999997</v>
      </c>
      <c r="H104" s="163">
        <f t="shared" si="39"/>
        <v>0</v>
      </c>
      <c r="I104" s="163">
        <f t="shared" si="39"/>
        <v>0</v>
      </c>
    </row>
    <row r="105" spans="1:9" s="143" customFormat="1" ht="18.75" customHeight="1">
      <c r="A105" s="141">
        <v>96</v>
      </c>
      <c r="B105" s="14" t="s">
        <v>33</v>
      </c>
      <c r="C105" s="161">
        <v>807</v>
      </c>
      <c r="D105" s="164" t="s">
        <v>387</v>
      </c>
      <c r="E105" s="164" t="s">
        <v>37</v>
      </c>
      <c r="F105" s="164" t="s">
        <v>100</v>
      </c>
      <c r="G105" s="163">
        <v>538.38099999999997</v>
      </c>
      <c r="H105" s="163">
        <v>0</v>
      </c>
      <c r="I105" s="163">
        <v>0</v>
      </c>
    </row>
    <row r="106" spans="1:9" s="143" customFormat="1" ht="18" customHeight="1">
      <c r="A106" s="140">
        <v>97</v>
      </c>
      <c r="B106" s="150" t="s">
        <v>227</v>
      </c>
      <c r="C106" s="161">
        <v>807</v>
      </c>
      <c r="D106" s="164" t="s">
        <v>387</v>
      </c>
      <c r="E106" s="164" t="s">
        <v>37</v>
      </c>
      <c r="F106" s="164" t="s">
        <v>228</v>
      </c>
      <c r="G106" s="163">
        <f>G105</f>
        <v>538.38099999999997</v>
      </c>
      <c r="H106" s="163">
        <f t="shared" ref="H106:I106" si="40">H105</f>
        <v>0</v>
      </c>
      <c r="I106" s="163">
        <f t="shared" si="40"/>
        <v>0</v>
      </c>
    </row>
    <row r="107" spans="1:9" s="144" customFormat="1" ht="25.5" customHeight="1">
      <c r="A107" s="141">
        <v>98</v>
      </c>
      <c r="B107" s="12" t="s">
        <v>41</v>
      </c>
      <c r="C107" s="158">
        <v>807</v>
      </c>
      <c r="D107" s="165" t="s">
        <v>120</v>
      </c>
      <c r="E107" s="159"/>
      <c r="F107" s="159"/>
      <c r="G107" s="160">
        <f>G108</f>
        <v>195.93376000000001</v>
      </c>
      <c r="H107" s="160">
        <f t="shared" ref="H107:I111" si="41">H108</f>
        <v>405.32600000000002</v>
      </c>
      <c r="I107" s="160">
        <f t="shared" si="41"/>
        <v>405.32600000000002</v>
      </c>
    </row>
    <row r="108" spans="1:9" s="143" customFormat="1">
      <c r="A108" s="140">
        <v>99</v>
      </c>
      <c r="B108" s="142" t="s">
        <v>146</v>
      </c>
      <c r="C108" s="161">
        <v>807</v>
      </c>
      <c r="D108" s="164" t="s">
        <v>128</v>
      </c>
      <c r="E108" s="164"/>
      <c r="F108" s="164"/>
      <c r="G108" s="163">
        <f>G109</f>
        <v>195.93376000000001</v>
      </c>
      <c r="H108" s="163">
        <f t="shared" si="41"/>
        <v>405.32600000000002</v>
      </c>
      <c r="I108" s="163">
        <f t="shared" si="41"/>
        <v>405.32600000000002</v>
      </c>
    </row>
    <row r="109" spans="1:9" s="144" customFormat="1" ht="28.5" customHeight="1">
      <c r="A109" s="141">
        <v>100</v>
      </c>
      <c r="B109" s="14" t="s">
        <v>232</v>
      </c>
      <c r="C109" s="161">
        <v>807</v>
      </c>
      <c r="D109" s="164" t="s">
        <v>233</v>
      </c>
      <c r="E109" s="164"/>
      <c r="F109" s="164"/>
      <c r="G109" s="163">
        <f>G110</f>
        <v>195.93376000000001</v>
      </c>
      <c r="H109" s="163">
        <f t="shared" si="41"/>
        <v>405.32600000000002</v>
      </c>
      <c r="I109" s="163">
        <f t="shared" si="41"/>
        <v>405.32600000000002</v>
      </c>
    </row>
    <row r="110" spans="1:9" s="143" customFormat="1" ht="25.5">
      <c r="A110" s="140">
        <v>101</v>
      </c>
      <c r="B110" s="150" t="s">
        <v>117</v>
      </c>
      <c r="C110" s="161">
        <v>807</v>
      </c>
      <c r="D110" s="164" t="s">
        <v>233</v>
      </c>
      <c r="E110" s="164" t="s">
        <v>43</v>
      </c>
      <c r="F110" s="164"/>
      <c r="G110" s="163">
        <f>G111</f>
        <v>195.93376000000001</v>
      </c>
      <c r="H110" s="163">
        <f t="shared" si="41"/>
        <v>405.32600000000002</v>
      </c>
      <c r="I110" s="163">
        <f t="shared" si="41"/>
        <v>405.32600000000002</v>
      </c>
    </row>
    <row r="111" spans="1:9" s="143" customFormat="1" ht="25.5">
      <c r="A111" s="141">
        <v>102</v>
      </c>
      <c r="B111" s="150" t="s">
        <v>116</v>
      </c>
      <c r="C111" s="161">
        <v>807</v>
      </c>
      <c r="D111" s="164" t="s">
        <v>233</v>
      </c>
      <c r="E111" s="164" t="s">
        <v>37</v>
      </c>
      <c r="F111" s="164"/>
      <c r="G111" s="163">
        <f>G112</f>
        <v>195.93376000000001</v>
      </c>
      <c r="H111" s="163">
        <f t="shared" si="41"/>
        <v>405.32600000000002</v>
      </c>
      <c r="I111" s="163">
        <f t="shared" si="41"/>
        <v>405.32600000000002</v>
      </c>
    </row>
    <row r="112" spans="1:9" s="143" customFormat="1" ht="18.75" customHeight="1">
      <c r="A112" s="140">
        <v>103</v>
      </c>
      <c r="B112" s="14" t="s">
        <v>33</v>
      </c>
      <c r="C112" s="161">
        <v>807</v>
      </c>
      <c r="D112" s="164" t="s">
        <v>233</v>
      </c>
      <c r="E112" s="164" t="s">
        <v>37</v>
      </c>
      <c r="F112" s="164" t="s">
        <v>100</v>
      </c>
      <c r="G112" s="163">
        <v>195.93376000000001</v>
      </c>
      <c r="H112" s="163">
        <v>405.32600000000002</v>
      </c>
      <c r="I112" s="163">
        <v>405.32600000000002</v>
      </c>
    </row>
    <row r="113" spans="1:9" s="143" customFormat="1" ht="18" customHeight="1">
      <c r="A113" s="141">
        <v>104</v>
      </c>
      <c r="B113" s="150" t="s">
        <v>227</v>
      </c>
      <c r="C113" s="161">
        <v>807</v>
      </c>
      <c r="D113" s="164" t="s">
        <v>233</v>
      </c>
      <c r="E113" s="164" t="s">
        <v>37</v>
      </c>
      <c r="F113" s="164" t="s">
        <v>228</v>
      </c>
      <c r="G113" s="163">
        <f>G112</f>
        <v>195.93376000000001</v>
      </c>
      <c r="H113" s="163">
        <f t="shared" ref="H113:I113" si="42">H112</f>
        <v>405.32600000000002</v>
      </c>
      <c r="I113" s="163">
        <f t="shared" si="42"/>
        <v>405.32600000000002</v>
      </c>
    </row>
    <row r="114" spans="1:9" s="144" customFormat="1" ht="22.5" customHeight="1">
      <c r="A114" s="140">
        <v>105</v>
      </c>
      <c r="B114" s="12" t="s">
        <v>41</v>
      </c>
      <c r="C114" s="158">
        <v>807</v>
      </c>
      <c r="D114" s="165" t="s">
        <v>120</v>
      </c>
      <c r="E114" s="159"/>
      <c r="F114" s="159"/>
      <c r="G114" s="160">
        <f>G115+G121</f>
        <v>163.72299999999998</v>
      </c>
      <c r="H114" s="160">
        <f t="shared" ref="H114:I114" si="43">H115+H121</f>
        <v>9.6</v>
      </c>
      <c r="I114" s="160">
        <f t="shared" si="43"/>
        <v>9.6</v>
      </c>
    </row>
    <row r="115" spans="1:9" s="143" customFormat="1">
      <c r="A115" s="141">
        <v>106</v>
      </c>
      <c r="B115" s="142" t="s">
        <v>151</v>
      </c>
      <c r="C115" s="161">
        <v>807</v>
      </c>
      <c r="D115" s="164" t="s">
        <v>128</v>
      </c>
      <c r="E115" s="164"/>
      <c r="F115" s="164"/>
      <c r="G115" s="163">
        <f>G116</f>
        <v>9.6</v>
      </c>
      <c r="H115" s="163">
        <f t="shared" ref="H115:I116" si="44">H116</f>
        <v>9.6</v>
      </c>
      <c r="I115" s="163">
        <f t="shared" si="44"/>
        <v>9.6</v>
      </c>
    </row>
    <row r="116" spans="1:9" s="144" customFormat="1" ht="30" customHeight="1">
      <c r="A116" s="140">
        <v>107</v>
      </c>
      <c r="B116" s="14" t="s">
        <v>272</v>
      </c>
      <c r="C116" s="161">
        <v>807</v>
      </c>
      <c r="D116" s="164" t="s">
        <v>197</v>
      </c>
      <c r="E116" s="164"/>
      <c r="F116" s="164"/>
      <c r="G116" s="163">
        <f>G117</f>
        <v>9.6</v>
      </c>
      <c r="H116" s="163">
        <f t="shared" si="44"/>
        <v>9.6</v>
      </c>
      <c r="I116" s="163">
        <f t="shared" si="44"/>
        <v>9.6</v>
      </c>
    </row>
    <row r="117" spans="1:9" s="143" customFormat="1" ht="25.5">
      <c r="A117" s="141">
        <v>108</v>
      </c>
      <c r="B117" s="150" t="s">
        <v>117</v>
      </c>
      <c r="C117" s="161">
        <v>807</v>
      </c>
      <c r="D117" s="164" t="s">
        <v>197</v>
      </c>
      <c r="E117" s="164" t="s">
        <v>43</v>
      </c>
      <c r="F117" s="164"/>
      <c r="G117" s="163">
        <v>9.6</v>
      </c>
      <c r="H117" s="163">
        <v>9.6</v>
      </c>
      <c r="I117" s="163">
        <v>9.6</v>
      </c>
    </row>
    <row r="118" spans="1:9" s="143" customFormat="1" ht="25.5">
      <c r="A118" s="140">
        <v>109</v>
      </c>
      <c r="B118" s="150" t="s">
        <v>116</v>
      </c>
      <c r="C118" s="161">
        <v>807</v>
      </c>
      <c r="D118" s="164" t="s">
        <v>197</v>
      </c>
      <c r="E118" s="164" t="s">
        <v>37</v>
      </c>
      <c r="F118" s="164"/>
      <c r="G118" s="163">
        <f>G117</f>
        <v>9.6</v>
      </c>
      <c r="H118" s="163">
        <f t="shared" ref="H118:I120" si="45">H117</f>
        <v>9.6</v>
      </c>
      <c r="I118" s="163">
        <f t="shared" si="45"/>
        <v>9.6</v>
      </c>
    </row>
    <row r="119" spans="1:9" s="143" customFormat="1">
      <c r="A119" s="141">
        <v>110</v>
      </c>
      <c r="B119" s="14" t="s">
        <v>193</v>
      </c>
      <c r="C119" s="161">
        <v>807</v>
      </c>
      <c r="D119" s="164" t="s">
        <v>197</v>
      </c>
      <c r="E119" s="164" t="s">
        <v>37</v>
      </c>
      <c r="F119" s="164" t="s">
        <v>194</v>
      </c>
      <c r="G119" s="163">
        <f>G118</f>
        <v>9.6</v>
      </c>
      <c r="H119" s="163">
        <f t="shared" si="45"/>
        <v>9.6</v>
      </c>
      <c r="I119" s="163">
        <f t="shared" si="45"/>
        <v>9.6</v>
      </c>
    </row>
    <row r="120" spans="1:9" s="143" customFormat="1">
      <c r="A120" s="140">
        <v>111</v>
      </c>
      <c r="B120" s="150" t="s">
        <v>195</v>
      </c>
      <c r="C120" s="161">
        <v>807</v>
      </c>
      <c r="D120" s="164" t="s">
        <v>197</v>
      </c>
      <c r="E120" s="164" t="s">
        <v>37</v>
      </c>
      <c r="F120" s="164" t="s">
        <v>196</v>
      </c>
      <c r="G120" s="163">
        <f>G119</f>
        <v>9.6</v>
      </c>
      <c r="H120" s="163">
        <f t="shared" si="45"/>
        <v>9.6</v>
      </c>
      <c r="I120" s="163">
        <f t="shared" si="45"/>
        <v>9.6</v>
      </c>
    </row>
    <row r="121" spans="1:9" ht="24.75" customHeight="1">
      <c r="A121" s="141">
        <v>112</v>
      </c>
      <c r="B121" s="14" t="s">
        <v>289</v>
      </c>
      <c r="C121" s="161">
        <v>807</v>
      </c>
      <c r="D121" s="162" t="s">
        <v>128</v>
      </c>
      <c r="E121" s="42"/>
      <c r="F121" s="162"/>
      <c r="G121" s="163">
        <f>G122</f>
        <v>154.12299999999999</v>
      </c>
      <c r="H121" s="214">
        <v>0</v>
      </c>
      <c r="I121" s="214">
        <v>0</v>
      </c>
    </row>
    <row r="122" spans="1:9" ht="25.5">
      <c r="A122" s="140">
        <v>113</v>
      </c>
      <c r="B122" s="208" t="s">
        <v>287</v>
      </c>
      <c r="C122" s="161">
        <v>807</v>
      </c>
      <c r="D122" s="164" t="s">
        <v>288</v>
      </c>
      <c r="E122" s="42"/>
      <c r="F122" s="162"/>
      <c r="G122" s="163">
        <f>G123</f>
        <v>154.12299999999999</v>
      </c>
      <c r="H122" s="214">
        <v>0</v>
      </c>
      <c r="I122" s="214">
        <v>0</v>
      </c>
    </row>
    <row r="123" spans="1:9" ht="25.5">
      <c r="A123" s="141">
        <v>114</v>
      </c>
      <c r="B123" s="150" t="s">
        <v>117</v>
      </c>
      <c r="C123" s="161">
        <v>807</v>
      </c>
      <c r="D123" s="164" t="s">
        <v>288</v>
      </c>
      <c r="E123" s="164" t="s">
        <v>43</v>
      </c>
      <c r="F123" s="164"/>
      <c r="G123" s="163">
        <f>G124</f>
        <v>154.12299999999999</v>
      </c>
      <c r="H123" s="214">
        <v>0</v>
      </c>
      <c r="I123" s="214">
        <v>0</v>
      </c>
    </row>
    <row r="124" spans="1:9" ht="25.5">
      <c r="A124" s="140">
        <v>115</v>
      </c>
      <c r="B124" s="150" t="s">
        <v>116</v>
      </c>
      <c r="C124" s="161">
        <v>807</v>
      </c>
      <c r="D124" s="164" t="s">
        <v>288</v>
      </c>
      <c r="E124" s="164" t="s">
        <v>37</v>
      </c>
      <c r="F124" s="162"/>
      <c r="G124" s="163">
        <f>G125</f>
        <v>154.12299999999999</v>
      </c>
      <c r="H124" s="214">
        <v>0</v>
      </c>
      <c r="I124" s="214">
        <v>0</v>
      </c>
    </row>
    <row r="125" spans="1:9">
      <c r="A125" s="141">
        <v>116</v>
      </c>
      <c r="B125" s="209" t="s">
        <v>30</v>
      </c>
      <c r="C125" s="161">
        <v>807</v>
      </c>
      <c r="D125" s="164" t="s">
        <v>288</v>
      </c>
      <c r="E125" s="164" t="s">
        <v>37</v>
      </c>
      <c r="F125" s="162" t="s">
        <v>102</v>
      </c>
      <c r="G125" s="163">
        <f>G126</f>
        <v>154.12299999999999</v>
      </c>
      <c r="H125" s="214">
        <v>0</v>
      </c>
      <c r="I125" s="214">
        <v>0</v>
      </c>
    </row>
    <row r="126" spans="1:9" s="210" customFormat="1">
      <c r="A126" s="140">
        <v>117</v>
      </c>
      <c r="B126" s="208" t="s">
        <v>52</v>
      </c>
      <c r="C126" s="161">
        <v>807</v>
      </c>
      <c r="D126" s="164" t="s">
        <v>288</v>
      </c>
      <c r="E126" s="164" t="s">
        <v>37</v>
      </c>
      <c r="F126" s="162" t="s">
        <v>107</v>
      </c>
      <c r="G126" s="163">
        <v>154.12299999999999</v>
      </c>
      <c r="H126" s="214">
        <v>0</v>
      </c>
      <c r="I126" s="214">
        <v>0</v>
      </c>
    </row>
    <row r="127" spans="1:9" s="144" customFormat="1">
      <c r="A127" s="141">
        <v>118</v>
      </c>
      <c r="B127" s="12" t="s">
        <v>0</v>
      </c>
      <c r="C127" s="158">
        <v>807</v>
      </c>
      <c r="D127" s="159" t="s">
        <v>129</v>
      </c>
      <c r="E127" s="172"/>
      <c r="F127" s="159"/>
      <c r="G127" s="160">
        <f>G128</f>
        <v>10</v>
      </c>
      <c r="H127" s="160">
        <f t="shared" ref="H127:I131" si="46">H128</f>
        <v>10</v>
      </c>
      <c r="I127" s="160">
        <f t="shared" si="46"/>
        <v>10</v>
      </c>
    </row>
    <row r="128" spans="1:9" s="143" customFormat="1" ht="25.5">
      <c r="A128" s="140">
        <v>119</v>
      </c>
      <c r="B128" s="14" t="s">
        <v>8</v>
      </c>
      <c r="C128" s="161">
        <v>807</v>
      </c>
      <c r="D128" s="164" t="s">
        <v>130</v>
      </c>
      <c r="E128" s="42"/>
      <c r="F128" s="162"/>
      <c r="G128" s="163">
        <f>G129</f>
        <v>10</v>
      </c>
      <c r="H128" s="163">
        <f t="shared" si="46"/>
        <v>10</v>
      </c>
      <c r="I128" s="163">
        <f t="shared" si="46"/>
        <v>10</v>
      </c>
    </row>
    <row r="129" spans="1:9" s="143" customFormat="1">
      <c r="A129" s="141">
        <v>120</v>
      </c>
      <c r="B129" s="142" t="s">
        <v>49</v>
      </c>
      <c r="C129" s="161">
        <v>807</v>
      </c>
      <c r="D129" s="164" t="s">
        <v>130</v>
      </c>
      <c r="E129" s="173">
        <v>800</v>
      </c>
      <c r="F129" s="164"/>
      <c r="G129" s="163">
        <f>G130</f>
        <v>10</v>
      </c>
      <c r="H129" s="163">
        <f t="shared" si="46"/>
        <v>10</v>
      </c>
      <c r="I129" s="163">
        <f t="shared" si="46"/>
        <v>10</v>
      </c>
    </row>
    <row r="130" spans="1:9" s="143" customFormat="1">
      <c r="A130" s="140">
        <v>121</v>
      </c>
      <c r="B130" s="14" t="s">
        <v>63</v>
      </c>
      <c r="C130" s="161">
        <v>807</v>
      </c>
      <c r="D130" s="164" t="s">
        <v>130</v>
      </c>
      <c r="E130" s="42">
        <v>870</v>
      </c>
      <c r="F130" s="162"/>
      <c r="G130" s="163">
        <f>G131</f>
        <v>10</v>
      </c>
      <c r="H130" s="163">
        <f t="shared" si="46"/>
        <v>10</v>
      </c>
      <c r="I130" s="163">
        <f t="shared" si="46"/>
        <v>10</v>
      </c>
    </row>
    <row r="131" spans="1:9" s="143" customFormat="1">
      <c r="A131" s="141">
        <v>122</v>
      </c>
      <c r="B131" s="150" t="s">
        <v>30</v>
      </c>
      <c r="C131" s="161">
        <v>807</v>
      </c>
      <c r="D131" s="164" t="s">
        <v>130</v>
      </c>
      <c r="E131" s="42">
        <v>870</v>
      </c>
      <c r="F131" s="162" t="s">
        <v>102</v>
      </c>
      <c r="G131" s="163">
        <f>G132</f>
        <v>10</v>
      </c>
      <c r="H131" s="163">
        <f t="shared" si="46"/>
        <v>10</v>
      </c>
      <c r="I131" s="163">
        <f t="shared" si="46"/>
        <v>10</v>
      </c>
    </row>
    <row r="132" spans="1:9" s="144" customFormat="1">
      <c r="A132" s="140">
        <v>123</v>
      </c>
      <c r="B132" s="142" t="s">
        <v>18</v>
      </c>
      <c r="C132" s="161">
        <v>807</v>
      </c>
      <c r="D132" s="164" t="s">
        <v>130</v>
      </c>
      <c r="E132" s="42">
        <v>870</v>
      </c>
      <c r="F132" s="162" t="s">
        <v>106</v>
      </c>
      <c r="G132" s="101">
        <v>10</v>
      </c>
      <c r="H132" s="101">
        <v>10</v>
      </c>
      <c r="I132" s="101">
        <v>10</v>
      </c>
    </row>
    <row r="133" spans="1:9" s="144" customFormat="1" ht="27" customHeight="1">
      <c r="A133" s="141">
        <v>124</v>
      </c>
      <c r="B133" s="151" t="s">
        <v>150</v>
      </c>
      <c r="C133" s="158">
        <v>807</v>
      </c>
      <c r="D133" s="174" t="s">
        <v>131</v>
      </c>
      <c r="E133" s="159"/>
      <c r="F133" s="174"/>
      <c r="G133" s="160">
        <f>G143+G134</f>
        <v>181.5</v>
      </c>
      <c r="H133" s="160">
        <f>H143+H134</f>
        <v>191.70000000000002</v>
      </c>
      <c r="I133" s="160">
        <f>I143+I134</f>
        <v>202.9</v>
      </c>
    </row>
    <row r="134" spans="1:9" s="143" customFormat="1" ht="38.25">
      <c r="A134" s="140">
        <v>125</v>
      </c>
      <c r="B134" s="142" t="s">
        <v>164</v>
      </c>
      <c r="C134" s="161">
        <v>807</v>
      </c>
      <c r="D134" s="162" t="s">
        <v>133</v>
      </c>
      <c r="E134" s="159"/>
      <c r="F134" s="162"/>
      <c r="G134" s="163">
        <f>G139+G135</f>
        <v>179.7</v>
      </c>
      <c r="H134" s="163">
        <f t="shared" ref="H134:I134" si="47">H139+H135</f>
        <v>189.9</v>
      </c>
      <c r="I134" s="163">
        <f t="shared" si="47"/>
        <v>201.1</v>
      </c>
    </row>
    <row r="135" spans="1:9" s="143" customFormat="1" ht="51">
      <c r="A135" s="141">
        <v>126</v>
      </c>
      <c r="B135" s="142" t="s">
        <v>160</v>
      </c>
      <c r="C135" s="161">
        <v>807</v>
      </c>
      <c r="D135" s="162" t="s">
        <v>133</v>
      </c>
      <c r="E135" s="162" t="s">
        <v>42</v>
      </c>
      <c r="F135" s="162"/>
      <c r="G135" s="163">
        <f>G136</f>
        <v>161.923</v>
      </c>
      <c r="H135" s="163">
        <f t="shared" ref="H135:I137" si="48">H136</f>
        <v>167.423</v>
      </c>
      <c r="I135" s="163">
        <f t="shared" si="48"/>
        <v>178.62299999999999</v>
      </c>
    </row>
    <row r="136" spans="1:9" s="143" customFormat="1" ht="25.5">
      <c r="A136" s="140">
        <v>127</v>
      </c>
      <c r="B136" s="142" t="s">
        <v>47</v>
      </c>
      <c r="C136" s="161">
        <v>807</v>
      </c>
      <c r="D136" s="162" t="s">
        <v>133</v>
      </c>
      <c r="E136" s="162" t="s">
        <v>39</v>
      </c>
      <c r="F136" s="162"/>
      <c r="G136" s="163">
        <f>G137</f>
        <v>161.923</v>
      </c>
      <c r="H136" s="163">
        <f t="shared" si="48"/>
        <v>167.423</v>
      </c>
      <c r="I136" s="163">
        <f t="shared" si="48"/>
        <v>178.62299999999999</v>
      </c>
    </row>
    <row r="137" spans="1:9" s="143" customFormat="1">
      <c r="A137" s="141">
        <v>128</v>
      </c>
      <c r="B137" s="142" t="s">
        <v>55</v>
      </c>
      <c r="C137" s="161">
        <v>807</v>
      </c>
      <c r="D137" s="162" t="s">
        <v>133</v>
      </c>
      <c r="E137" s="162" t="s">
        <v>39</v>
      </c>
      <c r="F137" s="162" t="s">
        <v>108</v>
      </c>
      <c r="G137" s="163">
        <f>G138</f>
        <v>161.923</v>
      </c>
      <c r="H137" s="163">
        <f t="shared" si="48"/>
        <v>167.423</v>
      </c>
      <c r="I137" s="163">
        <f t="shared" si="48"/>
        <v>178.62299999999999</v>
      </c>
    </row>
    <row r="138" spans="1:9" s="143" customFormat="1">
      <c r="A138" s="140">
        <v>129</v>
      </c>
      <c r="B138" s="142" t="s">
        <v>56</v>
      </c>
      <c r="C138" s="161">
        <v>807</v>
      </c>
      <c r="D138" s="162" t="s">
        <v>133</v>
      </c>
      <c r="E138" s="162" t="s">
        <v>39</v>
      </c>
      <c r="F138" s="162" t="s">
        <v>109</v>
      </c>
      <c r="G138" s="101">
        <v>161.923</v>
      </c>
      <c r="H138" s="101">
        <v>167.423</v>
      </c>
      <c r="I138" s="101">
        <v>178.62299999999999</v>
      </c>
    </row>
    <row r="139" spans="1:9" s="143" customFormat="1" ht="34.5" customHeight="1">
      <c r="A139" s="141">
        <v>130</v>
      </c>
      <c r="B139" s="142" t="s">
        <v>115</v>
      </c>
      <c r="C139" s="161">
        <v>807</v>
      </c>
      <c r="D139" s="162" t="s">
        <v>133</v>
      </c>
      <c r="E139" s="162" t="s">
        <v>43</v>
      </c>
      <c r="F139" s="162"/>
      <c r="G139" s="163">
        <f>G140</f>
        <v>17.777000000000001</v>
      </c>
      <c r="H139" s="163">
        <f t="shared" ref="H139:I141" si="49">H140</f>
        <v>22.477</v>
      </c>
      <c r="I139" s="163">
        <f t="shared" si="49"/>
        <v>22.477</v>
      </c>
    </row>
    <row r="140" spans="1:9" s="143" customFormat="1" ht="25.5">
      <c r="A140" s="140">
        <v>131</v>
      </c>
      <c r="B140" s="142" t="s">
        <v>2</v>
      </c>
      <c r="C140" s="161">
        <v>807</v>
      </c>
      <c r="D140" s="162" t="s">
        <v>133</v>
      </c>
      <c r="E140" s="162" t="s">
        <v>37</v>
      </c>
      <c r="F140" s="162"/>
      <c r="G140" s="163">
        <f>G141</f>
        <v>17.777000000000001</v>
      </c>
      <c r="H140" s="163">
        <f t="shared" si="49"/>
        <v>22.477</v>
      </c>
      <c r="I140" s="163">
        <f t="shared" si="49"/>
        <v>22.477</v>
      </c>
    </row>
    <row r="141" spans="1:9" s="143" customFormat="1">
      <c r="A141" s="141">
        <v>132</v>
      </c>
      <c r="B141" s="142" t="s">
        <v>55</v>
      </c>
      <c r="C141" s="161">
        <v>807</v>
      </c>
      <c r="D141" s="162" t="s">
        <v>133</v>
      </c>
      <c r="E141" s="162" t="s">
        <v>37</v>
      </c>
      <c r="F141" s="162" t="s">
        <v>108</v>
      </c>
      <c r="G141" s="163">
        <f>G142</f>
        <v>17.777000000000001</v>
      </c>
      <c r="H141" s="163">
        <f t="shared" si="49"/>
        <v>22.477</v>
      </c>
      <c r="I141" s="163">
        <f t="shared" si="49"/>
        <v>22.477</v>
      </c>
    </row>
    <row r="142" spans="1:9" s="143" customFormat="1">
      <c r="A142" s="140">
        <v>133</v>
      </c>
      <c r="B142" s="142" t="s">
        <v>56</v>
      </c>
      <c r="C142" s="161">
        <v>807</v>
      </c>
      <c r="D142" s="162" t="s">
        <v>133</v>
      </c>
      <c r="E142" s="162" t="s">
        <v>37</v>
      </c>
      <c r="F142" s="162" t="s">
        <v>109</v>
      </c>
      <c r="G142" s="101">
        <v>17.777000000000001</v>
      </c>
      <c r="H142" s="101">
        <v>22.477</v>
      </c>
      <c r="I142" s="163">
        <v>22.477</v>
      </c>
    </row>
    <row r="143" spans="1:9" s="143" customFormat="1" ht="45" customHeight="1">
      <c r="A143" s="141">
        <v>134</v>
      </c>
      <c r="B143" s="152" t="s">
        <v>163</v>
      </c>
      <c r="C143" s="161">
        <v>807</v>
      </c>
      <c r="D143" s="175" t="s">
        <v>132</v>
      </c>
      <c r="E143" s="175"/>
      <c r="F143" s="175"/>
      <c r="G143" s="163">
        <f>G144</f>
        <v>1.8</v>
      </c>
      <c r="H143" s="163">
        <f t="shared" ref="H143:I145" si="50">H144</f>
        <v>1.8</v>
      </c>
      <c r="I143" s="163">
        <f t="shared" si="50"/>
        <v>1.8</v>
      </c>
    </row>
    <row r="144" spans="1:9" s="143" customFormat="1" ht="25.5">
      <c r="A144" s="140">
        <v>135</v>
      </c>
      <c r="B144" s="142" t="s">
        <v>117</v>
      </c>
      <c r="C144" s="161">
        <v>807</v>
      </c>
      <c r="D144" s="175" t="s">
        <v>132</v>
      </c>
      <c r="E144" s="176" t="s">
        <v>43</v>
      </c>
      <c r="F144" s="175"/>
      <c r="G144" s="163">
        <f>G145</f>
        <v>1.8</v>
      </c>
      <c r="H144" s="163">
        <f t="shared" si="50"/>
        <v>1.8</v>
      </c>
      <c r="I144" s="163">
        <f t="shared" si="50"/>
        <v>1.8</v>
      </c>
    </row>
    <row r="145" spans="1:9" s="143" customFormat="1" ht="25.5">
      <c r="A145" s="141">
        <v>136</v>
      </c>
      <c r="B145" s="142" t="s">
        <v>2</v>
      </c>
      <c r="C145" s="161">
        <v>807</v>
      </c>
      <c r="D145" s="175" t="s">
        <v>132</v>
      </c>
      <c r="E145" s="177" t="s">
        <v>37</v>
      </c>
      <c r="F145" s="177"/>
      <c r="G145" s="163">
        <f>G146</f>
        <v>1.8</v>
      </c>
      <c r="H145" s="163">
        <f t="shared" si="50"/>
        <v>1.8</v>
      </c>
      <c r="I145" s="163">
        <f t="shared" si="50"/>
        <v>1.8</v>
      </c>
    </row>
    <row r="146" spans="1:9" s="143" customFormat="1">
      <c r="A146" s="140">
        <v>137</v>
      </c>
      <c r="B146" s="150" t="s">
        <v>30</v>
      </c>
      <c r="C146" s="161">
        <v>807</v>
      </c>
      <c r="D146" s="175" t="s">
        <v>132</v>
      </c>
      <c r="E146" s="177" t="s">
        <v>37</v>
      </c>
      <c r="F146" s="177" t="s">
        <v>102</v>
      </c>
      <c r="G146" s="163">
        <f>G147</f>
        <v>1.8</v>
      </c>
      <c r="H146" s="163">
        <f>H147</f>
        <v>1.8</v>
      </c>
      <c r="I146" s="163">
        <f>I147</f>
        <v>1.8</v>
      </c>
    </row>
    <row r="147" spans="1:9" s="143" customFormat="1">
      <c r="A147" s="141">
        <v>138</v>
      </c>
      <c r="B147" s="142" t="s">
        <v>52</v>
      </c>
      <c r="C147" s="161">
        <v>807</v>
      </c>
      <c r="D147" s="175" t="s">
        <v>132</v>
      </c>
      <c r="E147" s="177" t="s">
        <v>37</v>
      </c>
      <c r="F147" s="162" t="s">
        <v>107</v>
      </c>
      <c r="G147" s="163">
        <v>1.8</v>
      </c>
      <c r="H147" s="163">
        <v>1.8</v>
      </c>
      <c r="I147" s="163">
        <v>1.8</v>
      </c>
    </row>
    <row r="148" spans="1:9" s="143" customFormat="1" ht="21" customHeight="1">
      <c r="A148" s="140">
        <v>139</v>
      </c>
      <c r="B148" s="14" t="s">
        <v>41</v>
      </c>
      <c r="C148" s="161">
        <v>807</v>
      </c>
      <c r="D148" s="164" t="s">
        <v>120</v>
      </c>
      <c r="E148" s="162"/>
      <c r="F148" s="162"/>
      <c r="G148" s="163">
        <f>G149</f>
        <v>404.13200000000001</v>
      </c>
      <c r="H148" s="163">
        <f t="shared" ref="H148:I151" si="51">H149</f>
        <v>404.13200000000001</v>
      </c>
      <c r="I148" s="163">
        <f t="shared" si="51"/>
        <v>404.13200000000001</v>
      </c>
    </row>
    <row r="149" spans="1:9" s="144" customFormat="1" ht="18" customHeight="1">
      <c r="A149" s="141">
        <v>140</v>
      </c>
      <c r="B149" s="147" t="s">
        <v>151</v>
      </c>
      <c r="C149" s="158">
        <v>807</v>
      </c>
      <c r="D149" s="165" t="s">
        <v>127</v>
      </c>
      <c r="E149" s="165"/>
      <c r="F149" s="165"/>
      <c r="G149" s="160">
        <f>G150</f>
        <v>404.13200000000001</v>
      </c>
      <c r="H149" s="160">
        <f t="shared" si="51"/>
        <v>404.13200000000001</v>
      </c>
      <c r="I149" s="160">
        <f t="shared" si="51"/>
        <v>404.13200000000001</v>
      </c>
    </row>
    <row r="150" spans="1:9" s="144" customFormat="1" ht="60" customHeight="1">
      <c r="A150" s="140">
        <v>141</v>
      </c>
      <c r="B150" s="14" t="s">
        <v>368</v>
      </c>
      <c r="C150" s="161">
        <v>807</v>
      </c>
      <c r="D150" s="164" t="s">
        <v>217</v>
      </c>
      <c r="E150" s="164"/>
      <c r="F150" s="164"/>
      <c r="G150" s="163">
        <f>G151</f>
        <v>404.13200000000001</v>
      </c>
      <c r="H150" s="163">
        <f t="shared" si="51"/>
        <v>404.13200000000001</v>
      </c>
      <c r="I150" s="163">
        <f t="shared" si="51"/>
        <v>404.13200000000001</v>
      </c>
    </row>
    <row r="151" spans="1:9" s="143" customFormat="1">
      <c r="A151" s="141">
        <v>142</v>
      </c>
      <c r="B151" s="14" t="s">
        <v>31</v>
      </c>
      <c r="C151" s="161">
        <v>807</v>
      </c>
      <c r="D151" s="164" t="s">
        <v>217</v>
      </c>
      <c r="E151" s="164" t="s">
        <v>53</v>
      </c>
      <c r="F151" s="164"/>
      <c r="G151" s="163">
        <f>G152</f>
        <v>404.13200000000001</v>
      </c>
      <c r="H151" s="163">
        <f t="shared" si="51"/>
        <v>404.13200000000001</v>
      </c>
      <c r="I151" s="163">
        <f t="shared" si="51"/>
        <v>404.13200000000001</v>
      </c>
    </row>
    <row r="152" spans="1:9" s="143" customFormat="1">
      <c r="A152" s="140">
        <v>143</v>
      </c>
      <c r="B152" s="14" t="s">
        <v>36</v>
      </c>
      <c r="C152" s="161">
        <v>807</v>
      </c>
      <c r="D152" s="164" t="s">
        <v>217</v>
      </c>
      <c r="E152" s="164" t="s">
        <v>38</v>
      </c>
      <c r="F152" s="164"/>
      <c r="G152" s="81">
        <v>404.13200000000001</v>
      </c>
      <c r="H152" s="81">
        <v>404.13200000000001</v>
      </c>
      <c r="I152" s="81">
        <v>404.13200000000001</v>
      </c>
    </row>
    <row r="153" spans="1:9" s="143" customFormat="1">
      <c r="A153" s="141">
        <v>144</v>
      </c>
      <c r="B153" s="150" t="s">
        <v>30</v>
      </c>
      <c r="C153" s="161">
        <v>807</v>
      </c>
      <c r="D153" s="164" t="s">
        <v>217</v>
      </c>
      <c r="E153" s="164" t="s">
        <v>38</v>
      </c>
      <c r="F153" s="164" t="s">
        <v>102</v>
      </c>
      <c r="G153" s="163">
        <f t="shared" ref="G153:I154" si="52">G152</f>
        <v>404.13200000000001</v>
      </c>
      <c r="H153" s="163">
        <f t="shared" si="52"/>
        <v>404.13200000000001</v>
      </c>
      <c r="I153" s="163">
        <f t="shared" si="52"/>
        <v>404.13200000000001</v>
      </c>
    </row>
    <row r="154" spans="1:9" s="143" customFormat="1" ht="38.25">
      <c r="A154" s="140">
        <v>145</v>
      </c>
      <c r="B154" s="150" t="s">
        <v>16</v>
      </c>
      <c r="C154" s="161">
        <v>807</v>
      </c>
      <c r="D154" s="164" t="s">
        <v>217</v>
      </c>
      <c r="E154" s="164" t="s">
        <v>38</v>
      </c>
      <c r="F154" s="164" t="s">
        <v>105</v>
      </c>
      <c r="G154" s="163">
        <f>G153</f>
        <v>404.13200000000001</v>
      </c>
      <c r="H154" s="163">
        <f t="shared" si="52"/>
        <v>404.13200000000001</v>
      </c>
      <c r="I154" s="163">
        <f t="shared" si="52"/>
        <v>404.13200000000001</v>
      </c>
    </row>
    <row r="155" spans="1:9" s="143" customFormat="1" ht="24" customHeight="1">
      <c r="A155" s="141">
        <v>146</v>
      </c>
      <c r="B155" s="14" t="s">
        <v>41</v>
      </c>
      <c r="C155" s="161">
        <v>807</v>
      </c>
      <c r="D155" s="164" t="s">
        <v>120</v>
      </c>
      <c r="E155" s="162"/>
      <c r="F155" s="162"/>
      <c r="G155" s="163">
        <f>G156</f>
        <v>15.5</v>
      </c>
      <c r="H155" s="163">
        <f t="shared" ref="H155:I158" si="53">H156</f>
        <v>0</v>
      </c>
      <c r="I155" s="163">
        <f t="shared" si="53"/>
        <v>0</v>
      </c>
    </row>
    <row r="156" spans="1:9" s="144" customFormat="1">
      <c r="A156" s="140">
        <v>147</v>
      </c>
      <c r="B156" s="147" t="s">
        <v>151</v>
      </c>
      <c r="C156" s="158">
        <v>807</v>
      </c>
      <c r="D156" s="165" t="s">
        <v>127</v>
      </c>
      <c r="E156" s="165"/>
      <c r="F156" s="165"/>
      <c r="G156" s="160">
        <f>G157</f>
        <v>15.5</v>
      </c>
      <c r="H156" s="160">
        <f t="shared" si="53"/>
        <v>0</v>
      </c>
      <c r="I156" s="160">
        <f t="shared" si="53"/>
        <v>0</v>
      </c>
    </row>
    <row r="157" spans="1:9" s="144" customFormat="1" ht="57" customHeight="1">
      <c r="A157" s="141">
        <v>148</v>
      </c>
      <c r="B157" s="14" t="s">
        <v>147</v>
      </c>
      <c r="C157" s="161">
        <v>807</v>
      </c>
      <c r="D157" s="164" t="s">
        <v>144</v>
      </c>
      <c r="E157" s="164"/>
      <c r="F157" s="164"/>
      <c r="G157" s="163">
        <f>G158</f>
        <v>15.5</v>
      </c>
      <c r="H157" s="163">
        <f t="shared" si="53"/>
        <v>0</v>
      </c>
      <c r="I157" s="163">
        <f t="shared" si="53"/>
        <v>0</v>
      </c>
    </row>
    <row r="158" spans="1:9" s="143" customFormat="1">
      <c r="A158" s="140">
        <v>149</v>
      </c>
      <c r="B158" s="14" t="s">
        <v>31</v>
      </c>
      <c r="C158" s="161">
        <v>807</v>
      </c>
      <c r="D158" s="164" t="s">
        <v>144</v>
      </c>
      <c r="E158" s="164" t="s">
        <v>53</v>
      </c>
      <c r="F158" s="164"/>
      <c r="G158" s="163">
        <f>G159</f>
        <v>15.5</v>
      </c>
      <c r="H158" s="163">
        <f t="shared" si="53"/>
        <v>0</v>
      </c>
      <c r="I158" s="163">
        <f t="shared" si="53"/>
        <v>0</v>
      </c>
    </row>
    <row r="159" spans="1:9" s="143" customFormat="1">
      <c r="A159" s="141">
        <v>150</v>
      </c>
      <c r="B159" s="14" t="s">
        <v>36</v>
      </c>
      <c r="C159" s="161">
        <v>807</v>
      </c>
      <c r="D159" s="164" t="s">
        <v>144</v>
      </c>
      <c r="E159" s="164" t="s">
        <v>38</v>
      </c>
      <c r="F159" s="164"/>
      <c r="G159" s="81">
        <v>15.5</v>
      </c>
      <c r="H159" s="81">
        <v>0</v>
      </c>
      <c r="I159" s="81">
        <v>0</v>
      </c>
    </row>
    <row r="160" spans="1:9" s="143" customFormat="1">
      <c r="A160" s="140">
        <v>151</v>
      </c>
      <c r="B160" s="150" t="s">
        <v>30</v>
      </c>
      <c r="C160" s="161">
        <v>807</v>
      </c>
      <c r="D160" s="164" t="s">
        <v>144</v>
      </c>
      <c r="E160" s="164" t="s">
        <v>38</v>
      </c>
      <c r="F160" s="164" t="s">
        <v>102</v>
      </c>
      <c r="G160" s="163">
        <f t="shared" ref="G160:I161" si="54">G159</f>
        <v>15.5</v>
      </c>
      <c r="H160" s="163">
        <f t="shared" si="54"/>
        <v>0</v>
      </c>
      <c r="I160" s="163">
        <f t="shared" si="54"/>
        <v>0</v>
      </c>
    </row>
    <row r="161" spans="1:9" s="143" customFormat="1" ht="38.25">
      <c r="A161" s="141">
        <v>152</v>
      </c>
      <c r="B161" s="150" t="s">
        <v>16</v>
      </c>
      <c r="C161" s="161">
        <v>807</v>
      </c>
      <c r="D161" s="164" t="s">
        <v>144</v>
      </c>
      <c r="E161" s="164" t="s">
        <v>38</v>
      </c>
      <c r="F161" s="164" t="s">
        <v>105</v>
      </c>
      <c r="G161" s="163">
        <f>G160</f>
        <v>15.5</v>
      </c>
      <c r="H161" s="163">
        <f t="shared" si="54"/>
        <v>0</v>
      </c>
      <c r="I161" s="163">
        <f t="shared" si="54"/>
        <v>0</v>
      </c>
    </row>
    <row r="162" spans="1:9" s="143" customFormat="1" ht="21.75" customHeight="1">
      <c r="A162" s="140">
        <v>153</v>
      </c>
      <c r="B162" s="14" t="s">
        <v>41</v>
      </c>
      <c r="C162" s="161">
        <v>807</v>
      </c>
      <c r="D162" s="164" t="s">
        <v>120</v>
      </c>
      <c r="E162" s="162"/>
      <c r="F162" s="162"/>
      <c r="G162" s="163">
        <f>G163</f>
        <v>25.5</v>
      </c>
      <c r="H162" s="163">
        <f t="shared" ref="H162:I165" si="55">H163</f>
        <v>25.5</v>
      </c>
      <c r="I162" s="163">
        <f t="shared" si="55"/>
        <v>25.5</v>
      </c>
    </row>
    <row r="163" spans="1:9" s="144" customFormat="1">
      <c r="A163" s="141">
        <v>154</v>
      </c>
      <c r="B163" s="147" t="s">
        <v>151</v>
      </c>
      <c r="C163" s="158">
        <v>807</v>
      </c>
      <c r="D163" s="165" t="s">
        <v>127</v>
      </c>
      <c r="E163" s="165"/>
      <c r="F163" s="165"/>
      <c r="G163" s="160">
        <f>G164</f>
        <v>25.5</v>
      </c>
      <c r="H163" s="160">
        <f t="shared" si="55"/>
        <v>25.5</v>
      </c>
      <c r="I163" s="160">
        <f t="shared" si="55"/>
        <v>25.5</v>
      </c>
    </row>
    <row r="164" spans="1:9" s="144" customFormat="1" ht="57" customHeight="1">
      <c r="A164" s="140">
        <v>155</v>
      </c>
      <c r="B164" s="14" t="s">
        <v>371</v>
      </c>
      <c r="C164" s="161">
        <v>807</v>
      </c>
      <c r="D164" s="164" t="s">
        <v>372</v>
      </c>
      <c r="E164" s="164"/>
      <c r="F164" s="164"/>
      <c r="G164" s="163">
        <f>G165</f>
        <v>25.5</v>
      </c>
      <c r="H164" s="163">
        <f t="shared" si="55"/>
        <v>25.5</v>
      </c>
      <c r="I164" s="163">
        <f t="shared" si="55"/>
        <v>25.5</v>
      </c>
    </row>
    <row r="165" spans="1:9" s="143" customFormat="1">
      <c r="A165" s="141">
        <v>156</v>
      </c>
      <c r="B165" s="14" t="s">
        <v>31</v>
      </c>
      <c r="C165" s="161">
        <v>807</v>
      </c>
      <c r="D165" s="164" t="s">
        <v>372</v>
      </c>
      <c r="E165" s="164" t="s">
        <v>53</v>
      </c>
      <c r="F165" s="164"/>
      <c r="G165" s="163">
        <f>G166</f>
        <v>25.5</v>
      </c>
      <c r="H165" s="163">
        <f t="shared" si="55"/>
        <v>25.5</v>
      </c>
      <c r="I165" s="163">
        <f t="shared" si="55"/>
        <v>25.5</v>
      </c>
    </row>
    <row r="166" spans="1:9" s="143" customFormat="1">
      <c r="A166" s="140">
        <v>157</v>
      </c>
      <c r="B166" s="14" t="s">
        <v>36</v>
      </c>
      <c r="C166" s="161">
        <v>807</v>
      </c>
      <c r="D166" s="164" t="s">
        <v>372</v>
      </c>
      <c r="E166" s="164" t="s">
        <v>38</v>
      </c>
      <c r="F166" s="164"/>
      <c r="G166" s="81">
        <v>25.5</v>
      </c>
      <c r="H166" s="81">
        <v>25.5</v>
      </c>
      <c r="I166" s="81">
        <v>25.5</v>
      </c>
    </row>
    <row r="167" spans="1:9" s="143" customFormat="1">
      <c r="A167" s="141">
        <v>158</v>
      </c>
      <c r="B167" s="150" t="s">
        <v>30</v>
      </c>
      <c r="C167" s="161">
        <v>807</v>
      </c>
      <c r="D167" s="164" t="s">
        <v>372</v>
      </c>
      <c r="E167" s="164" t="s">
        <v>38</v>
      </c>
      <c r="F167" s="164" t="s">
        <v>102</v>
      </c>
      <c r="G167" s="163">
        <f t="shared" ref="G167:I168" si="56">G166</f>
        <v>25.5</v>
      </c>
      <c r="H167" s="163">
        <f t="shared" si="56"/>
        <v>25.5</v>
      </c>
      <c r="I167" s="163">
        <f t="shared" si="56"/>
        <v>25.5</v>
      </c>
    </row>
    <row r="168" spans="1:9" s="143" customFormat="1" ht="38.25">
      <c r="A168" s="140">
        <v>159</v>
      </c>
      <c r="B168" s="150" t="s">
        <v>16</v>
      </c>
      <c r="C168" s="161">
        <v>807</v>
      </c>
      <c r="D168" s="164" t="s">
        <v>372</v>
      </c>
      <c r="E168" s="164" t="s">
        <v>38</v>
      </c>
      <c r="F168" s="164" t="s">
        <v>107</v>
      </c>
      <c r="G168" s="163">
        <f>G167</f>
        <v>25.5</v>
      </c>
      <c r="H168" s="163">
        <f t="shared" si="56"/>
        <v>25.5</v>
      </c>
      <c r="I168" s="163">
        <f t="shared" si="56"/>
        <v>25.5</v>
      </c>
    </row>
    <row r="169" spans="1:9" s="143" customFormat="1" ht="34.5" customHeight="1">
      <c r="A169" s="141">
        <v>160</v>
      </c>
      <c r="B169" s="14" t="s">
        <v>41</v>
      </c>
      <c r="C169" s="161">
        <v>807</v>
      </c>
      <c r="D169" s="164" t="s">
        <v>120</v>
      </c>
      <c r="E169" s="162"/>
      <c r="F169" s="162"/>
      <c r="G169" s="163">
        <f>G170</f>
        <v>2</v>
      </c>
      <c r="H169" s="163">
        <f>H170</f>
        <v>0</v>
      </c>
      <c r="I169" s="163">
        <f>I170</f>
        <v>0</v>
      </c>
    </row>
    <row r="170" spans="1:9" s="144" customFormat="1">
      <c r="A170" s="140">
        <v>161</v>
      </c>
      <c r="B170" s="147" t="s">
        <v>151</v>
      </c>
      <c r="C170" s="158">
        <v>807</v>
      </c>
      <c r="D170" s="165" t="s">
        <v>127</v>
      </c>
      <c r="E170" s="165"/>
      <c r="F170" s="165"/>
      <c r="G170" s="160">
        <f>G171</f>
        <v>2</v>
      </c>
      <c r="H170" s="160">
        <f t="shared" ref="H170:I172" si="57">H171</f>
        <v>0</v>
      </c>
      <c r="I170" s="160">
        <f t="shared" si="57"/>
        <v>0</v>
      </c>
    </row>
    <row r="171" spans="1:9" s="144" customFormat="1" ht="48" customHeight="1">
      <c r="A171" s="141">
        <v>162</v>
      </c>
      <c r="B171" s="14" t="s">
        <v>396</v>
      </c>
      <c r="C171" s="161">
        <v>807</v>
      </c>
      <c r="D171" s="164" t="s">
        <v>397</v>
      </c>
      <c r="E171" s="164"/>
      <c r="F171" s="164"/>
      <c r="G171" s="163">
        <f>G172</f>
        <v>2</v>
      </c>
      <c r="H171" s="163">
        <f t="shared" si="57"/>
        <v>0</v>
      </c>
      <c r="I171" s="163">
        <f t="shared" si="57"/>
        <v>0</v>
      </c>
    </row>
    <row r="172" spans="1:9" s="143" customFormat="1" ht="25.5">
      <c r="A172" s="140">
        <v>163</v>
      </c>
      <c r="B172" s="150" t="s">
        <v>117</v>
      </c>
      <c r="C172" s="161">
        <v>807</v>
      </c>
      <c r="D172" s="164" t="s">
        <v>397</v>
      </c>
      <c r="E172" s="164" t="s">
        <v>43</v>
      </c>
      <c r="F172" s="164"/>
      <c r="G172" s="163">
        <f>G173</f>
        <v>2</v>
      </c>
      <c r="H172" s="163">
        <f t="shared" si="57"/>
        <v>0</v>
      </c>
      <c r="I172" s="163">
        <f t="shared" si="57"/>
        <v>0</v>
      </c>
    </row>
    <row r="173" spans="1:9" s="143" customFormat="1" ht="25.5">
      <c r="A173" s="141">
        <v>164</v>
      </c>
      <c r="B173" s="150" t="s">
        <v>116</v>
      </c>
      <c r="C173" s="161">
        <v>807</v>
      </c>
      <c r="D173" s="164" t="s">
        <v>397</v>
      </c>
      <c r="E173" s="164" t="s">
        <v>37</v>
      </c>
      <c r="F173" s="164"/>
      <c r="G173" s="81">
        <v>2</v>
      </c>
      <c r="H173" s="81">
        <v>0</v>
      </c>
      <c r="I173" s="81">
        <v>0</v>
      </c>
    </row>
    <row r="174" spans="1:9" s="143" customFormat="1">
      <c r="A174" s="140">
        <v>165</v>
      </c>
      <c r="B174" s="150" t="s">
        <v>30</v>
      </c>
      <c r="C174" s="161">
        <v>807</v>
      </c>
      <c r="D174" s="164" t="s">
        <v>397</v>
      </c>
      <c r="E174" s="164" t="s">
        <v>37</v>
      </c>
      <c r="F174" s="164" t="s">
        <v>102</v>
      </c>
      <c r="G174" s="163">
        <f t="shared" ref="G174:I175" si="58">G173</f>
        <v>2</v>
      </c>
      <c r="H174" s="163">
        <f t="shared" si="58"/>
        <v>0</v>
      </c>
      <c r="I174" s="163">
        <f t="shared" si="58"/>
        <v>0</v>
      </c>
    </row>
    <row r="175" spans="1:9" s="143" customFormat="1" ht="38.25">
      <c r="A175" s="141">
        <v>166</v>
      </c>
      <c r="B175" s="150" t="s">
        <v>161</v>
      </c>
      <c r="C175" s="161">
        <v>807</v>
      </c>
      <c r="D175" s="164" t="s">
        <v>397</v>
      </c>
      <c r="E175" s="164" t="s">
        <v>37</v>
      </c>
      <c r="F175" s="164" t="s">
        <v>103</v>
      </c>
      <c r="G175" s="163">
        <f t="shared" si="58"/>
        <v>2</v>
      </c>
      <c r="H175" s="163">
        <f t="shared" si="58"/>
        <v>0</v>
      </c>
      <c r="I175" s="163">
        <f t="shared" si="58"/>
        <v>0</v>
      </c>
    </row>
    <row r="176" spans="1:9" s="144" customFormat="1" ht="29.25" customHeight="1">
      <c r="A176" s="140">
        <v>167</v>
      </c>
      <c r="B176" s="12" t="s">
        <v>41</v>
      </c>
      <c r="C176" s="158">
        <v>807</v>
      </c>
      <c r="D176" s="165" t="s">
        <v>120</v>
      </c>
      <c r="E176" s="159"/>
      <c r="F176" s="159"/>
      <c r="G176" s="160">
        <f>G177</f>
        <v>3856.9540000000002</v>
      </c>
      <c r="H176" s="160">
        <f t="shared" ref="H176:I184" si="59">H177</f>
        <v>3678.9479999999999</v>
      </c>
      <c r="I176" s="160">
        <f t="shared" si="59"/>
        <v>3678.9479999999999</v>
      </c>
    </row>
    <row r="177" spans="1:9" s="143" customFormat="1">
      <c r="A177" s="141">
        <v>168</v>
      </c>
      <c r="B177" s="142" t="s">
        <v>146</v>
      </c>
      <c r="C177" s="161">
        <v>807</v>
      </c>
      <c r="D177" s="164" t="s">
        <v>176</v>
      </c>
      <c r="E177" s="164"/>
      <c r="F177" s="164"/>
      <c r="G177" s="163">
        <f>G178</f>
        <v>3856.9540000000002</v>
      </c>
      <c r="H177" s="163">
        <f t="shared" si="59"/>
        <v>3678.9479999999999</v>
      </c>
      <c r="I177" s="163">
        <f t="shared" si="59"/>
        <v>3678.9479999999999</v>
      </c>
    </row>
    <row r="178" spans="1:9" s="144" customFormat="1" ht="64.5" customHeight="1">
      <c r="A178" s="140">
        <v>169</v>
      </c>
      <c r="B178" s="14" t="s">
        <v>369</v>
      </c>
      <c r="C178" s="161">
        <v>807</v>
      </c>
      <c r="D178" s="164" t="s">
        <v>177</v>
      </c>
      <c r="E178" s="164"/>
      <c r="F178" s="164"/>
      <c r="G178" s="163">
        <f>G179</f>
        <v>3856.9540000000002</v>
      </c>
      <c r="H178" s="163">
        <f t="shared" si="59"/>
        <v>3678.9479999999999</v>
      </c>
      <c r="I178" s="163">
        <f t="shared" si="59"/>
        <v>3678.9479999999999</v>
      </c>
    </row>
    <row r="179" spans="1:9" s="143" customFormat="1">
      <c r="A179" s="141">
        <v>170</v>
      </c>
      <c r="B179" s="14" t="s">
        <v>31</v>
      </c>
      <c r="C179" s="161">
        <v>807</v>
      </c>
      <c r="D179" s="164" t="s">
        <v>177</v>
      </c>
      <c r="E179" s="164" t="s">
        <v>53</v>
      </c>
      <c r="F179" s="164" t="s">
        <v>94</v>
      </c>
      <c r="G179" s="163">
        <f>G180</f>
        <v>3856.9540000000002</v>
      </c>
      <c r="H179" s="163">
        <f t="shared" si="59"/>
        <v>3678.9479999999999</v>
      </c>
      <c r="I179" s="163">
        <f t="shared" si="59"/>
        <v>3678.9479999999999</v>
      </c>
    </row>
    <row r="180" spans="1:9" s="143" customFormat="1">
      <c r="A180" s="140">
        <v>171</v>
      </c>
      <c r="B180" s="14" t="s">
        <v>36</v>
      </c>
      <c r="C180" s="161">
        <v>807</v>
      </c>
      <c r="D180" s="164" t="s">
        <v>177</v>
      </c>
      <c r="E180" s="164" t="s">
        <v>38</v>
      </c>
      <c r="F180" s="164" t="s">
        <v>95</v>
      </c>
      <c r="G180" s="81">
        <v>3856.9540000000002</v>
      </c>
      <c r="H180" s="81">
        <f t="shared" ref="H180:I180" si="60">860.134+2818.814</f>
        <v>3678.9479999999999</v>
      </c>
      <c r="I180" s="81">
        <f t="shared" si="60"/>
        <v>3678.9479999999999</v>
      </c>
    </row>
    <row r="181" spans="1:9" s="144" customFormat="1" ht="21" customHeight="1">
      <c r="A181" s="141">
        <v>172</v>
      </c>
      <c r="B181" s="12" t="s">
        <v>41</v>
      </c>
      <c r="C181" s="158">
        <v>807</v>
      </c>
      <c r="D181" s="165" t="s">
        <v>120</v>
      </c>
      <c r="E181" s="159"/>
      <c r="F181" s="159"/>
      <c r="G181" s="160">
        <f>G182</f>
        <v>290.8</v>
      </c>
      <c r="H181" s="160">
        <f t="shared" si="59"/>
        <v>0</v>
      </c>
      <c r="I181" s="160">
        <f t="shared" si="59"/>
        <v>0</v>
      </c>
    </row>
    <row r="182" spans="1:9" s="143" customFormat="1">
      <c r="A182" s="140">
        <v>173</v>
      </c>
      <c r="B182" s="142" t="s">
        <v>146</v>
      </c>
      <c r="C182" s="161">
        <v>807</v>
      </c>
      <c r="D182" s="164" t="s">
        <v>176</v>
      </c>
      <c r="E182" s="164"/>
      <c r="F182" s="164"/>
      <c r="G182" s="163">
        <f>G183</f>
        <v>290.8</v>
      </c>
      <c r="H182" s="163">
        <f t="shared" si="59"/>
        <v>0</v>
      </c>
      <c r="I182" s="163">
        <f t="shared" si="59"/>
        <v>0</v>
      </c>
    </row>
    <row r="183" spans="1:9" s="144" customFormat="1" ht="64.5" customHeight="1">
      <c r="A183" s="141">
        <v>174</v>
      </c>
      <c r="B183" s="14" t="s">
        <v>286</v>
      </c>
      <c r="C183" s="161">
        <v>807</v>
      </c>
      <c r="D183" s="164" t="s">
        <v>282</v>
      </c>
      <c r="E183" s="164"/>
      <c r="F183" s="164"/>
      <c r="G183" s="163">
        <f>G184</f>
        <v>290.8</v>
      </c>
      <c r="H183" s="163">
        <f t="shared" si="59"/>
        <v>0</v>
      </c>
      <c r="I183" s="163">
        <f t="shared" si="59"/>
        <v>0</v>
      </c>
    </row>
    <row r="184" spans="1:9" s="143" customFormat="1" ht="25.5">
      <c r="A184" s="140">
        <v>175</v>
      </c>
      <c r="B184" s="14" t="s">
        <v>284</v>
      </c>
      <c r="C184" s="161">
        <v>807</v>
      </c>
      <c r="D184" s="164" t="s">
        <v>282</v>
      </c>
      <c r="E184" s="164" t="s">
        <v>53</v>
      </c>
      <c r="F184" s="164" t="s">
        <v>280</v>
      </c>
      <c r="G184" s="163">
        <f>G185</f>
        <v>290.8</v>
      </c>
      <c r="H184" s="163">
        <f t="shared" si="59"/>
        <v>0</v>
      </c>
      <c r="I184" s="163">
        <f t="shared" si="59"/>
        <v>0</v>
      </c>
    </row>
    <row r="185" spans="1:9" s="143" customFormat="1">
      <c r="A185" s="141">
        <v>176</v>
      </c>
      <c r="B185" s="14" t="s">
        <v>279</v>
      </c>
      <c r="C185" s="161">
        <v>807</v>
      </c>
      <c r="D185" s="164" t="s">
        <v>282</v>
      </c>
      <c r="E185" s="164" t="s">
        <v>283</v>
      </c>
      <c r="F185" s="164" t="s">
        <v>281</v>
      </c>
      <c r="G185" s="81">
        <v>290.8</v>
      </c>
      <c r="H185" s="81">
        <v>0</v>
      </c>
      <c r="I185" s="81">
        <v>0</v>
      </c>
    </row>
    <row r="186" spans="1:9" s="143" customFormat="1">
      <c r="A186" s="140">
        <v>177</v>
      </c>
      <c r="B186" s="14" t="s">
        <v>201</v>
      </c>
      <c r="C186" s="161">
        <v>807</v>
      </c>
      <c r="D186" s="178" t="s">
        <v>120</v>
      </c>
      <c r="E186" s="164"/>
      <c r="F186" s="164"/>
      <c r="G186" s="163">
        <f>G187</f>
        <v>175.745</v>
      </c>
      <c r="H186" s="163">
        <f t="shared" ref="H186:I189" si="61">H187</f>
        <v>175.745</v>
      </c>
      <c r="I186" s="163">
        <f t="shared" si="61"/>
        <v>175.745</v>
      </c>
    </row>
    <row r="187" spans="1:9" s="144" customFormat="1" ht="22.5" customHeight="1">
      <c r="A187" s="141">
        <v>178</v>
      </c>
      <c r="B187" s="12" t="s">
        <v>41</v>
      </c>
      <c r="C187" s="158">
        <v>807</v>
      </c>
      <c r="D187" s="179" t="s">
        <v>120</v>
      </c>
      <c r="E187" s="165"/>
      <c r="F187" s="165"/>
      <c r="G187" s="160">
        <f>G188</f>
        <v>175.745</v>
      </c>
      <c r="H187" s="160">
        <f t="shared" si="61"/>
        <v>175.745</v>
      </c>
      <c r="I187" s="160">
        <f t="shared" si="61"/>
        <v>175.745</v>
      </c>
    </row>
    <row r="188" spans="1:9" s="143" customFormat="1">
      <c r="A188" s="140">
        <v>179</v>
      </c>
      <c r="B188" s="142" t="s">
        <v>146</v>
      </c>
      <c r="C188" s="161">
        <v>807</v>
      </c>
      <c r="D188" s="162" t="s">
        <v>211</v>
      </c>
      <c r="E188" s="164"/>
      <c r="F188" s="164"/>
      <c r="G188" s="163">
        <f>G189</f>
        <v>175.745</v>
      </c>
      <c r="H188" s="163">
        <f t="shared" si="61"/>
        <v>175.745</v>
      </c>
      <c r="I188" s="163">
        <f t="shared" si="61"/>
        <v>175.745</v>
      </c>
    </row>
    <row r="189" spans="1:9" s="143" customFormat="1" ht="25.5">
      <c r="A189" s="141">
        <v>180</v>
      </c>
      <c r="B189" s="142" t="s">
        <v>203</v>
      </c>
      <c r="C189" s="161">
        <v>807</v>
      </c>
      <c r="D189" s="162" t="s">
        <v>212</v>
      </c>
      <c r="E189" s="164"/>
      <c r="F189" s="164"/>
      <c r="G189" s="163">
        <f>G190</f>
        <v>175.745</v>
      </c>
      <c r="H189" s="163">
        <f t="shared" si="61"/>
        <v>175.745</v>
      </c>
      <c r="I189" s="163">
        <f t="shared" si="61"/>
        <v>175.745</v>
      </c>
    </row>
    <row r="190" spans="1:9" s="143" customFormat="1">
      <c r="A190" s="140">
        <v>181</v>
      </c>
      <c r="B190" s="142" t="s">
        <v>204</v>
      </c>
      <c r="C190" s="161">
        <v>807</v>
      </c>
      <c r="D190" s="162" t="s">
        <v>212</v>
      </c>
      <c r="E190" s="164" t="s">
        <v>208</v>
      </c>
      <c r="F190" s="164" t="s">
        <v>206</v>
      </c>
      <c r="G190" s="282">
        <v>175.745</v>
      </c>
      <c r="H190" s="282">
        <v>175.745</v>
      </c>
      <c r="I190" s="282">
        <v>175.745</v>
      </c>
    </row>
    <row r="191" spans="1:9" s="143" customFormat="1">
      <c r="A191" s="141">
        <v>182</v>
      </c>
      <c r="B191" s="142" t="s">
        <v>205</v>
      </c>
      <c r="C191" s="161">
        <v>807</v>
      </c>
      <c r="D191" s="162" t="s">
        <v>212</v>
      </c>
      <c r="E191" s="164" t="s">
        <v>209</v>
      </c>
      <c r="F191" s="164" t="s">
        <v>207</v>
      </c>
      <c r="G191" s="163">
        <f>G190</f>
        <v>175.745</v>
      </c>
      <c r="H191" s="163">
        <f t="shared" ref="H191:I191" si="62">H190</f>
        <v>175.745</v>
      </c>
      <c r="I191" s="163">
        <f t="shared" si="62"/>
        <v>175.745</v>
      </c>
    </row>
    <row r="192" spans="1:9" s="143" customFormat="1">
      <c r="A192" s="140">
        <v>183</v>
      </c>
      <c r="B192" s="142" t="s">
        <v>4</v>
      </c>
      <c r="C192" s="180"/>
      <c r="D192" s="162"/>
      <c r="E192" s="162"/>
      <c r="F192" s="42"/>
      <c r="G192" s="81">
        <v>0</v>
      </c>
      <c r="H192" s="101">
        <v>391.78399999999999</v>
      </c>
      <c r="I192" s="101">
        <v>784.24699999999996</v>
      </c>
    </row>
    <row r="193" spans="1:9" s="143" customFormat="1">
      <c r="A193" s="141">
        <v>184</v>
      </c>
      <c r="B193" s="142" t="s">
        <v>5</v>
      </c>
      <c r="C193" s="180"/>
      <c r="D193" s="162"/>
      <c r="E193" s="162"/>
      <c r="F193" s="162"/>
      <c r="G193" s="160">
        <f>G10+G56+G192</f>
        <v>17717.143659999998</v>
      </c>
      <c r="H193" s="160">
        <f>H10+H56+H192</f>
        <v>15895.946999999998</v>
      </c>
      <c r="I193" s="160">
        <f>I10+I56+I192</f>
        <v>15924.347</v>
      </c>
    </row>
  </sheetData>
  <autoFilter ref="A9:I193"/>
  <mergeCells count="5">
    <mergeCell ref="A2:G2"/>
    <mergeCell ref="A3:D3"/>
    <mergeCell ref="F4:I4"/>
    <mergeCell ref="A5:I5"/>
    <mergeCell ref="E3:I3"/>
  </mergeCells>
  <phoneticPr fontId="5" type="noConversion"/>
  <pageMargins left="0.7" right="0.7" top="0.75" bottom="0.75" header="0.3" footer="0.3"/>
  <pageSetup paperSize="9" scale="63" orientation="portrait" r:id="rId1"/>
  <rowBreaks count="3" manualBreakCount="3">
    <brk id="37" max="16383" man="1"/>
    <brk id="83" max="16383" man="1"/>
    <brk id="1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view="pageBreakPreview" zoomScaleSheetLayoutView="100" workbookViewId="0">
      <selection activeCell="E6" sqref="E6"/>
    </sheetView>
  </sheetViews>
  <sheetFormatPr defaultRowHeight="15"/>
  <cols>
    <col min="1" max="1" width="1.5703125" customWidth="1"/>
    <col min="3" max="3" width="47.85546875" customWidth="1"/>
    <col min="4" max="4" width="11.28515625" customWidth="1"/>
    <col min="5" max="5" width="12" customWidth="1"/>
    <col min="6" max="6" width="12.140625" customWidth="1"/>
    <col min="7" max="7" width="4.5703125" customWidth="1"/>
    <col min="257" max="257" width="1.5703125" customWidth="1"/>
    <col min="259" max="259" width="47.85546875" customWidth="1"/>
    <col min="260" max="260" width="11.28515625" customWidth="1"/>
    <col min="261" max="261" width="12" customWidth="1"/>
    <col min="262" max="262" width="12.140625" customWidth="1"/>
    <col min="263" max="263" width="0.140625" customWidth="1"/>
    <col min="513" max="513" width="1.5703125" customWidth="1"/>
    <col min="515" max="515" width="47.85546875" customWidth="1"/>
    <col min="516" max="516" width="11.28515625" customWidth="1"/>
    <col min="517" max="517" width="12" customWidth="1"/>
    <col min="518" max="518" width="12.140625" customWidth="1"/>
    <col min="519" max="519" width="0.140625" customWidth="1"/>
    <col min="769" max="769" width="1.5703125" customWidth="1"/>
    <col min="771" max="771" width="47.85546875" customWidth="1"/>
    <col min="772" max="772" width="11.28515625" customWidth="1"/>
    <col min="773" max="773" width="12" customWidth="1"/>
    <col min="774" max="774" width="12.140625" customWidth="1"/>
    <col min="775" max="775" width="0.140625" customWidth="1"/>
    <col min="1025" max="1025" width="1.5703125" customWidth="1"/>
    <col min="1027" max="1027" width="47.85546875" customWidth="1"/>
    <col min="1028" max="1028" width="11.28515625" customWidth="1"/>
    <col min="1029" max="1029" width="12" customWidth="1"/>
    <col min="1030" max="1030" width="12.140625" customWidth="1"/>
    <col min="1031" max="1031" width="0.140625" customWidth="1"/>
    <col min="1281" max="1281" width="1.5703125" customWidth="1"/>
    <col min="1283" max="1283" width="47.85546875" customWidth="1"/>
    <col min="1284" max="1284" width="11.28515625" customWidth="1"/>
    <col min="1285" max="1285" width="12" customWidth="1"/>
    <col min="1286" max="1286" width="12.140625" customWidth="1"/>
    <col min="1287" max="1287" width="0.140625" customWidth="1"/>
    <col min="1537" max="1537" width="1.5703125" customWidth="1"/>
    <col min="1539" max="1539" width="47.85546875" customWidth="1"/>
    <col min="1540" max="1540" width="11.28515625" customWidth="1"/>
    <col min="1541" max="1541" width="12" customWidth="1"/>
    <col min="1542" max="1542" width="12.140625" customWidth="1"/>
    <col min="1543" max="1543" width="0.140625" customWidth="1"/>
    <col min="1793" max="1793" width="1.5703125" customWidth="1"/>
    <col min="1795" max="1795" width="47.85546875" customWidth="1"/>
    <col min="1796" max="1796" width="11.28515625" customWidth="1"/>
    <col min="1797" max="1797" width="12" customWidth="1"/>
    <col min="1798" max="1798" width="12.140625" customWidth="1"/>
    <col min="1799" max="1799" width="0.140625" customWidth="1"/>
    <col min="2049" max="2049" width="1.5703125" customWidth="1"/>
    <col min="2051" max="2051" width="47.85546875" customWidth="1"/>
    <col min="2052" max="2052" width="11.28515625" customWidth="1"/>
    <col min="2053" max="2053" width="12" customWidth="1"/>
    <col min="2054" max="2054" width="12.140625" customWidth="1"/>
    <col min="2055" max="2055" width="0.140625" customWidth="1"/>
    <col min="2305" max="2305" width="1.5703125" customWidth="1"/>
    <col min="2307" max="2307" width="47.85546875" customWidth="1"/>
    <col min="2308" max="2308" width="11.28515625" customWidth="1"/>
    <col min="2309" max="2309" width="12" customWidth="1"/>
    <col min="2310" max="2310" width="12.140625" customWidth="1"/>
    <col min="2311" max="2311" width="0.140625" customWidth="1"/>
    <col min="2561" max="2561" width="1.5703125" customWidth="1"/>
    <col min="2563" max="2563" width="47.85546875" customWidth="1"/>
    <col min="2564" max="2564" width="11.28515625" customWidth="1"/>
    <col min="2565" max="2565" width="12" customWidth="1"/>
    <col min="2566" max="2566" width="12.140625" customWidth="1"/>
    <col min="2567" max="2567" width="0.140625" customWidth="1"/>
    <col min="2817" max="2817" width="1.5703125" customWidth="1"/>
    <col min="2819" max="2819" width="47.85546875" customWidth="1"/>
    <col min="2820" max="2820" width="11.28515625" customWidth="1"/>
    <col min="2821" max="2821" width="12" customWidth="1"/>
    <col min="2822" max="2822" width="12.140625" customWidth="1"/>
    <col min="2823" max="2823" width="0.140625" customWidth="1"/>
    <col min="3073" max="3073" width="1.5703125" customWidth="1"/>
    <col min="3075" max="3075" width="47.85546875" customWidth="1"/>
    <col min="3076" max="3076" width="11.28515625" customWidth="1"/>
    <col min="3077" max="3077" width="12" customWidth="1"/>
    <col min="3078" max="3078" width="12.140625" customWidth="1"/>
    <col min="3079" max="3079" width="0.140625" customWidth="1"/>
    <col min="3329" max="3329" width="1.5703125" customWidth="1"/>
    <col min="3331" max="3331" width="47.85546875" customWidth="1"/>
    <col min="3332" max="3332" width="11.28515625" customWidth="1"/>
    <col min="3333" max="3333" width="12" customWidth="1"/>
    <col min="3334" max="3334" width="12.140625" customWidth="1"/>
    <col min="3335" max="3335" width="0.140625" customWidth="1"/>
    <col min="3585" max="3585" width="1.5703125" customWidth="1"/>
    <col min="3587" max="3587" width="47.85546875" customWidth="1"/>
    <col min="3588" max="3588" width="11.28515625" customWidth="1"/>
    <col min="3589" max="3589" width="12" customWidth="1"/>
    <col min="3590" max="3590" width="12.140625" customWidth="1"/>
    <col min="3591" max="3591" width="0.140625" customWidth="1"/>
    <col min="3841" max="3841" width="1.5703125" customWidth="1"/>
    <col min="3843" max="3843" width="47.85546875" customWidth="1"/>
    <col min="3844" max="3844" width="11.28515625" customWidth="1"/>
    <col min="3845" max="3845" width="12" customWidth="1"/>
    <col min="3846" max="3846" width="12.140625" customWidth="1"/>
    <col min="3847" max="3847" width="0.140625" customWidth="1"/>
    <col min="4097" max="4097" width="1.5703125" customWidth="1"/>
    <col min="4099" max="4099" width="47.85546875" customWidth="1"/>
    <col min="4100" max="4100" width="11.28515625" customWidth="1"/>
    <col min="4101" max="4101" width="12" customWidth="1"/>
    <col min="4102" max="4102" width="12.140625" customWidth="1"/>
    <col min="4103" max="4103" width="0.140625" customWidth="1"/>
    <col min="4353" max="4353" width="1.5703125" customWidth="1"/>
    <col min="4355" max="4355" width="47.85546875" customWidth="1"/>
    <col min="4356" max="4356" width="11.28515625" customWidth="1"/>
    <col min="4357" max="4357" width="12" customWidth="1"/>
    <col min="4358" max="4358" width="12.140625" customWidth="1"/>
    <col min="4359" max="4359" width="0.140625" customWidth="1"/>
    <col min="4609" max="4609" width="1.5703125" customWidth="1"/>
    <col min="4611" max="4611" width="47.85546875" customWidth="1"/>
    <col min="4612" max="4612" width="11.28515625" customWidth="1"/>
    <col min="4613" max="4613" width="12" customWidth="1"/>
    <col min="4614" max="4614" width="12.140625" customWidth="1"/>
    <col min="4615" max="4615" width="0.140625" customWidth="1"/>
    <col min="4865" max="4865" width="1.5703125" customWidth="1"/>
    <col min="4867" max="4867" width="47.85546875" customWidth="1"/>
    <col min="4868" max="4868" width="11.28515625" customWidth="1"/>
    <col min="4869" max="4869" width="12" customWidth="1"/>
    <col min="4870" max="4870" width="12.140625" customWidth="1"/>
    <col min="4871" max="4871" width="0.140625" customWidth="1"/>
    <col min="5121" max="5121" width="1.5703125" customWidth="1"/>
    <col min="5123" max="5123" width="47.85546875" customWidth="1"/>
    <col min="5124" max="5124" width="11.28515625" customWidth="1"/>
    <col min="5125" max="5125" width="12" customWidth="1"/>
    <col min="5126" max="5126" width="12.140625" customWidth="1"/>
    <col min="5127" max="5127" width="0.140625" customWidth="1"/>
    <col min="5377" max="5377" width="1.5703125" customWidth="1"/>
    <col min="5379" max="5379" width="47.85546875" customWidth="1"/>
    <col min="5380" max="5380" width="11.28515625" customWidth="1"/>
    <col min="5381" max="5381" width="12" customWidth="1"/>
    <col min="5382" max="5382" width="12.140625" customWidth="1"/>
    <col min="5383" max="5383" width="0.140625" customWidth="1"/>
    <col min="5633" max="5633" width="1.5703125" customWidth="1"/>
    <col min="5635" max="5635" width="47.85546875" customWidth="1"/>
    <col min="5636" max="5636" width="11.28515625" customWidth="1"/>
    <col min="5637" max="5637" width="12" customWidth="1"/>
    <col min="5638" max="5638" width="12.140625" customWidth="1"/>
    <col min="5639" max="5639" width="0.140625" customWidth="1"/>
    <col min="5889" max="5889" width="1.5703125" customWidth="1"/>
    <col min="5891" max="5891" width="47.85546875" customWidth="1"/>
    <col min="5892" max="5892" width="11.28515625" customWidth="1"/>
    <col min="5893" max="5893" width="12" customWidth="1"/>
    <col min="5894" max="5894" width="12.140625" customWidth="1"/>
    <col min="5895" max="5895" width="0.140625" customWidth="1"/>
    <col min="6145" max="6145" width="1.5703125" customWidth="1"/>
    <col min="6147" max="6147" width="47.85546875" customWidth="1"/>
    <col min="6148" max="6148" width="11.28515625" customWidth="1"/>
    <col min="6149" max="6149" width="12" customWidth="1"/>
    <col min="6150" max="6150" width="12.140625" customWidth="1"/>
    <col min="6151" max="6151" width="0.140625" customWidth="1"/>
    <col min="6401" max="6401" width="1.5703125" customWidth="1"/>
    <col min="6403" max="6403" width="47.85546875" customWidth="1"/>
    <col min="6404" max="6404" width="11.28515625" customWidth="1"/>
    <col min="6405" max="6405" width="12" customWidth="1"/>
    <col min="6406" max="6406" width="12.140625" customWidth="1"/>
    <col min="6407" max="6407" width="0.140625" customWidth="1"/>
    <col min="6657" max="6657" width="1.5703125" customWidth="1"/>
    <col min="6659" max="6659" width="47.85546875" customWidth="1"/>
    <col min="6660" max="6660" width="11.28515625" customWidth="1"/>
    <col min="6661" max="6661" width="12" customWidth="1"/>
    <col min="6662" max="6662" width="12.140625" customWidth="1"/>
    <col min="6663" max="6663" width="0.140625" customWidth="1"/>
    <col min="6913" max="6913" width="1.5703125" customWidth="1"/>
    <col min="6915" max="6915" width="47.85546875" customWidth="1"/>
    <col min="6916" max="6916" width="11.28515625" customWidth="1"/>
    <col min="6917" max="6917" width="12" customWidth="1"/>
    <col min="6918" max="6918" width="12.140625" customWidth="1"/>
    <col min="6919" max="6919" width="0.140625" customWidth="1"/>
    <col min="7169" max="7169" width="1.5703125" customWidth="1"/>
    <col min="7171" max="7171" width="47.85546875" customWidth="1"/>
    <col min="7172" max="7172" width="11.28515625" customWidth="1"/>
    <col min="7173" max="7173" width="12" customWidth="1"/>
    <col min="7174" max="7174" width="12.140625" customWidth="1"/>
    <col min="7175" max="7175" width="0.140625" customWidth="1"/>
    <col min="7425" max="7425" width="1.5703125" customWidth="1"/>
    <col min="7427" max="7427" width="47.85546875" customWidth="1"/>
    <col min="7428" max="7428" width="11.28515625" customWidth="1"/>
    <col min="7429" max="7429" width="12" customWidth="1"/>
    <col min="7430" max="7430" width="12.140625" customWidth="1"/>
    <col min="7431" max="7431" width="0.140625" customWidth="1"/>
    <col min="7681" max="7681" width="1.5703125" customWidth="1"/>
    <col min="7683" max="7683" width="47.85546875" customWidth="1"/>
    <col min="7684" max="7684" width="11.28515625" customWidth="1"/>
    <col min="7685" max="7685" width="12" customWidth="1"/>
    <col min="7686" max="7686" width="12.140625" customWidth="1"/>
    <col min="7687" max="7687" width="0.140625" customWidth="1"/>
    <col min="7937" max="7937" width="1.5703125" customWidth="1"/>
    <col min="7939" max="7939" width="47.85546875" customWidth="1"/>
    <col min="7940" max="7940" width="11.28515625" customWidth="1"/>
    <col min="7941" max="7941" width="12" customWidth="1"/>
    <col min="7942" max="7942" width="12.140625" customWidth="1"/>
    <col min="7943" max="7943" width="0.140625" customWidth="1"/>
    <col min="8193" max="8193" width="1.5703125" customWidth="1"/>
    <col min="8195" max="8195" width="47.85546875" customWidth="1"/>
    <col min="8196" max="8196" width="11.28515625" customWidth="1"/>
    <col min="8197" max="8197" width="12" customWidth="1"/>
    <col min="8198" max="8198" width="12.140625" customWidth="1"/>
    <col min="8199" max="8199" width="0.140625" customWidth="1"/>
    <col min="8449" max="8449" width="1.5703125" customWidth="1"/>
    <col min="8451" max="8451" width="47.85546875" customWidth="1"/>
    <col min="8452" max="8452" width="11.28515625" customWidth="1"/>
    <col min="8453" max="8453" width="12" customWidth="1"/>
    <col min="8454" max="8454" width="12.140625" customWidth="1"/>
    <col min="8455" max="8455" width="0.140625" customWidth="1"/>
    <col min="8705" max="8705" width="1.5703125" customWidth="1"/>
    <col min="8707" max="8707" width="47.85546875" customWidth="1"/>
    <col min="8708" max="8708" width="11.28515625" customWidth="1"/>
    <col min="8709" max="8709" width="12" customWidth="1"/>
    <col min="8710" max="8710" width="12.140625" customWidth="1"/>
    <col min="8711" max="8711" width="0.140625" customWidth="1"/>
    <col min="8961" max="8961" width="1.5703125" customWidth="1"/>
    <col min="8963" max="8963" width="47.85546875" customWidth="1"/>
    <col min="8964" max="8964" width="11.28515625" customWidth="1"/>
    <col min="8965" max="8965" width="12" customWidth="1"/>
    <col min="8966" max="8966" width="12.140625" customWidth="1"/>
    <col min="8967" max="8967" width="0.140625" customWidth="1"/>
    <col min="9217" max="9217" width="1.5703125" customWidth="1"/>
    <col min="9219" max="9219" width="47.85546875" customWidth="1"/>
    <col min="9220" max="9220" width="11.28515625" customWidth="1"/>
    <col min="9221" max="9221" width="12" customWidth="1"/>
    <col min="9222" max="9222" width="12.140625" customWidth="1"/>
    <col min="9223" max="9223" width="0.140625" customWidth="1"/>
    <col min="9473" max="9473" width="1.5703125" customWidth="1"/>
    <col min="9475" max="9475" width="47.85546875" customWidth="1"/>
    <col min="9476" max="9476" width="11.28515625" customWidth="1"/>
    <col min="9477" max="9477" width="12" customWidth="1"/>
    <col min="9478" max="9478" width="12.140625" customWidth="1"/>
    <col min="9479" max="9479" width="0.140625" customWidth="1"/>
    <col min="9729" max="9729" width="1.5703125" customWidth="1"/>
    <col min="9731" max="9731" width="47.85546875" customWidth="1"/>
    <col min="9732" max="9732" width="11.28515625" customWidth="1"/>
    <col min="9733" max="9733" width="12" customWidth="1"/>
    <col min="9734" max="9734" width="12.140625" customWidth="1"/>
    <col min="9735" max="9735" width="0.140625" customWidth="1"/>
    <col min="9985" max="9985" width="1.5703125" customWidth="1"/>
    <col min="9987" max="9987" width="47.85546875" customWidth="1"/>
    <col min="9988" max="9988" width="11.28515625" customWidth="1"/>
    <col min="9989" max="9989" width="12" customWidth="1"/>
    <col min="9990" max="9990" width="12.140625" customWidth="1"/>
    <col min="9991" max="9991" width="0.140625" customWidth="1"/>
    <col min="10241" max="10241" width="1.5703125" customWidth="1"/>
    <col min="10243" max="10243" width="47.85546875" customWidth="1"/>
    <col min="10244" max="10244" width="11.28515625" customWidth="1"/>
    <col min="10245" max="10245" width="12" customWidth="1"/>
    <col min="10246" max="10246" width="12.140625" customWidth="1"/>
    <col min="10247" max="10247" width="0.140625" customWidth="1"/>
    <col min="10497" max="10497" width="1.5703125" customWidth="1"/>
    <col min="10499" max="10499" width="47.85546875" customWidth="1"/>
    <col min="10500" max="10500" width="11.28515625" customWidth="1"/>
    <col min="10501" max="10501" width="12" customWidth="1"/>
    <col min="10502" max="10502" width="12.140625" customWidth="1"/>
    <col min="10503" max="10503" width="0.140625" customWidth="1"/>
    <col min="10753" max="10753" width="1.5703125" customWidth="1"/>
    <col min="10755" max="10755" width="47.85546875" customWidth="1"/>
    <col min="10756" max="10756" width="11.28515625" customWidth="1"/>
    <col min="10757" max="10757" width="12" customWidth="1"/>
    <col min="10758" max="10758" width="12.140625" customWidth="1"/>
    <col min="10759" max="10759" width="0.140625" customWidth="1"/>
    <col min="11009" max="11009" width="1.5703125" customWidth="1"/>
    <col min="11011" max="11011" width="47.85546875" customWidth="1"/>
    <col min="11012" max="11012" width="11.28515625" customWidth="1"/>
    <col min="11013" max="11013" width="12" customWidth="1"/>
    <col min="11014" max="11014" width="12.140625" customWidth="1"/>
    <col min="11015" max="11015" width="0.140625" customWidth="1"/>
    <col min="11265" max="11265" width="1.5703125" customWidth="1"/>
    <col min="11267" max="11267" width="47.85546875" customWidth="1"/>
    <col min="11268" max="11268" width="11.28515625" customWidth="1"/>
    <col min="11269" max="11269" width="12" customWidth="1"/>
    <col min="11270" max="11270" width="12.140625" customWidth="1"/>
    <col min="11271" max="11271" width="0.140625" customWidth="1"/>
    <col min="11521" max="11521" width="1.5703125" customWidth="1"/>
    <col min="11523" max="11523" width="47.85546875" customWidth="1"/>
    <col min="11524" max="11524" width="11.28515625" customWidth="1"/>
    <col min="11525" max="11525" width="12" customWidth="1"/>
    <col min="11526" max="11526" width="12.140625" customWidth="1"/>
    <col min="11527" max="11527" width="0.140625" customWidth="1"/>
    <col min="11777" max="11777" width="1.5703125" customWidth="1"/>
    <col min="11779" max="11779" width="47.85546875" customWidth="1"/>
    <col min="11780" max="11780" width="11.28515625" customWidth="1"/>
    <col min="11781" max="11781" width="12" customWidth="1"/>
    <col min="11782" max="11782" width="12.140625" customWidth="1"/>
    <col min="11783" max="11783" width="0.140625" customWidth="1"/>
    <col min="12033" max="12033" width="1.5703125" customWidth="1"/>
    <col min="12035" max="12035" width="47.85546875" customWidth="1"/>
    <col min="12036" max="12036" width="11.28515625" customWidth="1"/>
    <col min="12037" max="12037" width="12" customWidth="1"/>
    <col min="12038" max="12038" width="12.140625" customWidth="1"/>
    <col min="12039" max="12039" width="0.140625" customWidth="1"/>
    <col min="12289" max="12289" width="1.5703125" customWidth="1"/>
    <col min="12291" max="12291" width="47.85546875" customWidth="1"/>
    <col min="12292" max="12292" width="11.28515625" customWidth="1"/>
    <col min="12293" max="12293" width="12" customWidth="1"/>
    <col min="12294" max="12294" width="12.140625" customWidth="1"/>
    <col min="12295" max="12295" width="0.140625" customWidth="1"/>
    <col min="12545" max="12545" width="1.5703125" customWidth="1"/>
    <col min="12547" max="12547" width="47.85546875" customWidth="1"/>
    <col min="12548" max="12548" width="11.28515625" customWidth="1"/>
    <col min="12549" max="12549" width="12" customWidth="1"/>
    <col min="12550" max="12550" width="12.140625" customWidth="1"/>
    <col min="12551" max="12551" width="0.140625" customWidth="1"/>
    <col min="12801" max="12801" width="1.5703125" customWidth="1"/>
    <col min="12803" max="12803" width="47.85546875" customWidth="1"/>
    <col min="12804" max="12804" width="11.28515625" customWidth="1"/>
    <col min="12805" max="12805" width="12" customWidth="1"/>
    <col min="12806" max="12806" width="12.140625" customWidth="1"/>
    <col min="12807" max="12807" width="0.140625" customWidth="1"/>
    <col min="13057" max="13057" width="1.5703125" customWidth="1"/>
    <col min="13059" max="13059" width="47.85546875" customWidth="1"/>
    <col min="13060" max="13060" width="11.28515625" customWidth="1"/>
    <col min="13061" max="13061" width="12" customWidth="1"/>
    <col min="13062" max="13062" width="12.140625" customWidth="1"/>
    <col min="13063" max="13063" width="0.140625" customWidth="1"/>
    <col min="13313" max="13313" width="1.5703125" customWidth="1"/>
    <col min="13315" max="13315" width="47.85546875" customWidth="1"/>
    <col min="13316" max="13316" width="11.28515625" customWidth="1"/>
    <col min="13317" max="13317" width="12" customWidth="1"/>
    <col min="13318" max="13318" width="12.140625" customWidth="1"/>
    <col min="13319" max="13319" width="0.140625" customWidth="1"/>
    <col min="13569" max="13569" width="1.5703125" customWidth="1"/>
    <col min="13571" max="13571" width="47.85546875" customWidth="1"/>
    <col min="13572" max="13572" width="11.28515625" customWidth="1"/>
    <col min="13573" max="13573" width="12" customWidth="1"/>
    <col min="13574" max="13574" width="12.140625" customWidth="1"/>
    <col min="13575" max="13575" width="0.140625" customWidth="1"/>
    <col min="13825" max="13825" width="1.5703125" customWidth="1"/>
    <col min="13827" max="13827" width="47.85546875" customWidth="1"/>
    <col min="13828" max="13828" width="11.28515625" customWidth="1"/>
    <col min="13829" max="13829" width="12" customWidth="1"/>
    <col min="13830" max="13830" width="12.140625" customWidth="1"/>
    <col min="13831" max="13831" width="0.140625" customWidth="1"/>
    <col min="14081" max="14081" width="1.5703125" customWidth="1"/>
    <col min="14083" max="14083" width="47.85546875" customWidth="1"/>
    <col min="14084" max="14084" width="11.28515625" customWidth="1"/>
    <col min="14085" max="14085" width="12" customWidth="1"/>
    <col min="14086" max="14086" width="12.140625" customWidth="1"/>
    <col min="14087" max="14087" width="0.140625" customWidth="1"/>
    <col min="14337" max="14337" width="1.5703125" customWidth="1"/>
    <col min="14339" max="14339" width="47.85546875" customWidth="1"/>
    <col min="14340" max="14340" width="11.28515625" customWidth="1"/>
    <col min="14341" max="14341" width="12" customWidth="1"/>
    <col min="14342" max="14342" width="12.140625" customWidth="1"/>
    <col min="14343" max="14343" width="0.140625" customWidth="1"/>
    <col min="14593" max="14593" width="1.5703125" customWidth="1"/>
    <col min="14595" max="14595" width="47.85546875" customWidth="1"/>
    <col min="14596" max="14596" width="11.28515625" customWidth="1"/>
    <col min="14597" max="14597" width="12" customWidth="1"/>
    <col min="14598" max="14598" width="12.140625" customWidth="1"/>
    <col min="14599" max="14599" width="0.140625" customWidth="1"/>
    <col min="14849" max="14849" width="1.5703125" customWidth="1"/>
    <col min="14851" max="14851" width="47.85546875" customWidth="1"/>
    <col min="14852" max="14852" width="11.28515625" customWidth="1"/>
    <col min="14853" max="14853" width="12" customWidth="1"/>
    <col min="14854" max="14854" width="12.140625" customWidth="1"/>
    <col min="14855" max="14855" width="0.140625" customWidth="1"/>
    <col min="15105" max="15105" width="1.5703125" customWidth="1"/>
    <col min="15107" max="15107" width="47.85546875" customWidth="1"/>
    <col min="15108" max="15108" width="11.28515625" customWidth="1"/>
    <col min="15109" max="15109" width="12" customWidth="1"/>
    <col min="15110" max="15110" width="12.140625" customWidth="1"/>
    <col min="15111" max="15111" width="0.140625" customWidth="1"/>
    <col min="15361" max="15361" width="1.5703125" customWidth="1"/>
    <col min="15363" max="15363" width="47.85546875" customWidth="1"/>
    <col min="15364" max="15364" width="11.28515625" customWidth="1"/>
    <col min="15365" max="15365" width="12" customWidth="1"/>
    <col min="15366" max="15366" width="12.140625" customWidth="1"/>
    <col min="15367" max="15367" width="0.140625" customWidth="1"/>
    <col min="15617" max="15617" width="1.5703125" customWidth="1"/>
    <col min="15619" max="15619" width="47.85546875" customWidth="1"/>
    <col min="15620" max="15620" width="11.28515625" customWidth="1"/>
    <col min="15621" max="15621" width="12" customWidth="1"/>
    <col min="15622" max="15622" width="12.140625" customWidth="1"/>
    <col min="15623" max="15623" width="0.140625" customWidth="1"/>
    <col min="15873" max="15873" width="1.5703125" customWidth="1"/>
    <col min="15875" max="15875" width="47.85546875" customWidth="1"/>
    <col min="15876" max="15876" width="11.28515625" customWidth="1"/>
    <col min="15877" max="15877" width="12" customWidth="1"/>
    <col min="15878" max="15878" width="12.140625" customWidth="1"/>
    <col min="15879" max="15879" width="0.140625" customWidth="1"/>
    <col min="16129" max="16129" width="1.5703125" customWidth="1"/>
    <col min="16131" max="16131" width="47.85546875" customWidth="1"/>
    <col min="16132" max="16132" width="11.28515625" customWidth="1"/>
    <col min="16133" max="16133" width="12" customWidth="1"/>
    <col min="16134" max="16134" width="12.140625" customWidth="1"/>
    <col min="16135" max="16135" width="0.140625" customWidth="1"/>
  </cols>
  <sheetData>
    <row r="1" spans="1:7" ht="19.5" customHeight="1">
      <c r="A1" s="349" t="s">
        <v>277</v>
      </c>
      <c r="B1" s="349"/>
      <c r="C1" s="349"/>
      <c r="D1" s="349"/>
      <c r="E1" s="349"/>
      <c r="F1" s="349"/>
      <c r="G1" s="349"/>
    </row>
    <row r="2" spans="1:7" ht="105" customHeight="1">
      <c r="A2" s="235"/>
      <c r="B2" s="235"/>
      <c r="C2" s="235"/>
      <c r="D2" s="350" t="s">
        <v>392</v>
      </c>
      <c r="E2" s="350"/>
      <c r="F2" s="350"/>
      <c r="G2" s="350"/>
    </row>
    <row r="3" spans="1:7" ht="23.25" customHeight="1">
      <c r="A3" s="235"/>
      <c r="B3" s="235"/>
      <c r="C3" s="235"/>
      <c r="D3" s="350"/>
      <c r="E3" s="350"/>
      <c r="F3" s="350"/>
      <c r="G3" s="235"/>
    </row>
    <row r="4" spans="1:7" ht="39" customHeight="1">
      <c r="A4" s="351" t="s">
        <v>295</v>
      </c>
      <c r="B4" s="351"/>
      <c r="C4" s="351"/>
      <c r="D4" s="351"/>
      <c r="E4" s="351"/>
      <c r="F4" s="351"/>
      <c r="G4" s="351"/>
    </row>
    <row r="5" spans="1:7" ht="15.75" thickBot="1">
      <c r="A5" s="236"/>
      <c r="B5" s="236"/>
      <c r="C5" s="236"/>
      <c r="D5" s="236"/>
      <c r="E5" s="236"/>
      <c r="F5" s="236"/>
      <c r="G5" s="236"/>
    </row>
    <row r="6" spans="1:7" ht="31.5">
      <c r="A6" s="236"/>
      <c r="B6" s="237" t="s">
        <v>23</v>
      </c>
      <c r="C6" s="238" t="s">
        <v>291</v>
      </c>
      <c r="D6" s="239" t="s">
        <v>265</v>
      </c>
      <c r="E6" s="239" t="s">
        <v>267</v>
      </c>
      <c r="F6" s="239" t="s">
        <v>296</v>
      </c>
      <c r="G6" s="236"/>
    </row>
    <row r="7" spans="1:7">
      <c r="A7" s="236"/>
      <c r="B7" s="240">
        <v>1</v>
      </c>
      <c r="C7" s="241">
        <v>2</v>
      </c>
      <c r="D7" s="240">
        <v>3</v>
      </c>
      <c r="E7" s="241">
        <v>4</v>
      </c>
      <c r="F7" s="240">
        <v>5</v>
      </c>
      <c r="G7" s="236"/>
    </row>
    <row r="8" spans="1:7" ht="15.75">
      <c r="A8" s="236"/>
      <c r="B8" s="242">
        <v>1</v>
      </c>
      <c r="C8" s="243" t="s">
        <v>201</v>
      </c>
      <c r="D8" s="244">
        <f t="shared" ref="D8:F9" si="0">D9</f>
        <v>175.745</v>
      </c>
      <c r="E8" s="245">
        <f t="shared" si="0"/>
        <v>175.745</v>
      </c>
      <c r="F8" s="245">
        <f t="shared" si="0"/>
        <v>175.745</v>
      </c>
      <c r="G8" s="236"/>
    </row>
    <row r="9" spans="1:7" ht="15.75">
      <c r="A9" s="236"/>
      <c r="B9" s="246">
        <f>B8+1</f>
        <v>2</v>
      </c>
      <c r="C9" s="247" t="s">
        <v>202</v>
      </c>
      <c r="D9" s="248">
        <f t="shared" si="0"/>
        <v>175.745</v>
      </c>
      <c r="E9" s="249">
        <f t="shared" si="0"/>
        <v>175.745</v>
      </c>
      <c r="F9" s="249">
        <f t="shared" si="0"/>
        <v>175.745</v>
      </c>
      <c r="G9" s="236"/>
    </row>
    <row r="10" spans="1:7" ht="39" customHeight="1">
      <c r="A10" s="236"/>
      <c r="B10" s="250">
        <v>3</v>
      </c>
      <c r="C10" s="247" t="s">
        <v>203</v>
      </c>
      <c r="D10" s="251">
        <f>D12</f>
        <v>175.745</v>
      </c>
      <c r="E10" s="251">
        <f>E12</f>
        <v>175.745</v>
      </c>
      <c r="F10" s="251">
        <f>F12</f>
        <v>175.745</v>
      </c>
      <c r="G10" s="236"/>
    </row>
    <row r="11" spans="1:7" ht="33.75" customHeight="1">
      <c r="A11" s="236"/>
      <c r="B11" s="250">
        <v>4</v>
      </c>
      <c r="C11" s="247" t="s">
        <v>204</v>
      </c>
      <c r="D11" s="248">
        <f>D12</f>
        <v>175.745</v>
      </c>
      <c r="E11" s="249">
        <f>E12</f>
        <v>175.745</v>
      </c>
      <c r="F11" s="249">
        <f>F12</f>
        <v>175.745</v>
      </c>
      <c r="G11" s="236"/>
    </row>
    <row r="12" spans="1:7" ht="48" customHeight="1" thickBot="1">
      <c r="A12" s="236"/>
      <c r="B12" s="250">
        <v>5</v>
      </c>
      <c r="C12" s="247" t="s">
        <v>205</v>
      </c>
      <c r="D12" s="248">
        <v>175.745</v>
      </c>
      <c r="E12" s="248">
        <v>175.745</v>
      </c>
      <c r="F12" s="248">
        <v>175.745</v>
      </c>
      <c r="G12" s="236"/>
    </row>
    <row r="13" spans="1:7" ht="16.5" thickBot="1">
      <c r="A13" s="236"/>
      <c r="B13" s="252"/>
      <c r="C13" s="253" t="s">
        <v>292</v>
      </c>
      <c r="D13" s="254">
        <f>D8</f>
        <v>175.745</v>
      </c>
      <c r="E13" s="254">
        <f>E8</f>
        <v>175.745</v>
      </c>
      <c r="F13" s="254">
        <f>F8</f>
        <v>175.745</v>
      </c>
      <c r="G13" s="236"/>
    </row>
    <row r="14" spans="1:7">
      <c r="G14" s="236"/>
    </row>
    <row r="15" spans="1:7">
      <c r="G15" s="236"/>
    </row>
    <row r="16" spans="1:7">
      <c r="G16" s="236"/>
    </row>
    <row r="17" spans="7:7">
      <c r="G17" s="236"/>
    </row>
    <row r="18" spans="7:7">
      <c r="G18" s="236"/>
    </row>
    <row r="19" spans="7:7">
      <c r="G19" s="236"/>
    </row>
  </sheetData>
  <mergeCells count="4">
    <mergeCell ref="A1:G1"/>
    <mergeCell ref="D3:F3"/>
    <mergeCell ref="A4:G4"/>
    <mergeCell ref="D2:G2"/>
  </mergeCells>
  <pageMargins left="0.7" right="0.7" top="0.75" bottom="0.75" header="0.3" footer="0.3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7"/>
  <sheetViews>
    <sheetView view="pageBreakPreview" topLeftCell="A13" zoomScaleSheetLayoutView="100" workbookViewId="0">
      <selection activeCell="C17" sqref="C17:E17"/>
    </sheetView>
  </sheetViews>
  <sheetFormatPr defaultRowHeight="12.75"/>
  <cols>
    <col min="1" max="1" width="9.140625" style="184"/>
    <col min="2" max="2" width="43.5703125" style="61" customWidth="1"/>
    <col min="3" max="3" width="13.85546875" style="61" customWidth="1"/>
    <col min="4" max="4" width="12.42578125" style="61" customWidth="1"/>
    <col min="5" max="5" width="12.7109375" style="61" customWidth="1"/>
    <col min="6" max="16384" width="9.140625" style="61"/>
  </cols>
  <sheetData>
    <row r="1" spans="1:5">
      <c r="D1" s="61" t="s">
        <v>294</v>
      </c>
    </row>
    <row r="2" spans="1:5" ht="72.75" customHeight="1">
      <c r="C2" s="341" t="s">
        <v>392</v>
      </c>
      <c r="D2" s="341"/>
      <c r="E2" s="341"/>
    </row>
    <row r="5" spans="1:5" ht="12.75" customHeight="1">
      <c r="A5" s="353" t="s">
        <v>365</v>
      </c>
      <c r="B5" s="353"/>
      <c r="C5" s="353"/>
      <c r="D5" s="353"/>
      <c r="E5" s="353"/>
    </row>
    <row r="6" spans="1:5" ht="30" customHeight="1">
      <c r="A6" s="353"/>
      <c r="B6" s="353"/>
      <c r="C6" s="353"/>
      <c r="D6" s="353"/>
      <c r="E6" s="353"/>
    </row>
    <row r="7" spans="1:5">
      <c r="B7" s="62"/>
      <c r="C7" s="51"/>
      <c r="D7" s="352" t="s">
        <v>58</v>
      </c>
      <c r="E7" s="352"/>
    </row>
    <row r="8" spans="1:5" s="56" customFormat="1" ht="30" customHeight="1">
      <c r="A8" s="185" t="s">
        <v>23</v>
      </c>
      <c r="B8" s="96" t="s">
        <v>191</v>
      </c>
      <c r="C8" s="97" t="s">
        <v>265</v>
      </c>
      <c r="D8" s="97" t="s">
        <v>267</v>
      </c>
      <c r="E8" s="97" t="s">
        <v>296</v>
      </c>
    </row>
    <row r="9" spans="1:5" s="60" customFormat="1" ht="18.75" customHeight="1">
      <c r="A9" s="94">
        <v>1</v>
      </c>
      <c r="B9" s="98">
        <v>2</v>
      </c>
      <c r="C9" s="98">
        <v>3</v>
      </c>
      <c r="D9" s="98">
        <v>4</v>
      </c>
      <c r="E9" s="98">
        <v>5</v>
      </c>
    </row>
    <row r="10" spans="1:5" s="56" customFormat="1" ht="46.5" customHeight="1">
      <c r="A10" s="185">
        <v>1</v>
      </c>
      <c r="B10" s="99" t="s">
        <v>214</v>
      </c>
      <c r="C10" s="132">
        <v>5620.3</v>
      </c>
      <c r="D10" s="132">
        <v>5620.3</v>
      </c>
      <c r="E10" s="132">
        <v>5620.3</v>
      </c>
    </row>
    <row r="11" spans="1:5" s="56" customFormat="1" ht="44.25" customHeight="1">
      <c r="A11" s="185">
        <v>2</v>
      </c>
      <c r="B11" s="40" t="s">
        <v>215</v>
      </c>
      <c r="C11" s="133">
        <v>8726.5280000000002</v>
      </c>
      <c r="D11" s="133">
        <v>7847.8469999999998</v>
      </c>
      <c r="E11" s="133">
        <v>7811.8469999999998</v>
      </c>
    </row>
    <row r="12" spans="1:5" s="56" customFormat="1" ht="52.5" customHeight="1">
      <c r="A12" s="185">
        <v>3</v>
      </c>
      <c r="B12" s="57" t="s">
        <v>269</v>
      </c>
      <c r="C12" s="100">
        <v>179.7</v>
      </c>
      <c r="D12" s="128">
        <v>189.9</v>
      </c>
      <c r="E12" s="128">
        <v>201.1</v>
      </c>
    </row>
    <row r="13" spans="1:5" s="56" customFormat="1" ht="77.25" customHeight="1">
      <c r="A13" s="185">
        <v>4</v>
      </c>
      <c r="B13" s="57" t="s">
        <v>216</v>
      </c>
      <c r="C13" s="134">
        <v>1.8</v>
      </c>
      <c r="D13" s="134">
        <v>1.8</v>
      </c>
      <c r="E13" s="134">
        <v>1.8</v>
      </c>
    </row>
    <row r="14" spans="1:5" s="56" customFormat="1" ht="65.25" customHeight="1">
      <c r="A14" s="185">
        <v>5</v>
      </c>
      <c r="B14" s="40" t="s">
        <v>377</v>
      </c>
      <c r="C14" s="100">
        <v>347.00700000000001</v>
      </c>
      <c r="D14" s="302">
        <v>0</v>
      </c>
      <c r="E14" s="302">
        <v>0</v>
      </c>
    </row>
    <row r="15" spans="1:5" s="56" customFormat="1" ht="48.75" customHeight="1">
      <c r="A15" s="185">
        <v>6</v>
      </c>
      <c r="B15" s="57" t="s">
        <v>379</v>
      </c>
      <c r="C15" s="134">
        <v>54.8</v>
      </c>
      <c r="D15" s="134">
        <v>32.9</v>
      </c>
      <c r="E15" s="134">
        <v>36.5</v>
      </c>
    </row>
    <row r="16" spans="1:5" s="56" customFormat="1" ht="45" customHeight="1">
      <c r="A16" s="185">
        <v>7</v>
      </c>
      <c r="B16" s="40" t="s">
        <v>395</v>
      </c>
      <c r="C16" s="100">
        <v>2</v>
      </c>
      <c r="D16" s="302">
        <v>0</v>
      </c>
      <c r="E16" s="302">
        <v>0</v>
      </c>
    </row>
    <row r="17" spans="1:5" s="95" customFormat="1" ht="20.25" customHeight="1">
      <c r="A17" s="185">
        <v>8</v>
      </c>
      <c r="B17" s="58" t="s">
        <v>5</v>
      </c>
      <c r="C17" s="59">
        <f>SUM(C10:C16)</f>
        <v>14932.135</v>
      </c>
      <c r="D17" s="59">
        <f t="shared" ref="D17:E17" si="0">SUM(D10:D16)</f>
        <v>13692.746999999999</v>
      </c>
      <c r="E17" s="59">
        <f t="shared" si="0"/>
        <v>13671.547</v>
      </c>
    </row>
  </sheetData>
  <mergeCells count="3">
    <mergeCell ref="D7:E7"/>
    <mergeCell ref="C2:E2"/>
    <mergeCell ref="A5:E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5"/>
  <sheetViews>
    <sheetView view="pageBreakPreview" topLeftCell="A10" zoomScaleSheetLayoutView="100" workbookViewId="0">
      <selection activeCell="C15" sqref="C15"/>
    </sheetView>
  </sheetViews>
  <sheetFormatPr defaultRowHeight="12.75"/>
  <cols>
    <col min="1" max="1" width="6.140625" style="61" customWidth="1"/>
    <col min="2" max="2" width="45.42578125" style="61" customWidth="1"/>
    <col min="3" max="3" width="13.85546875" style="61" customWidth="1"/>
    <col min="4" max="4" width="12.42578125" style="61" customWidth="1"/>
    <col min="5" max="5" width="12.7109375" style="61" customWidth="1"/>
    <col min="6" max="16384" width="9.140625" style="61"/>
  </cols>
  <sheetData>
    <row r="1" spans="1:5">
      <c r="D1" s="61" t="s">
        <v>293</v>
      </c>
    </row>
    <row r="2" spans="1:5" ht="80.25" customHeight="1">
      <c r="C2" s="341" t="s">
        <v>392</v>
      </c>
      <c r="D2" s="341"/>
      <c r="E2" s="341"/>
    </row>
    <row r="4" spans="1:5" ht="12.75" customHeight="1">
      <c r="A4" s="353" t="s">
        <v>366</v>
      </c>
      <c r="B4" s="353"/>
      <c r="C4" s="353"/>
      <c r="D4" s="353"/>
      <c r="E4" s="353"/>
    </row>
    <row r="5" spans="1:5" ht="54" customHeight="1">
      <c r="A5" s="353"/>
      <c r="B5" s="353"/>
      <c r="C5" s="353"/>
      <c r="D5" s="353"/>
      <c r="E5" s="353"/>
    </row>
    <row r="7" spans="1:5">
      <c r="B7" s="62"/>
      <c r="C7" s="51"/>
      <c r="D7" s="354" t="s">
        <v>58</v>
      </c>
      <c r="E7" s="354"/>
    </row>
    <row r="8" spans="1:5" s="56" customFormat="1" ht="30" customHeight="1">
      <c r="A8" s="191" t="s">
        <v>23</v>
      </c>
      <c r="B8" s="79" t="s">
        <v>191</v>
      </c>
      <c r="C8" s="10" t="s">
        <v>265</v>
      </c>
      <c r="D8" s="10" t="s">
        <v>267</v>
      </c>
      <c r="E8" s="10" t="s">
        <v>296</v>
      </c>
    </row>
    <row r="9" spans="1:5" s="56" customFormat="1" ht="22.5" customHeight="1">
      <c r="A9" s="94">
        <v>1</v>
      </c>
      <c r="B9" s="94">
        <v>2</v>
      </c>
      <c r="C9" s="94">
        <v>3</v>
      </c>
      <c r="D9" s="94">
        <v>4</v>
      </c>
      <c r="E9" s="94">
        <v>5</v>
      </c>
    </row>
    <row r="10" spans="1:5" s="56" customFormat="1" ht="64.5" customHeight="1">
      <c r="A10" s="185">
        <v>1</v>
      </c>
      <c r="B10" s="55" t="s">
        <v>147</v>
      </c>
      <c r="C10" s="134">
        <v>15.5</v>
      </c>
      <c r="D10" s="134">
        <v>0</v>
      </c>
      <c r="E10" s="134">
        <v>0</v>
      </c>
    </row>
    <row r="11" spans="1:5" s="56" customFormat="1" ht="64.5" customHeight="1">
      <c r="A11" s="185">
        <v>2</v>
      </c>
      <c r="B11" s="55" t="s">
        <v>370</v>
      </c>
      <c r="C11" s="134">
        <v>25.5</v>
      </c>
      <c r="D11" s="134">
        <v>25.5</v>
      </c>
      <c r="E11" s="134">
        <v>25.5</v>
      </c>
    </row>
    <row r="12" spans="1:5" s="56" customFormat="1" ht="68.25" customHeight="1">
      <c r="A12" s="185">
        <v>3</v>
      </c>
      <c r="B12" s="57" t="s">
        <v>368</v>
      </c>
      <c r="C12" s="135">
        <v>404.13200000000001</v>
      </c>
      <c r="D12" s="135">
        <v>404.13200000000001</v>
      </c>
      <c r="E12" s="135">
        <v>404.13200000000001</v>
      </c>
    </row>
    <row r="13" spans="1:5" s="56" customFormat="1" ht="55.5" customHeight="1">
      <c r="A13" s="185">
        <v>4</v>
      </c>
      <c r="B13" s="57" t="s">
        <v>381</v>
      </c>
      <c r="C13" s="135">
        <v>135.876</v>
      </c>
      <c r="D13" s="135">
        <v>0</v>
      </c>
      <c r="E13" s="135">
        <v>0</v>
      </c>
    </row>
    <row r="14" spans="1:5" s="56" customFormat="1" ht="78.75" customHeight="1">
      <c r="A14" s="185">
        <v>5</v>
      </c>
      <c r="B14" s="57" t="s">
        <v>369</v>
      </c>
      <c r="C14" s="135">
        <v>3856.9540000000002</v>
      </c>
      <c r="D14" s="135">
        <f t="shared" ref="D14:E14" si="0">860.134+2818.814</f>
        <v>3678.9479999999999</v>
      </c>
      <c r="E14" s="135">
        <f t="shared" si="0"/>
        <v>3678.9479999999999</v>
      </c>
    </row>
    <row r="15" spans="1:5" s="95" customFormat="1" ht="25.5" customHeight="1">
      <c r="A15" s="185">
        <v>6</v>
      </c>
      <c r="B15" s="58" t="s">
        <v>5</v>
      </c>
      <c r="C15" s="59">
        <f>SUM(C10:C14)</f>
        <v>4437.9620000000004</v>
      </c>
      <c r="D15" s="59">
        <f>SUM(D10:D14)</f>
        <v>4108.58</v>
      </c>
      <c r="E15" s="59">
        <f>SUM(E10:E14)</f>
        <v>4108.58</v>
      </c>
    </row>
  </sheetData>
  <mergeCells count="3">
    <mergeCell ref="C2:E2"/>
    <mergeCell ref="D7:E7"/>
    <mergeCell ref="A4:E5"/>
  </mergeCells>
  <pageMargins left="0.7" right="0.7" top="0.75" bottom="0.75" header="0.3" footer="0.3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E15" sqref="E15"/>
    </sheetView>
  </sheetViews>
  <sheetFormatPr defaultRowHeight="15"/>
  <cols>
    <col min="2" max="2" width="34.28515625" customWidth="1"/>
    <col min="3" max="3" width="15.7109375" customWidth="1"/>
    <col min="4" max="4" width="16.140625" customWidth="1"/>
    <col min="5" max="5" width="16.5703125" customWidth="1"/>
  </cols>
  <sheetData>
    <row r="1" spans="1:5">
      <c r="A1" s="61"/>
      <c r="B1" s="61"/>
      <c r="C1" s="61"/>
      <c r="D1" s="61" t="s">
        <v>375</v>
      </c>
      <c r="E1" s="61"/>
    </row>
    <row r="2" spans="1:5">
      <c r="A2" s="61"/>
      <c r="B2" s="314" t="s">
        <v>367</v>
      </c>
      <c r="C2" s="314"/>
      <c r="D2" s="314"/>
      <c r="E2" s="314"/>
    </row>
    <row r="3" spans="1:5" ht="45.75" customHeight="1">
      <c r="A3" s="61"/>
      <c r="B3" s="61"/>
      <c r="C3" s="341" t="s">
        <v>393</v>
      </c>
      <c r="D3" s="341"/>
      <c r="E3" s="341"/>
    </row>
    <row r="4" spans="1:5">
      <c r="A4" s="61"/>
      <c r="B4" s="61"/>
      <c r="C4" s="61"/>
      <c r="D4" s="61"/>
      <c r="E4" s="61"/>
    </row>
    <row r="5" spans="1:5">
      <c r="A5" s="353" t="s">
        <v>374</v>
      </c>
      <c r="B5" s="353"/>
      <c r="C5" s="353"/>
      <c r="D5" s="353"/>
      <c r="E5" s="353"/>
    </row>
    <row r="6" spans="1:5">
      <c r="A6" s="353"/>
      <c r="B6" s="353"/>
      <c r="C6" s="353"/>
      <c r="D6" s="353"/>
      <c r="E6" s="353"/>
    </row>
    <row r="7" spans="1:5">
      <c r="A7" s="61"/>
      <c r="B7" s="61"/>
      <c r="C7" s="61"/>
      <c r="D7" s="61"/>
      <c r="E7" s="61"/>
    </row>
    <row r="8" spans="1:5">
      <c r="A8" s="61"/>
      <c r="B8" s="62"/>
      <c r="C8" s="51"/>
      <c r="D8" s="354" t="s">
        <v>58</v>
      </c>
      <c r="E8" s="354"/>
    </row>
    <row r="9" spans="1:5">
      <c r="A9" s="191" t="s">
        <v>23</v>
      </c>
      <c r="B9" s="79" t="s">
        <v>191</v>
      </c>
      <c r="C9" s="10" t="s">
        <v>373</v>
      </c>
      <c r="D9" s="10" t="s">
        <v>265</v>
      </c>
      <c r="E9" s="10" t="s">
        <v>267</v>
      </c>
    </row>
    <row r="10" spans="1:5">
      <c r="A10" s="94">
        <v>1</v>
      </c>
      <c r="B10" s="94">
        <v>2</v>
      </c>
      <c r="C10" s="94">
        <v>3</v>
      </c>
      <c r="D10" s="94">
        <v>4</v>
      </c>
      <c r="E10" s="94">
        <v>5</v>
      </c>
    </row>
    <row r="11" spans="1:5" ht="117.75" customHeight="1">
      <c r="A11" s="185">
        <v>1</v>
      </c>
      <c r="B11" s="55" t="s">
        <v>286</v>
      </c>
      <c r="C11" s="134">
        <v>290.8</v>
      </c>
      <c r="D11" s="134">
        <v>0</v>
      </c>
      <c r="E11" s="134">
        <v>0</v>
      </c>
    </row>
    <row r="12" spans="1:5">
      <c r="A12" s="185"/>
      <c r="B12" s="58" t="s">
        <v>5</v>
      </c>
      <c r="C12" s="59">
        <f>SUM(C11:C11)</f>
        <v>290.8</v>
      </c>
      <c r="D12" s="59">
        <f>SUM(D11:D11)</f>
        <v>0</v>
      </c>
      <c r="E12" s="59">
        <f>SUM(E11:E11)</f>
        <v>0</v>
      </c>
    </row>
  </sheetData>
  <mergeCells count="4">
    <mergeCell ref="B2:E2"/>
    <mergeCell ref="C3:E3"/>
    <mergeCell ref="A5:E6"/>
    <mergeCell ref="D8:E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Imba</dc:creator>
  <cp:lastModifiedBy>Бухгалтерия</cp:lastModifiedBy>
  <cp:lastPrinted>2023-06-12T05:45:54Z</cp:lastPrinted>
  <dcterms:created xsi:type="dcterms:W3CDTF">2010-03-12T03:41:40Z</dcterms:created>
  <dcterms:modified xsi:type="dcterms:W3CDTF">2023-06-12T05:46:13Z</dcterms:modified>
</cp:coreProperties>
</file>