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3" activeTab="4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22" r:id="rId6"/>
    <sheet name="Приложение 7" sheetId="19" r:id="rId7"/>
    <sheet name="Приложение 8" sheetId="20" r:id="rId8"/>
    <sheet name="Приложение 9" sheetId="23" r:id="rId9"/>
  </sheets>
  <definedNames>
    <definedName name="_xlnm._FilterDatabase" localSheetId="1" hidden="1">'Приложение 2'!#REF!</definedName>
    <definedName name="_xlnm._FilterDatabase" localSheetId="3" hidden="1">'Приложение 4'!$A$8:$J$162</definedName>
    <definedName name="_xlnm._FilterDatabase" localSheetId="4" hidden="1">'Приложение 5'!$A$9:$I$200</definedName>
    <definedName name="_xlnm.Print_Area" localSheetId="0">'Приложение 1'!$A$1:$F$23</definedName>
    <definedName name="_xlnm.Print_Area" localSheetId="1">'Приложение 2'!$A$1:$M$90</definedName>
    <definedName name="_xlnm.Print_Area" localSheetId="2">'Приложение 3'!$A$1:$F$40</definedName>
    <definedName name="_xlnm.Print_Area" localSheetId="3">'Приложение 4'!$A$1:$I$162</definedName>
  </definedNames>
  <calcPr calcId="125725"/>
</workbook>
</file>

<file path=xl/calcChain.xml><?xml version="1.0" encoding="utf-8"?>
<calcChain xmlns="http://schemas.openxmlformats.org/spreadsheetml/2006/main">
  <c r="G17" i="8"/>
  <c r="L14" i="17"/>
  <c r="M14"/>
  <c r="G18" i="8" l="1"/>
  <c r="I106" i="10" l="1"/>
  <c r="H106"/>
  <c r="G106"/>
  <c r="I104"/>
  <c r="H104"/>
  <c r="H103" s="1"/>
  <c r="H102" s="1"/>
  <c r="H101" s="1"/>
  <c r="H100" s="1"/>
  <c r="G104"/>
  <c r="I103"/>
  <c r="I102" s="1"/>
  <c r="I101" s="1"/>
  <c r="I100" s="1"/>
  <c r="G103"/>
  <c r="G102" s="1"/>
  <c r="G101" s="1"/>
  <c r="G100" s="1"/>
  <c r="C14" i="19"/>
  <c r="C11"/>
  <c r="I49" i="8"/>
  <c r="H49"/>
  <c r="G49"/>
  <c r="I48"/>
  <c r="H48"/>
  <c r="G48"/>
  <c r="K70" i="17"/>
  <c r="K87"/>
  <c r="K84"/>
  <c r="K71"/>
  <c r="K33"/>
  <c r="K20"/>
  <c r="K18"/>
  <c r="K15"/>
  <c r="D22" i="12"/>
  <c r="D18"/>
  <c r="L63" i="17" l="1"/>
  <c r="M63"/>
  <c r="K63"/>
  <c r="L69"/>
  <c r="M69"/>
  <c r="K69"/>
  <c r="L66"/>
  <c r="M66"/>
  <c r="K66"/>
  <c r="L67"/>
  <c r="M67"/>
  <c r="K67"/>
  <c r="L88"/>
  <c r="M88"/>
  <c r="K88"/>
  <c r="M83"/>
  <c r="L83"/>
  <c r="K83"/>
  <c r="K82" s="1"/>
  <c r="K73" s="1"/>
  <c r="K72" s="1"/>
  <c r="M82"/>
  <c r="L82"/>
  <c r="L81"/>
  <c r="K81"/>
  <c r="M80"/>
  <c r="L80"/>
  <c r="K80"/>
  <c r="M78"/>
  <c r="L78"/>
  <c r="K78"/>
  <c r="M77"/>
  <c r="L77"/>
  <c r="K77"/>
  <c r="M75"/>
  <c r="L75"/>
  <c r="K75"/>
  <c r="M74"/>
  <c r="L74"/>
  <c r="K74"/>
  <c r="M73"/>
  <c r="L73"/>
  <c r="M72"/>
  <c r="L72"/>
  <c r="M61"/>
  <c r="L61"/>
  <c r="K61"/>
  <c r="M59"/>
  <c r="L59"/>
  <c r="K59"/>
  <c r="M57"/>
  <c r="L57"/>
  <c r="K57"/>
  <c r="M55"/>
  <c r="L55"/>
  <c r="L54" s="1"/>
  <c r="K55"/>
  <c r="M54"/>
  <c r="K54"/>
  <c r="M49"/>
  <c r="L49"/>
  <c r="L48" s="1"/>
  <c r="K49"/>
  <c r="M48"/>
  <c r="K48"/>
  <c r="M45"/>
  <c r="L45"/>
  <c r="K45"/>
  <c r="M41"/>
  <c r="M40" s="1"/>
  <c r="M39" s="1"/>
  <c r="L41"/>
  <c r="K41"/>
  <c r="K40" s="1"/>
  <c r="K39" s="1"/>
  <c r="L40"/>
  <c r="L39" s="1"/>
  <c r="M37"/>
  <c r="L37"/>
  <c r="K37"/>
  <c r="M35"/>
  <c r="M34" s="1"/>
  <c r="L35"/>
  <c r="K35"/>
  <c r="K34" s="1"/>
  <c r="L34"/>
  <c r="M32"/>
  <c r="M31" s="1"/>
  <c r="L32"/>
  <c r="K32"/>
  <c r="K31" s="1"/>
  <c r="L31"/>
  <c r="M29"/>
  <c r="L29"/>
  <c r="K29"/>
  <c r="M27"/>
  <c r="L27"/>
  <c r="K27"/>
  <c r="M25"/>
  <c r="L25"/>
  <c r="K25"/>
  <c r="M23"/>
  <c r="L23"/>
  <c r="L22" s="1"/>
  <c r="L21" s="1"/>
  <c r="K23"/>
  <c r="M22"/>
  <c r="M21" s="1"/>
  <c r="K22"/>
  <c r="K21" s="1"/>
  <c r="K14"/>
  <c r="K13" s="1"/>
  <c r="L13"/>
  <c r="L12" s="1"/>
  <c r="L90" s="1"/>
  <c r="M13"/>
  <c r="C18" i="19"/>
  <c r="K12" i="17" l="1"/>
  <c r="K90" s="1"/>
  <c r="M12"/>
  <c r="M90" s="1"/>
  <c r="I181" i="10"/>
  <c r="I182" s="1"/>
  <c r="H181"/>
  <c r="H182" s="1"/>
  <c r="G181"/>
  <c r="G182" s="1"/>
  <c r="I179"/>
  <c r="H179"/>
  <c r="G179"/>
  <c r="I178"/>
  <c r="H178"/>
  <c r="G178"/>
  <c r="G177" s="1"/>
  <c r="G176" s="1"/>
  <c r="I177"/>
  <c r="H177"/>
  <c r="I176"/>
  <c r="H176"/>
  <c r="I29" i="8"/>
  <c r="I28" s="1"/>
  <c r="I27" s="1"/>
  <c r="H29"/>
  <c r="G29"/>
  <c r="G28" s="1"/>
  <c r="G27" s="1"/>
  <c r="H28"/>
  <c r="H27" s="1"/>
  <c r="D18" i="19"/>
  <c r="E18"/>
  <c r="I113" i="10" l="1"/>
  <c r="H113"/>
  <c r="G113"/>
  <c r="I111"/>
  <c r="I110" s="1"/>
  <c r="I109" s="1"/>
  <c r="I108" s="1"/>
  <c r="I107" s="1"/>
  <c r="H111"/>
  <c r="G111"/>
  <c r="G110" s="1"/>
  <c r="G109" s="1"/>
  <c r="G108" s="1"/>
  <c r="G107" s="1"/>
  <c r="H110"/>
  <c r="H109" s="1"/>
  <c r="H108" s="1"/>
  <c r="H107" s="1"/>
  <c r="I81"/>
  <c r="H81"/>
  <c r="G81"/>
  <c r="I79"/>
  <c r="H79"/>
  <c r="G79"/>
  <c r="I78"/>
  <c r="H78"/>
  <c r="G78"/>
  <c r="I85"/>
  <c r="H85"/>
  <c r="G85"/>
  <c r="I83"/>
  <c r="I82" s="1"/>
  <c r="I77" s="1"/>
  <c r="I76" s="1"/>
  <c r="H83"/>
  <c r="G83"/>
  <c r="G82" s="1"/>
  <c r="H82"/>
  <c r="H77" s="1"/>
  <c r="H76" s="1"/>
  <c r="I97" i="8"/>
  <c r="H97"/>
  <c r="G97"/>
  <c r="I95"/>
  <c r="H95"/>
  <c r="G95"/>
  <c r="I94"/>
  <c r="H94"/>
  <c r="I93"/>
  <c r="H93"/>
  <c r="G77" i="10" l="1"/>
  <c r="G76"/>
  <c r="G94" i="8"/>
  <c r="G93" s="1"/>
  <c r="I105"/>
  <c r="H105"/>
  <c r="H104" s="1"/>
  <c r="G105"/>
  <c r="G103" s="1"/>
  <c r="I104"/>
  <c r="I103"/>
  <c r="H103"/>
  <c r="G104" l="1"/>
  <c r="H56" i="10"/>
  <c r="I56"/>
  <c r="I98"/>
  <c r="I97" s="1"/>
  <c r="I96" s="1"/>
  <c r="I95" s="1"/>
  <c r="I94" s="1"/>
  <c r="I93" s="1"/>
  <c r="H98"/>
  <c r="G98"/>
  <c r="G97" s="1"/>
  <c r="G96" s="1"/>
  <c r="G95" s="1"/>
  <c r="G94" s="1"/>
  <c r="G93" s="1"/>
  <c r="H97"/>
  <c r="H96"/>
  <c r="H95"/>
  <c r="H94"/>
  <c r="H93"/>
  <c r="H12"/>
  <c r="I12"/>
  <c r="G12"/>
  <c r="I14"/>
  <c r="I15" s="1"/>
  <c r="I16" s="1"/>
  <c r="I17" s="1"/>
  <c r="H14"/>
  <c r="H15" s="1"/>
  <c r="H16" s="1"/>
  <c r="H17" s="1"/>
  <c r="G14"/>
  <c r="G15" s="1"/>
  <c r="G16" s="1"/>
  <c r="G17" s="1"/>
  <c r="H91" i="8"/>
  <c r="I91"/>
  <c r="I132"/>
  <c r="I131" s="1"/>
  <c r="I130" s="1"/>
  <c r="I129" s="1"/>
  <c r="I128" s="1"/>
  <c r="H132"/>
  <c r="G132"/>
  <c r="G131" s="1"/>
  <c r="G130" s="1"/>
  <c r="G129" s="1"/>
  <c r="G128" s="1"/>
  <c r="H131"/>
  <c r="H130"/>
  <c r="H129"/>
  <c r="H128"/>
  <c r="H74"/>
  <c r="I74"/>
  <c r="I76"/>
  <c r="I75" s="1"/>
  <c r="H76"/>
  <c r="H75" s="1"/>
  <c r="G76"/>
  <c r="G75"/>
  <c r="C15" i="20" l="1"/>
  <c r="E21" i="16"/>
  <c r="F21"/>
  <c r="E9"/>
  <c r="F9"/>
  <c r="E34"/>
  <c r="F34"/>
  <c r="D21"/>
  <c r="D20"/>
  <c r="F18"/>
  <c r="E18"/>
  <c r="E16"/>
  <c r="D16"/>
  <c r="F22" i="12" l="1"/>
  <c r="F18"/>
  <c r="E22"/>
  <c r="E18"/>
  <c r="E12" i="23" l="1"/>
  <c r="D12"/>
  <c r="C12"/>
  <c r="I174" i="10" l="1"/>
  <c r="I175" s="1"/>
  <c r="H174"/>
  <c r="H175" s="1"/>
  <c r="G174"/>
  <c r="G175" s="1"/>
  <c r="I172"/>
  <c r="I171" s="1"/>
  <c r="I170" s="1"/>
  <c r="I169" s="1"/>
  <c r="H172"/>
  <c r="G172"/>
  <c r="G171" s="1"/>
  <c r="G170" s="1"/>
  <c r="G169" s="1"/>
  <c r="H171"/>
  <c r="H170" s="1"/>
  <c r="H169" s="1"/>
  <c r="I64"/>
  <c r="H64"/>
  <c r="F14" i="16"/>
  <c r="E14"/>
  <c r="F12"/>
  <c r="E12"/>
  <c r="D12"/>
  <c r="I60" i="8"/>
  <c r="H60"/>
  <c r="H59" s="1"/>
  <c r="H58" s="1"/>
  <c r="G60"/>
  <c r="G59" s="1"/>
  <c r="G58" s="1"/>
  <c r="I59"/>
  <c r="I58" s="1"/>
  <c r="I24" l="1"/>
  <c r="H24"/>
  <c r="F11" i="16"/>
  <c r="E11"/>
  <c r="I118" i="8" l="1"/>
  <c r="H118"/>
  <c r="I187" i="10" l="1"/>
  <c r="H187"/>
  <c r="I140" i="8"/>
  <c r="H140"/>
  <c r="H147"/>
  <c r="I147"/>
  <c r="G147"/>
  <c r="D29" i="16"/>
  <c r="F26"/>
  <c r="E26"/>
  <c r="E14" i="20"/>
  <c r="D14"/>
  <c r="F11" i="22" l="1"/>
  <c r="E11"/>
  <c r="D11"/>
  <c r="F10"/>
  <c r="F9" s="1"/>
  <c r="F8" s="1"/>
  <c r="F13" s="1"/>
  <c r="E10"/>
  <c r="E9" s="1"/>
  <c r="E8" s="1"/>
  <c r="E13" s="1"/>
  <c r="D10"/>
  <c r="D9" s="1"/>
  <c r="D8" s="1"/>
  <c r="D13" s="1"/>
  <c r="B9"/>
  <c r="G132" i="10" l="1"/>
  <c r="G131" s="1"/>
  <c r="G130" s="1"/>
  <c r="G129" s="1"/>
  <c r="G128" s="1"/>
  <c r="I52" i="8" l="1"/>
  <c r="H52"/>
  <c r="G52"/>
  <c r="G51" s="1"/>
  <c r="G47" s="1"/>
  <c r="I51"/>
  <c r="I47" s="1"/>
  <c r="H51"/>
  <c r="H47" s="1"/>
  <c r="I191" i="10" l="1"/>
  <c r="I190" s="1"/>
  <c r="I189" s="1"/>
  <c r="I188" s="1"/>
  <c r="H191"/>
  <c r="G191"/>
  <c r="G190" s="1"/>
  <c r="G189" s="1"/>
  <c r="G188" s="1"/>
  <c r="H190"/>
  <c r="H189" s="1"/>
  <c r="H188" s="1"/>
  <c r="I159" i="8"/>
  <c r="I158" s="1"/>
  <c r="H159"/>
  <c r="H158" s="1"/>
  <c r="G159"/>
  <c r="G158" s="1"/>
  <c r="I157"/>
  <c r="I156" s="1"/>
  <c r="I155" s="1"/>
  <c r="H157"/>
  <c r="G157"/>
  <c r="G156" s="1"/>
  <c r="G155" s="1"/>
  <c r="H156"/>
  <c r="H155" s="1"/>
  <c r="I154"/>
  <c r="H154"/>
  <c r="G154"/>
  <c r="F31" i="16"/>
  <c r="E31"/>
  <c r="D31"/>
  <c r="H21" i="8" l="1"/>
  <c r="I21"/>
  <c r="I125" i="10" l="1"/>
  <c r="I126" s="1"/>
  <c r="I127" s="1"/>
  <c r="H125"/>
  <c r="H126" s="1"/>
  <c r="H127" s="1"/>
  <c r="G125"/>
  <c r="G126" s="1"/>
  <c r="G127" s="1"/>
  <c r="I123"/>
  <c r="H123"/>
  <c r="H122" s="1"/>
  <c r="H121" s="1"/>
  <c r="I122"/>
  <c r="I121" s="1"/>
  <c r="I120"/>
  <c r="H120"/>
  <c r="G120"/>
  <c r="I118"/>
  <c r="I117" s="1"/>
  <c r="I116" s="1"/>
  <c r="I115" s="1"/>
  <c r="I114" s="1"/>
  <c r="H118"/>
  <c r="G118"/>
  <c r="G117" s="1"/>
  <c r="G116" s="1"/>
  <c r="G115" s="1"/>
  <c r="G114" s="1"/>
  <c r="H117"/>
  <c r="H116" s="1"/>
  <c r="H115" s="1"/>
  <c r="H114" s="1"/>
  <c r="G123" l="1"/>
  <c r="G122" s="1"/>
  <c r="G121" s="1"/>
  <c r="I86" i="8" l="1"/>
  <c r="I85" s="1"/>
  <c r="H86"/>
  <c r="H85" s="1"/>
  <c r="G86"/>
  <c r="G85" s="1"/>
  <c r="I109" l="1"/>
  <c r="I108" s="1"/>
  <c r="H109"/>
  <c r="H108" s="1"/>
  <c r="G109"/>
  <c r="G108" s="1"/>
  <c r="I107" l="1"/>
  <c r="H107"/>
  <c r="G107"/>
  <c r="G101"/>
  <c r="G99" l="1"/>
  <c r="G92" s="1"/>
  <c r="D15" i="20"/>
  <c r="E15"/>
  <c r="H30" i="10"/>
  <c r="I30"/>
  <c r="I31" s="1"/>
  <c r="I32" s="1"/>
  <c r="I33" s="1"/>
  <c r="H31"/>
  <c r="H32" s="1"/>
  <c r="H33" s="1"/>
  <c r="H23"/>
  <c r="I23"/>
  <c r="H61"/>
  <c r="H60" s="1"/>
  <c r="H59" s="1"/>
  <c r="I61"/>
  <c r="I60" s="1"/>
  <c r="I59" s="1"/>
  <c r="D9" i="16" l="1"/>
  <c r="G165" i="10" l="1"/>
  <c r="G164" s="1"/>
  <c r="G163" s="1"/>
  <c r="G162" s="1"/>
  <c r="H165"/>
  <c r="H164" s="1"/>
  <c r="H163" s="1"/>
  <c r="H162" s="1"/>
  <c r="I165"/>
  <c r="I164" s="1"/>
  <c r="I163" s="1"/>
  <c r="I162" s="1"/>
  <c r="G167"/>
  <c r="G168" s="1"/>
  <c r="H167"/>
  <c r="H168" s="1"/>
  <c r="I167"/>
  <c r="I168" s="1"/>
  <c r="G65" l="1"/>
  <c r="G66" s="1"/>
  <c r="I19"/>
  <c r="I20" s="1"/>
  <c r="I21" s="1"/>
  <c r="I22" s="1"/>
  <c r="H19"/>
  <c r="H20" s="1"/>
  <c r="H21" s="1"/>
  <c r="H22" s="1"/>
  <c r="G19"/>
  <c r="G20" s="1"/>
  <c r="G21" s="1"/>
  <c r="G22" s="1"/>
  <c r="I186"/>
  <c r="I185" s="1"/>
  <c r="I184" s="1"/>
  <c r="H186"/>
  <c r="H185" s="1"/>
  <c r="H184" s="1"/>
  <c r="G186"/>
  <c r="G185" s="1"/>
  <c r="G184" s="1"/>
  <c r="I139" i="8"/>
  <c r="I138" s="1"/>
  <c r="I137" s="1"/>
  <c r="H139"/>
  <c r="H138" s="1"/>
  <c r="H137" s="1"/>
  <c r="G139"/>
  <c r="G138" s="1"/>
  <c r="G137" s="1"/>
  <c r="I79"/>
  <c r="I78" s="1"/>
  <c r="H79"/>
  <c r="H78" s="1"/>
  <c r="G79"/>
  <c r="G78" s="1"/>
  <c r="G74" s="1"/>
  <c r="H73" l="1"/>
  <c r="H72" s="1"/>
  <c r="G73"/>
  <c r="G72" s="1"/>
  <c r="I73"/>
  <c r="I72" s="1"/>
  <c r="I75" i="10"/>
  <c r="H75"/>
  <c r="G75"/>
  <c r="I74"/>
  <c r="H74"/>
  <c r="G74"/>
  <c r="I72"/>
  <c r="I71" s="1"/>
  <c r="H72"/>
  <c r="H71" s="1"/>
  <c r="G72"/>
  <c r="G71" s="1"/>
  <c r="I52"/>
  <c r="I53" s="1"/>
  <c r="I54" s="1"/>
  <c r="I55" s="1"/>
  <c r="H52"/>
  <c r="H53" s="1"/>
  <c r="H54" s="1"/>
  <c r="H55" s="1"/>
  <c r="G52"/>
  <c r="G53" s="1"/>
  <c r="G54" s="1"/>
  <c r="G55" s="1"/>
  <c r="I50"/>
  <c r="H50"/>
  <c r="G50"/>
  <c r="I90"/>
  <c r="I89" s="1"/>
  <c r="I88" s="1"/>
  <c r="I87" s="1"/>
  <c r="I86" s="1"/>
  <c r="H90"/>
  <c r="G90"/>
  <c r="G89" s="1"/>
  <c r="G88" s="1"/>
  <c r="G87" s="1"/>
  <c r="G86" s="1"/>
  <c r="H89"/>
  <c r="H88" s="1"/>
  <c r="H87" s="1"/>
  <c r="H86" s="1"/>
  <c r="I92"/>
  <c r="H92"/>
  <c r="G92"/>
  <c r="H25" i="8"/>
  <c r="H20" s="1"/>
  <c r="H19" s="1"/>
  <c r="I126"/>
  <c r="I125" s="1"/>
  <c r="I124" s="1"/>
  <c r="I123" s="1"/>
  <c r="H126"/>
  <c r="H125" s="1"/>
  <c r="H124" s="1"/>
  <c r="H123" s="1"/>
  <c r="G126"/>
  <c r="G125" s="1"/>
  <c r="G124" s="1"/>
  <c r="G123" s="1"/>
  <c r="I101"/>
  <c r="H101"/>
  <c r="G100"/>
  <c r="H100" l="1"/>
  <c r="H99"/>
  <c r="H92" s="1"/>
  <c r="I100"/>
  <c r="I99"/>
  <c r="I92" s="1"/>
  <c r="I136"/>
  <c r="I135" s="1"/>
  <c r="H136"/>
  <c r="H135" s="1"/>
  <c r="G136"/>
  <c r="G23" l="1"/>
  <c r="G150" l="1"/>
  <c r="I198" i="10" l="1"/>
  <c r="H198"/>
  <c r="G198"/>
  <c r="I196"/>
  <c r="I195" s="1"/>
  <c r="I194" s="1"/>
  <c r="I193" s="1"/>
  <c r="H196"/>
  <c r="G196"/>
  <c r="G195" s="1"/>
  <c r="G194" s="1"/>
  <c r="H195"/>
  <c r="H194" s="1"/>
  <c r="H193" s="1"/>
  <c r="I148"/>
  <c r="I147" s="1"/>
  <c r="I146" s="1"/>
  <c r="H148"/>
  <c r="H147" s="1"/>
  <c r="H146" s="1"/>
  <c r="G148"/>
  <c r="G147" s="1"/>
  <c r="G146" s="1"/>
  <c r="I144"/>
  <c r="I143" s="1"/>
  <c r="I142" s="1"/>
  <c r="H144"/>
  <c r="G144"/>
  <c r="G143" s="1"/>
  <c r="G142" s="1"/>
  <c r="H143"/>
  <c r="H142" s="1"/>
  <c r="I153"/>
  <c r="I152" s="1"/>
  <c r="I151" s="1"/>
  <c r="I150" s="1"/>
  <c r="H153"/>
  <c r="G153"/>
  <c r="G152" s="1"/>
  <c r="G151" s="1"/>
  <c r="G150" s="1"/>
  <c r="H152"/>
  <c r="H151" s="1"/>
  <c r="H150" s="1"/>
  <c r="I138"/>
  <c r="I137" s="1"/>
  <c r="I136" s="1"/>
  <c r="I135" s="1"/>
  <c r="I134" s="1"/>
  <c r="H138"/>
  <c r="H137" s="1"/>
  <c r="H136" s="1"/>
  <c r="H135" s="1"/>
  <c r="H134" s="1"/>
  <c r="G138"/>
  <c r="G137" s="1"/>
  <c r="G136" s="1"/>
  <c r="G135" s="1"/>
  <c r="G134" s="1"/>
  <c r="I160"/>
  <c r="I161" s="1"/>
  <c r="H160"/>
  <c r="H161" s="1"/>
  <c r="G160"/>
  <c r="G161" s="1"/>
  <c r="I158"/>
  <c r="I157" s="1"/>
  <c r="I156" s="1"/>
  <c r="I155" s="1"/>
  <c r="H158"/>
  <c r="G158"/>
  <c r="G157" s="1"/>
  <c r="G156" s="1"/>
  <c r="H157"/>
  <c r="H156" s="1"/>
  <c r="H155" s="1"/>
  <c r="I69"/>
  <c r="I70" s="1"/>
  <c r="H69"/>
  <c r="H70" s="1"/>
  <c r="G69"/>
  <c r="G70" s="1"/>
  <c r="I67"/>
  <c r="H67"/>
  <c r="G67"/>
  <c r="I65"/>
  <c r="I66" s="1"/>
  <c r="H65"/>
  <c r="H66" s="1"/>
  <c r="I63"/>
  <c r="H63"/>
  <c r="G63"/>
  <c r="G61"/>
  <c r="G60" s="1"/>
  <c r="I48"/>
  <c r="I49" s="1"/>
  <c r="H48"/>
  <c r="H49" s="1"/>
  <c r="G48"/>
  <c r="G49" s="1"/>
  <c r="I46"/>
  <c r="I45" s="1"/>
  <c r="H46"/>
  <c r="H45" s="1"/>
  <c r="G46"/>
  <c r="G45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I34" s="1"/>
  <c r="I11" s="1"/>
  <c r="I10" s="1"/>
  <c r="H36"/>
  <c r="H35" s="1"/>
  <c r="H34" s="1"/>
  <c r="H11" s="1"/>
  <c r="H10" s="1"/>
  <c r="G36"/>
  <c r="G35" s="1"/>
  <c r="G30"/>
  <c r="G31" s="1"/>
  <c r="G32" s="1"/>
  <c r="G33" s="1"/>
  <c r="I25"/>
  <c r="I26" s="1"/>
  <c r="I27" s="1"/>
  <c r="I28" s="1"/>
  <c r="H25"/>
  <c r="H26" s="1"/>
  <c r="H27" s="1"/>
  <c r="H28" s="1"/>
  <c r="G25"/>
  <c r="G26" s="1"/>
  <c r="G27" s="1"/>
  <c r="G28" s="1"/>
  <c r="I152" i="8"/>
  <c r="H152"/>
  <c r="G152"/>
  <c r="I151"/>
  <c r="H151"/>
  <c r="G151"/>
  <c r="I150"/>
  <c r="H150"/>
  <c r="H149" s="1"/>
  <c r="H148" s="1"/>
  <c r="I149"/>
  <c r="I148" s="1"/>
  <c r="G149"/>
  <c r="G148" s="1"/>
  <c r="I145"/>
  <c r="I144" s="1"/>
  <c r="I142" s="1"/>
  <c r="I141" s="1"/>
  <c r="H145"/>
  <c r="G145"/>
  <c r="G144" s="1"/>
  <c r="G142" s="1"/>
  <c r="G141" s="1"/>
  <c r="H144"/>
  <c r="H142" s="1"/>
  <c r="H141" s="1"/>
  <c r="I143"/>
  <c r="H143"/>
  <c r="G135"/>
  <c r="I134"/>
  <c r="H134"/>
  <c r="I121"/>
  <c r="I120" s="1"/>
  <c r="H121"/>
  <c r="H120" s="1"/>
  <c r="G121"/>
  <c r="G120" s="1"/>
  <c r="G118"/>
  <c r="I117"/>
  <c r="H117"/>
  <c r="G117"/>
  <c r="I115"/>
  <c r="I114" s="1"/>
  <c r="H115"/>
  <c r="H114" s="1"/>
  <c r="G115"/>
  <c r="G114" s="1"/>
  <c r="I89"/>
  <c r="I88" s="1"/>
  <c r="I84" s="1"/>
  <c r="H89"/>
  <c r="H88" s="1"/>
  <c r="H84" s="1"/>
  <c r="G89"/>
  <c r="G88" s="1"/>
  <c r="H69"/>
  <c r="G69"/>
  <c r="H67"/>
  <c r="I67"/>
  <c r="G67"/>
  <c r="I56"/>
  <c r="I55" s="1"/>
  <c r="I54" s="1"/>
  <c r="I46" s="1"/>
  <c r="H56"/>
  <c r="H55" s="1"/>
  <c r="H54" s="1"/>
  <c r="H46" s="1"/>
  <c r="G56"/>
  <c r="G55" s="1"/>
  <c r="G54" s="1"/>
  <c r="G46" s="1"/>
  <c r="I44"/>
  <c r="I43" s="1"/>
  <c r="H44"/>
  <c r="G44"/>
  <c r="G43" s="1"/>
  <c r="H43"/>
  <c r="I42"/>
  <c r="I41" s="1"/>
  <c r="I40" s="1"/>
  <c r="H42"/>
  <c r="H41" s="1"/>
  <c r="H40" s="1"/>
  <c r="G42"/>
  <c r="G41" s="1"/>
  <c r="G40" s="1"/>
  <c r="I38"/>
  <c r="I37" s="1"/>
  <c r="I36" s="1"/>
  <c r="H38"/>
  <c r="H37" s="1"/>
  <c r="H36" s="1"/>
  <c r="G38"/>
  <c r="G37" s="1"/>
  <c r="G36" s="1"/>
  <c r="H34"/>
  <c r="H33" s="1"/>
  <c r="H32" s="1"/>
  <c r="I34"/>
  <c r="I33" s="1"/>
  <c r="I32" s="1"/>
  <c r="G34"/>
  <c r="G33" s="1"/>
  <c r="G32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G193" i="10" l="1"/>
  <c r="G113" i="8"/>
  <c r="G112" s="1"/>
  <c r="G111" s="1"/>
  <c r="G91" s="1"/>
  <c r="G84"/>
  <c r="G83" s="1"/>
  <c r="G82" s="1"/>
  <c r="G81" s="1"/>
  <c r="I113"/>
  <c r="I58" i="10"/>
  <c r="I183"/>
  <c r="H183"/>
  <c r="H58"/>
  <c r="H71" i="8"/>
  <c r="H113"/>
  <c r="I18"/>
  <c r="I17" s="1"/>
  <c r="G15"/>
  <c r="G12"/>
  <c r="G11" s="1"/>
  <c r="G143"/>
  <c r="G71"/>
  <c r="G183" i="10"/>
  <c r="G155"/>
  <c r="G59"/>
  <c r="G58" s="1"/>
  <c r="G57" s="1"/>
  <c r="G34"/>
  <c r="G141"/>
  <c r="G56" s="1"/>
  <c r="I83" i="8"/>
  <c r="H83"/>
  <c r="H66"/>
  <c r="H65" s="1"/>
  <c r="H64" s="1"/>
  <c r="G134"/>
  <c r="G31"/>
  <c r="G66"/>
  <c r="G65" s="1"/>
  <c r="G63" s="1"/>
  <c r="G62" s="1"/>
  <c r="I66"/>
  <c r="I65" s="1"/>
  <c r="I64" s="1"/>
  <c r="I13"/>
  <c r="I12" s="1"/>
  <c r="I11" s="1"/>
  <c r="I141" i="10"/>
  <c r="I140" s="1"/>
  <c r="H141"/>
  <c r="H140" s="1"/>
  <c r="G23"/>
  <c r="I31" i="8"/>
  <c r="H31"/>
  <c r="I71"/>
  <c r="H13"/>
  <c r="H12" s="1"/>
  <c r="H11" s="1"/>
  <c r="H57" i="10" l="1"/>
  <c r="H200" s="1"/>
  <c r="I200"/>
  <c r="I57"/>
  <c r="G11"/>
  <c r="G10" s="1"/>
  <c r="H10" i="8"/>
  <c r="I112"/>
  <c r="I111" s="1"/>
  <c r="H112"/>
  <c r="H111" s="1"/>
  <c r="I63"/>
  <c r="I62" s="1"/>
  <c r="I10"/>
  <c r="G140" i="10"/>
  <c r="I82" i="8"/>
  <c r="I81" s="1"/>
  <c r="H82"/>
  <c r="H81" s="1"/>
  <c r="H63"/>
  <c r="H62" s="1"/>
  <c r="G64"/>
  <c r="G10" l="1"/>
  <c r="G162" s="1"/>
  <c r="I9"/>
  <c r="H9"/>
  <c r="H162"/>
  <c r="I162"/>
  <c r="G9" l="1"/>
  <c r="E29" i="16"/>
  <c r="F29"/>
  <c r="E27" l="1"/>
  <c r="F27"/>
  <c r="D27"/>
  <c r="E25" l="1"/>
  <c r="F25"/>
  <c r="D25"/>
  <c r="D19" l="1"/>
  <c r="D15"/>
  <c r="E15"/>
  <c r="F15"/>
  <c r="D17"/>
  <c r="E17"/>
  <c r="F17"/>
  <c r="E19"/>
  <c r="F19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D34" i="16" l="1"/>
  <c r="E14" i="12"/>
  <c r="E23" s="1"/>
  <c r="F14"/>
  <c r="F23" s="1"/>
  <c r="D14"/>
  <c r="D23" s="1"/>
  <c r="G200" i="10" l="1"/>
</calcChain>
</file>

<file path=xl/sharedStrings.xml><?xml version="1.0" encoding="utf-8"?>
<sst xmlns="http://schemas.openxmlformats.org/spreadsheetml/2006/main" count="1966" uniqueCount="412">
  <si>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</si>
  <si>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</si>
  <si>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</si>
  <si>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</si>
  <si>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</si>
  <si>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</si>
  <si>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</si>
  <si>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</si>
  <si>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</si>
  <si>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</si>
  <si>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</si>
  <si>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</si>
  <si>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</si>
  <si>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</si>
  <si>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</si>
  <si>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</si>
  <si>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</si>
  <si>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</si>
  <si>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</si>
  <si>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</si>
  <si>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</si>
  <si>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</si>
  <si>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</si>
  <si>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</si>
  <si>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</si>
  <si>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</si>
  <si>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</si>
  <si>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</si>
  <si>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</si>
  <si>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</si>
  <si>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</si>
  <si>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</si>
  <si>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</si>
  <si>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</si>
  <si>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</si>
  <si>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</si>
  <si>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</si>
  <si>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</si>
  <si>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</si>
  <si>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</si>
  <si>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</si>
  <si>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</si>
  <si>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</si>
  <si>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</si>
  <si>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</si>
  <si>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</si>
  <si>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</si>
  <si>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</si>
  <si>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</si>
  <si>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</si>
  <si>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</si>
  <si>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</si>
  <si>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</si>
  <si>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</si>
  <si>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</si>
  <si>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</si>
  <si>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</si>
  <si>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</si>
  <si>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</si>
  <si>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</si>
  <si>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</si>
  <si>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</si>
  <si>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</si>
  <si>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</si>
  <si>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</si>
  <si>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</si>
  <si>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</si>
  <si>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</si>
  <si>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</si>
  <si>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</si>
  <si>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</si>
  <si>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</si>
  <si>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</si>
  <si>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</si>
  <si>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>182</t>
  </si>
  <si>
    <t>010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</si>
  <si>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</si>
  <si>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</si>
  <si>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</si>
  <si>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</si>
  <si>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</si>
  <si>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</si>
  <si>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</si>
  <si>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</si>
  <si>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</si>
  <si>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</si>
  <si>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</si>
  <si>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</si>
  <si>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</si>
  <si>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</si>
  <si>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</si>
  <si>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</si>
  <si>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</si>
  <si>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</si>
  <si>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</si>
  <si>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</si>
  <si>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</si>
  <si>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</si>
  <si>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</si>
  <si>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</si>
  <si>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</si>
  <si>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</si>
  <si>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</si>
  <si>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</si>
  <si>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</si>
  <si>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</si>
  <si>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</si>
  <si>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</si>
  <si>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</si>
  <si>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</si>
  <si>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</si>
  <si>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</si>
  <si>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</si>
  <si>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</si>
  <si>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</si>
  <si>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</si>
  <si>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</si>
  <si>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</si>
  <si>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</si>
  <si>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024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</si>
  <si>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</si>
  <si>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</si>
  <si>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</si>
  <si>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</si>
  <si>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</si>
  <si>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</si>
  <si>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</si>
  <si>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</si>
  <si>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</si>
  <si>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</si>
  <si>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</si>
  <si>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</si>
  <si>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</si>
  <si>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</si>
  <si>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</si>
  <si>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</si>
  <si>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</si>
  <si>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</si>
  <si>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</si>
  <si>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</si>
  <si>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</si>
  <si>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</si>
  <si>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</si>
  <si>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</si>
  <si>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</si>
  <si>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</si>
  <si>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</si>
  <si>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</si>
  <si>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</si>
  <si>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</si>
  <si>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</si>
  <si>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</si>
  <si>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</si>
  <si>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</si>
  <si>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</si>
  <si>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</si>
  <si>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</si>
  <si>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</si>
  <si>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</si>
  <si>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</si>
  <si>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</si>
  <si>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</si>
  <si>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</si>
  <si>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</si>
  <si>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</si>
  <si>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</si>
  <si>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</si>
  <si>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</si>
  <si>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</si>
  <si>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</si>
  <si>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</si>
  <si>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</si>
  <si>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</si>
  <si>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</si>
  <si>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</si>
  <si>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</si>
  <si>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</si>
  <si>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</si>
  <si>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</si>
  <si>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</si>
  <si>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</si>
  <si>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</si>
  <si>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</si>
  <si>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</si>
  <si>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</si>
  <si>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</si>
  <si>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</si>
  <si>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</si>
  <si>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</si>
  <si>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</si>
  <si>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</si>
  <si>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</si>
  <si>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</si>
  <si>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</si>
  <si>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</si>
  <si>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</si>
  <si>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</si>
  <si>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</si>
  <si>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</si>
  <si>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</si>
  <si>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</si>
  <si>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</si>
  <si>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</si>
  <si>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</si>
  <si>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</si>
  <si>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</si>
  <si>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</si>
  <si>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</si>
  <si>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</si>
  <si>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</si>
  <si>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</si>
  <si>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</si>
  <si>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</si>
  <si>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</si>
  <si>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</si>
  <si>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</si>
  <si>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</si>
  <si>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</si>
  <si>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</si>
  <si>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</si>
  <si>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</si>
  <si>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</si>
  <si>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</si>
  <si>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</si>
  <si>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</si>
  <si>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</si>
  <si>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</si>
  <si>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</si>
  <si>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</si>
  <si>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</si>
  <si>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</si>
  <si>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</si>
  <si>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</si>
  <si>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</si>
  <si>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</si>
  <si>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</si>
  <si>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</si>
  <si>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</si>
  <si>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</si>
  <si>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</si>
  <si>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</si>
  <si>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</si>
  <si>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</si>
  <si>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</si>
  <si>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</si>
  <si>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</si>
  <si>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</si>
  <si>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</si>
  <si>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</si>
  <si>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</si>
  <si>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</si>
  <si>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</si>
  <si>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сельских поселений на выполнение передаваемых полномочий субъектов Российской Федерации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</si>
  <si>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</si>
  <si>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</si>
  <si>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</si>
  <si>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</si>
  <si>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</si>
  <si>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</si>
  <si>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</si>
  <si>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</si>
  <si>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</si>
  <si>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</si>
  <si>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</si>
  <si>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</si>
  <si>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</si>
  <si>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</si>
  <si>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</si>
  <si>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</si>
  <si>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03 2 00 49020</t>
  </si>
  <si>
    <t>Транспортировка в морг безродных, невостребованных и неопознанных умерших в рамках непрограммных расходов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</si>
  <si>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</si>
  <si>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</si>
  <si>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</si>
  <si>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</si>
  <si>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</si>
  <si>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</si>
  <si>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</si>
  <si>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</si>
  <si>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</si>
  <si>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</si>
  <si>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</si>
  <si>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</si>
  <si>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</si>
  <si>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</si>
  <si>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</si>
  <si>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</si>
  <si>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>Прочие непрограмные мероприятия</t>
  </si>
  <si>
    <t xml:space="preserve">          Источники внутреннего финансирования дефицита</t>
  </si>
  <si>
    <t>Наименование нормативного правового акта, наименование нормативного  обязательства</t>
  </si>
  <si>
    <t>Итого</t>
  </si>
  <si>
    <t>Приложение № 8</t>
  </si>
  <si>
    <t>Приложение 7</t>
  </si>
  <si>
    <t>Публичные нормативные обязательства Недокурского сельсовета на 2023 г. и плановый период 2024-2025 годов</t>
  </si>
  <si>
    <t>2025 год</t>
  </si>
  <si>
    <t>Код классификации доходов бюджета</t>
  </si>
  <si>
    <t>Всего доходы  на 2023 год</t>
  </si>
  <si>
    <t>Всего доходы  на 2024 год</t>
  </si>
  <si>
    <t>Всего доходы  на 2025 год</t>
  </si>
  <si>
    <t>код вида доходов бюджета</t>
  </si>
  <si>
    <t>код подвида доходов бюджета</t>
  </si>
  <si>
    <t>код группы</t>
  </si>
  <si>
    <t>код подгруппы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</si>
  <si>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</si>
  <si>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</si>
  <si>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</si>
  <si>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</si>
  <si>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</si>
  <si>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</si>
  <si>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</si>
  <si>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</si>
  <si>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</si>
  <si>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</si>
  <si>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</si>
  <si>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</si>
  <si>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</si>
  <si>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</si>
  <si>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</si>
  <si>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</si>
  <si>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</si>
  <si>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</si>
  <si>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</si>
  <si>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</si>
  <si>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</si>
  <si>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</si>
  <si>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</si>
  <si>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</si>
  <si>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</si>
  <si>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</si>
  <si>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</si>
  <si>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</si>
  <si>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</si>
  <si>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</si>
  <si>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</si>
  <si>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</si>
  <si>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</si>
  <si>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</si>
  <si>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</si>
  <si>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</si>
  <si>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</si>
  <si>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</si>
  <si>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</si>
  <si>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</si>
  <si>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</si>
  <si>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</si>
  <si>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</si>
  <si>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17</t>
  </si>
  <si>
    <t>ПРОЧИЕ НЕНАЛОГОВЫЕ ДОХОДЫ</t>
  </si>
  <si>
    <t>180</t>
  </si>
  <si>
    <t>Невыясненные поступления</t>
  </si>
  <si>
    <t>050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</si>
  <si>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</si>
  <si>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</si>
  <si>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</si>
  <si>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</si>
  <si>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</si>
  <si>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</t>
  </si>
  <si>
    <t xml:space="preserve">Доходы бюджета Недокурского сельсовета на 2023 год и плановый период 2024-2025 годов </t>
  </si>
  <si>
    <t xml:space="preserve"> бюджета Недокурского сельсовета на 2023 год и плановый период 2024-2025 годов</t>
  </si>
  <si>
    <t>Распределение расходов бюджета Недокурского сельсовета на 2023  год и плановый период 2024-2025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</si>
  <si>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2023 год  и плановый период 2024-2025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</si>
  <si>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2023 год и плановый период  2024-2025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</si>
  <si>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2023 год и плановый период 2024-2025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</si>
  <si>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2023 год и плановый период 2024-2025 годов</t>
  </si>
  <si>
    <t xml:space="preserve">к решению Недокурского сельского Совета депутатов 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</si>
  <si>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 в рамках непрограммных расходов</t>
  </si>
  <si>
    <t>Иные межбюджетные трансферты, передаваемые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</si>
  <si>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финансовому контролю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</si>
  <si>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</si>
  <si>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04 5 00 48510</t>
  </si>
  <si>
    <t>Распределение иных межбюджетных трансфертов бюджету субъекта Российской Федерации из бюджета Недокурского сельсовета в 2023 году и плановом периоде 2024-2025 годов</t>
  </si>
  <si>
    <t>Приложение № 9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</si>
  <si>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</si>
  <si>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</si>
  <si>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</si>
  <si>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</si>
  <si>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0505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</si>
  <si>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</si>
  <si>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03 1 00 S4120</t>
  </si>
  <si>
    <t>Обеспечение первичных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</si>
  <si>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Другие вопросы в области жилищно-коммунального хозяйства</t>
  </si>
  <si>
    <t>04 2 00 48110</t>
  </si>
  <si>
    <t>Расходы на выполнение кадастровых работ в рамках непрограммных расходов</t>
  </si>
  <si>
    <t>04 2 00 49190</t>
  </si>
  <si>
    <t>04 1 00 00870</t>
  </si>
  <si>
    <t>Исполнение судебных актов</t>
  </si>
  <si>
    <t>830</t>
  </si>
  <si>
    <t>0025</t>
  </si>
  <si>
    <t>Прочие межбюджетные трансферты, передаваемые бюджетам сельских поселений (за содействие развитию налогового потенциала)</t>
  </si>
  <si>
    <t>Расходы за счет иных межбюджетных трансфертов бюджетам МО за содействие развития налогового потенциала в рамках непрограмных расходов</t>
  </si>
  <si>
    <t>04 5 00 77450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</si>
  <si>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</si>
  <si>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</si>
  <si>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</si>
  <si>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</si>
  <si>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</si>
  <si>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</si>
  <si>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14</t>
  </si>
  <si>
    <t>Средства самообложения граждан, зачисляемые в бюджеты сельских поселений</t>
  </si>
  <si>
    <t>Средства самообложения граждан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</si>
  <si>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</si>
  <si>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</si>
  <si>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дивидентов)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</si>
  <si>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</si>
  <si>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</si>
  <si>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поступления от использования имущества и прав, находящихся в государственной и муниципальной собтвенности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</si>
  <si>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 xml:space="preserve">Прочие поступления от использования имущества, находящегося в государственной и муниципальной собтвенности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</si>
  <si>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Субвенции бюджетам субъектов Российской Федерации</t>
  </si>
  <si>
    <t xml:space="preserve">                                                            "О  бюджете Недокурского сельсовета Кежемского района Красноярского края на 2023 год и плановый период 2024-2025 годов" от 26.12.2023 № 29-120 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</si>
  <si>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 26.12.2023 № 29-120 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</si>
  <si>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 от 26.12.2023 № 29-120 р </t>
  </si>
  <si>
    <t xml:space="preserve">"О  бюджете Недокурского сельсовета Кежемского района Красноярского края на 2023 год и плановый период 2024-2025 годов" от 26.12.2023 № 29-120 р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</si>
</sst>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49" fontId="3" fillId="0" borderId="24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6" xfId="0" applyFont="1" applyFill="1" applyBorder="1" applyAlignment="1">
      <alignment horizontal="justify" wrapText="1"/>
    </xf>
    <xf numFmtId="167" fontId="8" fillId="0" borderId="2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7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67" fontId="8" fillId="0" borderId="3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5" xfId="0" quotePrefix="1" applyNumberFormat="1" applyFont="1" applyFill="1" applyBorder="1" applyAlignment="1">
      <alignment horizontal="center" vertical="center" textRotation="90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justify" vertical="center" wrapText="1"/>
    </xf>
    <xf numFmtId="0" fontId="33" fillId="0" borderId="33" xfId="0" applyFont="1" applyFill="1" applyBorder="1" applyAlignment="1">
      <alignment horizontal="justify" vertical="center" wrapText="1"/>
    </xf>
    <xf numFmtId="0" fontId="3" fillId="0" borderId="5" xfId="7" applyNumberFormat="1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top" wrapText="1"/>
    </xf>
    <xf numFmtId="167" fontId="3" fillId="0" borderId="2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5" xfId="0" applyNumberFormat="1" applyFont="1" applyFill="1" applyBorder="1" applyAlignment="1">
      <alignment vertical="top" wrapText="1"/>
    </xf>
    <xf numFmtId="167" fontId="3" fillId="0" borderId="5" xfId="0" applyNumberFormat="1" applyFont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9" fontId="14" fillId="3" borderId="5" xfId="1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left" vertical="top" wrapText="1"/>
    </xf>
    <xf numFmtId="2" fontId="14" fillId="3" borderId="5" xfId="0" applyNumberFormat="1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left" vertical="top" wrapText="1"/>
    </xf>
    <xf numFmtId="167" fontId="3" fillId="2" borderId="5" xfId="7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8" fillId="0" borderId="0" xfId="7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8" fillId="0" borderId="0" xfId="7" applyFont="1" applyFill="1" applyBorder="1"/>
    <xf numFmtId="0" fontId="18" fillId="0" borderId="0" xfId="7" applyFont="1" applyFill="1"/>
    <xf numFmtId="0" fontId="24" fillId="0" borderId="0" xfId="0" applyFont="1" applyFill="1" applyAlignment="1">
      <alignment horizontal="left" wrapText="1"/>
    </xf>
    <xf numFmtId="0" fontId="1" fillId="0" borderId="0" xfId="7" applyFont="1" applyFill="1" applyAlignment="1" applyProtection="1">
      <alignment horizontal="center" vertical="center"/>
      <protection locked="0"/>
    </xf>
    <xf numFmtId="0" fontId="1" fillId="0" borderId="0" xfId="7" applyFont="1" applyFill="1" applyProtection="1">
      <protection locked="0"/>
    </xf>
    <xf numFmtId="0" fontId="19" fillId="0" borderId="0" xfId="7" applyFont="1" applyFill="1" applyAlignment="1" applyProtection="1">
      <alignment horizontal="center"/>
      <protection locked="0"/>
    </xf>
    <xf numFmtId="0" fontId="20" fillId="0" borderId="0" xfId="7" applyFont="1" applyFill="1" applyProtection="1">
      <protection locked="0"/>
    </xf>
    <xf numFmtId="165" fontId="1" fillId="0" borderId="0" xfId="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1" fillId="0" borderId="5" xfId="0" applyFont="1" applyFill="1" applyBorder="1" applyAlignment="1">
      <alignment wrapText="1"/>
    </xf>
    <xf numFmtId="0" fontId="32" fillId="0" borderId="32" xfId="0" applyFont="1" applyFill="1" applyBorder="1" applyAlignment="1">
      <alignment wrapText="1"/>
    </xf>
    <xf numFmtId="49" fontId="3" fillId="0" borderId="5" xfId="7" applyNumberFormat="1" applyFont="1" applyFill="1" applyBorder="1" applyAlignment="1" applyProtection="1">
      <alignment vertical="top"/>
      <protection locked="0"/>
    </xf>
    <xf numFmtId="49" fontId="3" fillId="0" borderId="5" xfId="7" applyNumberFormat="1" applyFont="1" applyFill="1" applyBorder="1" applyAlignment="1" applyProtection="1">
      <alignment horizontal="left" vertical="top"/>
      <protection locked="0"/>
    </xf>
    <xf numFmtId="49" fontId="3" fillId="0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7" applyFont="1" applyFill="1" applyBorder="1" applyAlignment="1" applyProtection="1">
      <alignment vertical="top" wrapText="1"/>
      <protection locked="0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25" fillId="0" borderId="5" xfId="7" applyNumberFormat="1" applyFont="1" applyFill="1" applyBorder="1" applyProtection="1">
      <protection locked="0"/>
    </xf>
    <xf numFmtId="49" fontId="25" fillId="0" borderId="5" xfId="7" applyNumberFormat="1" applyFont="1" applyFill="1" applyBorder="1" applyAlignment="1" applyProtection="1">
      <alignment horizontal="right"/>
      <protection locked="0"/>
    </xf>
    <xf numFmtId="0" fontId="25" fillId="0" borderId="5" xfId="7" applyFont="1" applyFill="1" applyBorder="1" applyAlignment="1" applyProtection="1">
      <alignment vertical="top" wrapText="1"/>
      <protection locked="0"/>
    </xf>
    <xf numFmtId="49" fontId="33" fillId="0" borderId="5" xfId="7" applyNumberFormat="1" applyFont="1" applyFill="1" applyBorder="1" applyAlignment="1" applyProtection="1">
      <alignment vertical="top"/>
      <protection locked="0"/>
    </xf>
    <xf numFmtId="49" fontId="33" fillId="0" borderId="5" xfId="7" applyNumberFormat="1" applyFont="1" applyFill="1" applyBorder="1" applyAlignment="1" applyProtection="1">
      <alignment horizontal="right" vertical="top"/>
      <protection locked="0"/>
    </xf>
    <xf numFmtId="0" fontId="33" fillId="0" borderId="5" xfId="7" applyFont="1" applyFill="1" applyBorder="1" applyAlignment="1" applyProtection="1">
      <alignment vertical="top" wrapText="1"/>
      <protection locked="0"/>
    </xf>
    <xf numFmtId="49" fontId="3" fillId="0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0" xfId="7" applyNumberFormat="1" applyFont="1" applyFill="1" applyBorder="1" applyAlignment="1" applyProtection="1">
      <alignment horizontal="right"/>
      <protection locked="0"/>
    </xf>
    <xf numFmtId="0" fontId="3" fillId="0" borderId="0" xfId="7" applyFont="1" applyFill="1"/>
    <xf numFmtId="165" fontId="3" fillId="0" borderId="5" xfId="7" applyNumberFormat="1" applyFont="1" applyFill="1" applyBorder="1" applyAlignment="1" applyProtection="1">
      <alignment horizontal="center" vertical="center"/>
      <protection locked="0"/>
    </xf>
    <xf numFmtId="165" fontId="3" fillId="0" borderId="0" xfId="7" applyNumberFormat="1" applyFont="1" applyFill="1" applyBorder="1" applyAlignment="1" applyProtection="1">
      <alignment horizontal="center" vertical="center"/>
      <protection locked="0"/>
    </xf>
    <xf numFmtId="0" fontId="33" fillId="0" borderId="0" xfId="7" applyFont="1" applyFill="1"/>
    <xf numFmtId="49" fontId="2" fillId="0" borderId="5" xfId="7" applyNumberFormat="1" applyFont="1" applyFill="1" applyBorder="1" applyProtection="1">
      <protection locked="0"/>
    </xf>
    <xf numFmtId="49" fontId="2" fillId="0" borderId="5" xfId="7" applyNumberFormat="1" applyFont="1" applyFill="1" applyBorder="1" applyAlignment="1" applyProtection="1">
      <alignment horizontal="right"/>
      <protection locked="0"/>
    </xf>
    <xf numFmtId="0" fontId="2" fillId="0" borderId="5" xfId="7" applyFont="1" applyFill="1" applyBorder="1" applyAlignment="1" applyProtection="1">
      <alignment vertical="top" wrapText="1"/>
      <protection locked="0"/>
    </xf>
    <xf numFmtId="0" fontId="18" fillId="0" borderId="0" xfId="7" applyFont="1" applyFill="1" applyProtection="1">
      <protection locked="0"/>
    </xf>
    <xf numFmtId="0" fontId="21" fillId="0" borderId="0" xfId="7" applyFont="1" applyFill="1" applyBorder="1" applyAlignment="1" applyProtection="1">
      <alignment horizontal="center" vertical="center"/>
      <protection locked="0"/>
    </xf>
    <xf numFmtId="165" fontId="18" fillId="0" borderId="0" xfId="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Border="1" applyAlignment="1">
      <alignment horizontal="center" vertical="center"/>
    </xf>
    <xf numFmtId="165" fontId="1" fillId="0" borderId="0" xfId="7" applyNumberFormat="1" applyFont="1" applyFill="1" applyBorder="1" applyAlignment="1" applyProtection="1">
      <alignment horizontal="center" vertical="center"/>
      <protection locked="0"/>
    </xf>
    <xf numFmtId="168" fontId="25" fillId="0" borderId="5" xfId="0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168" fontId="24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9" fillId="0" borderId="0" xfId="7" applyFont="1" applyFill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D1" sqref="A1:F23"/>
    </sheetView>
  </sheetViews>
  <sheetFormatPr defaultRowHeight="15.75"/>
  <cols>
    <col min="1" max="1" width="5" style="23" customWidth="1"/>
    <col min="2" max="2" width="28.7109375" style="23" customWidth="1"/>
    <col min="3" max="3" width="48" style="23" customWidth="1"/>
    <col min="4" max="4" width="14.7109375" style="23" customWidth="1"/>
    <col min="5" max="5" width="14" style="23" customWidth="1"/>
    <col min="6" max="6" width="13.5703125" style="23" customWidth="1"/>
    <col min="7" max="16384" width="9.140625" style="23"/>
  </cols>
  <sheetData>
    <row r="1" spans="1:10" ht="29.25" customHeight="1">
      <c r="C1" s="24"/>
      <c r="D1" s="330" t="s">
        <v>9</v>
      </c>
      <c r="E1" s="330"/>
      <c r="F1" s="330"/>
      <c r="G1" s="26"/>
      <c r="H1" s="26"/>
      <c r="I1" s="26"/>
      <c r="J1" s="26"/>
    </row>
    <row r="2" spans="1:10" s="51" customFormat="1" ht="12.75" customHeight="1">
      <c r="A2" s="332" t="s">
        <v>364</v>
      </c>
      <c r="B2" s="332"/>
      <c r="C2" s="332"/>
      <c r="D2" s="332"/>
      <c r="E2" s="332"/>
      <c r="F2" s="332"/>
    </row>
    <row r="3" spans="1:10" s="51" customFormat="1" ht="25.5" customHeight="1">
      <c r="C3" s="332" t="s">
        <v>408</v>
      </c>
      <c r="D3" s="332"/>
      <c r="E3" s="332"/>
      <c r="F3" s="332"/>
    </row>
    <row r="4" spans="1:10" s="51" customFormat="1" ht="12.75">
      <c r="D4" s="333"/>
      <c r="E4" s="333"/>
      <c r="F4" s="333"/>
    </row>
    <row r="5" spans="1:10" ht="17.25" customHeight="1">
      <c r="C5" s="331"/>
      <c r="D5" s="331"/>
      <c r="E5" s="331"/>
      <c r="F5" s="331"/>
      <c r="G5" s="27"/>
      <c r="H5" s="27"/>
      <c r="I5" s="27"/>
      <c r="J5" s="27"/>
    </row>
    <row r="6" spans="1:10" ht="17.25" customHeight="1">
      <c r="C6" s="28"/>
      <c r="D6" s="329"/>
      <c r="E6" s="329"/>
      <c r="F6" s="329"/>
      <c r="G6" s="28"/>
      <c r="H6" s="28"/>
      <c r="I6" s="28"/>
      <c r="J6" s="28"/>
    </row>
    <row r="7" spans="1:10">
      <c r="A7" s="2"/>
      <c r="B7" s="171"/>
    </row>
    <row r="8" spans="1:10">
      <c r="A8" s="334" t="s">
        <v>288</v>
      </c>
      <c r="B8" s="334"/>
      <c r="C8" s="334"/>
      <c r="D8" s="334"/>
      <c r="E8" s="334"/>
      <c r="F8" s="334"/>
      <c r="G8" s="26"/>
      <c r="H8" s="26"/>
    </row>
    <row r="9" spans="1:10">
      <c r="A9" s="334" t="s">
        <v>358</v>
      </c>
      <c r="B9" s="334"/>
      <c r="C9" s="334"/>
      <c r="D9" s="334"/>
      <c r="E9" s="334"/>
      <c r="F9" s="334"/>
      <c r="G9" s="26"/>
      <c r="H9" s="26"/>
    </row>
    <row r="10" spans="1:10">
      <c r="A10" s="2" t="s">
        <v>10</v>
      </c>
      <c r="B10" s="171" t="s">
        <v>10</v>
      </c>
      <c r="F10" s="25" t="s">
        <v>22</v>
      </c>
    </row>
    <row r="11" spans="1:10" ht="47.25" customHeight="1">
      <c r="A11" s="335" t="s">
        <v>23</v>
      </c>
      <c r="B11" s="337" t="s">
        <v>256</v>
      </c>
      <c r="C11" s="337" t="s">
        <v>182</v>
      </c>
      <c r="D11" s="338" t="s">
        <v>11</v>
      </c>
      <c r="E11" s="338"/>
      <c r="F11" s="338"/>
    </row>
    <row r="12" spans="1:10" ht="36.75" customHeight="1">
      <c r="A12" s="336"/>
      <c r="B12" s="337"/>
      <c r="C12" s="337"/>
      <c r="D12" s="243" t="s">
        <v>263</v>
      </c>
      <c r="E12" s="243" t="s">
        <v>265</v>
      </c>
      <c r="F12" s="243" t="s">
        <v>294</v>
      </c>
    </row>
    <row r="13" spans="1:10" ht="22.5" customHeight="1">
      <c r="A13" s="173">
        <v>1</v>
      </c>
      <c r="B13" s="173">
        <v>2</v>
      </c>
      <c r="C13" s="173">
        <v>3</v>
      </c>
      <c r="D13" s="173">
        <v>4</v>
      </c>
      <c r="E13" s="173">
        <v>5</v>
      </c>
      <c r="F13" s="173">
        <v>6</v>
      </c>
    </row>
    <row r="14" spans="1:10" ht="35.1" customHeight="1">
      <c r="A14" s="173">
        <v>1</v>
      </c>
      <c r="B14" s="172" t="s">
        <v>240</v>
      </c>
      <c r="C14" s="267" t="s">
        <v>65</v>
      </c>
      <c r="D14" s="70">
        <f>D19-D15</f>
        <v>628.70866000000024</v>
      </c>
      <c r="E14" s="70">
        <f t="shared" ref="E14:F14" si="0">E19-E15</f>
        <v>0</v>
      </c>
      <c r="F14" s="70">
        <f t="shared" si="0"/>
        <v>0</v>
      </c>
    </row>
    <row r="15" spans="1:10" ht="35.1" customHeight="1">
      <c r="A15" s="173">
        <v>2</v>
      </c>
      <c r="B15" s="172" t="s">
        <v>241</v>
      </c>
      <c r="C15" s="67" t="s">
        <v>165</v>
      </c>
      <c r="D15" s="70">
        <f>D16</f>
        <v>20278.855</v>
      </c>
      <c r="E15" s="70">
        <f t="shared" ref="E15:F17" si="1">E16</f>
        <v>15895.947</v>
      </c>
      <c r="F15" s="70">
        <f t="shared" si="1"/>
        <v>15924.347</v>
      </c>
    </row>
    <row r="16" spans="1:10" ht="35.1" customHeight="1">
      <c r="A16" s="173">
        <v>3</v>
      </c>
      <c r="B16" s="172" t="s">
        <v>242</v>
      </c>
      <c r="C16" s="67" t="s">
        <v>166</v>
      </c>
      <c r="D16" s="70">
        <f>D17</f>
        <v>20278.855</v>
      </c>
      <c r="E16" s="70">
        <f t="shared" si="1"/>
        <v>15895.947</v>
      </c>
      <c r="F16" s="70">
        <f t="shared" si="1"/>
        <v>15924.347</v>
      </c>
    </row>
    <row r="17" spans="1:6" ht="35.1" customHeight="1">
      <c r="A17" s="173">
        <v>4</v>
      </c>
      <c r="B17" s="172" t="s">
        <v>243</v>
      </c>
      <c r="C17" s="67" t="s">
        <v>167</v>
      </c>
      <c r="D17" s="70">
        <f>D18</f>
        <v>20278.855</v>
      </c>
      <c r="E17" s="70">
        <f t="shared" si="1"/>
        <v>15895.947</v>
      </c>
      <c r="F17" s="70">
        <f t="shared" si="1"/>
        <v>15924.347</v>
      </c>
    </row>
    <row r="18" spans="1:6" ht="35.1" customHeight="1">
      <c r="A18" s="173">
        <v>5</v>
      </c>
      <c r="B18" s="172" t="s">
        <v>169</v>
      </c>
      <c r="C18" s="67" t="s">
        <v>168</v>
      </c>
      <c r="D18" s="70">
        <f>16124.747+196.677+54.8+538.381+173.83+1650+440+1000+100.42</f>
        <v>20278.855</v>
      </c>
      <c r="E18" s="70">
        <f>15836.047+27+32.9</f>
        <v>15895.947</v>
      </c>
      <c r="F18" s="70">
        <f>15686.747+201.1+36.5</f>
        <v>15924.347</v>
      </c>
    </row>
    <row r="19" spans="1:6" ht="35.1" customHeight="1">
      <c r="A19" s="173">
        <v>6</v>
      </c>
      <c r="B19" s="172" t="s">
        <v>244</v>
      </c>
      <c r="C19" s="67" t="s">
        <v>170</v>
      </c>
      <c r="D19" s="70">
        <f>D20</f>
        <v>20907.56366</v>
      </c>
      <c r="E19" s="70">
        <f t="shared" ref="E19:F21" si="2">E20</f>
        <v>15895.947</v>
      </c>
      <c r="F19" s="70">
        <f t="shared" si="2"/>
        <v>15924.347</v>
      </c>
    </row>
    <row r="20" spans="1:6" ht="35.1" customHeight="1">
      <c r="A20" s="173">
        <v>7</v>
      </c>
      <c r="B20" s="172" t="s">
        <v>245</v>
      </c>
      <c r="C20" s="67" t="s">
        <v>171</v>
      </c>
      <c r="D20" s="70">
        <f>D21</f>
        <v>20907.56366</v>
      </c>
      <c r="E20" s="70">
        <f t="shared" si="2"/>
        <v>15895.947</v>
      </c>
      <c r="F20" s="70">
        <f t="shared" si="2"/>
        <v>15924.347</v>
      </c>
    </row>
    <row r="21" spans="1:6" ht="35.1" customHeight="1">
      <c r="A21" s="173">
        <v>8</v>
      </c>
      <c r="B21" s="172" t="s">
        <v>246</v>
      </c>
      <c r="C21" s="67" t="s">
        <v>172</v>
      </c>
      <c r="D21" s="70">
        <f>D22</f>
        <v>20907.56366</v>
      </c>
      <c r="E21" s="70">
        <f t="shared" si="2"/>
        <v>15895.947</v>
      </c>
      <c r="F21" s="70">
        <f t="shared" si="2"/>
        <v>15924.347</v>
      </c>
    </row>
    <row r="22" spans="1:6" ht="35.1" customHeight="1">
      <c r="A22" s="173">
        <v>9</v>
      </c>
      <c r="B22" s="172" t="s">
        <v>173</v>
      </c>
      <c r="C22" s="67" t="s">
        <v>174</v>
      </c>
      <c r="D22" s="70">
        <f>16124.747+825.38566+54.8+538.381+173.83+1650+440+1000+100.42</f>
        <v>20907.56366</v>
      </c>
      <c r="E22" s="70">
        <f>15836.047+27+32.9</f>
        <v>15895.947</v>
      </c>
      <c r="F22" s="70">
        <f>15686.747+201.1+36.5</f>
        <v>15924.347</v>
      </c>
    </row>
    <row r="23" spans="1:6" ht="35.1" customHeight="1">
      <c r="A23" s="173">
        <v>10</v>
      </c>
      <c r="B23" s="327" t="s">
        <v>12</v>
      </c>
      <c r="C23" s="328"/>
      <c r="D23" s="70">
        <f>D14</f>
        <v>628.70866000000024</v>
      </c>
      <c r="E23" s="70">
        <f t="shared" ref="E23:F23" si="3">E14</f>
        <v>0</v>
      </c>
      <c r="F23" s="70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0"/>
  <sheetViews>
    <sheetView view="pageBreakPreview" zoomScale="90" zoomScaleSheetLayoutView="90" workbookViewId="0">
      <selection activeCell="N13" sqref="N13"/>
    </sheetView>
  </sheetViews>
  <sheetFormatPr defaultColWidth="9.140625" defaultRowHeight="12.75"/>
  <cols>
    <col min="1" max="1" width="2.7109375" style="282" customWidth="1"/>
    <col min="2" max="2" width="4.5703125" style="282" customWidth="1"/>
    <col min="3" max="4" width="3.7109375" style="282" customWidth="1"/>
    <col min="5" max="5" width="4" style="282" customWidth="1"/>
    <col min="6" max="6" width="4.140625" style="282" customWidth="1"/>
    <col min="7" max="7" width="3.85546875" style="282" customWidth="1"/>
    <col min="8" max="8" width="5" style="282" customWidth="1"/>
    <col min="9" max="9" width="9" style="282" customWidth="1"/>
    <col min="10" max="10" width="53" style="317" customWidth="1"/>
    <col min="11" max="11" width="15.42578125" style="319" customWidth="1"/>
    <col min="12" max="12" width="15.7109375" style="320" customWidth="1"/>
    <col min="13" max="13" width="15.42578125" style="320" customWidth="1"/>
    <col min="14" max="14" width="39.5703125" style="284" customWidth="1"/>
    <col min="15" max="15" width="34.42578125" style="285" customWidth="1"/>
    <col min="16" max="16384" width="9.140625" style="285"/>
  </cols>
  <sheetData>
    <row r="1" spans="1:47">
      <c r="J1" s="283"/>
      <c r="L1" s="320" t="s">
        <v>271</v>
      </c>
    </row>
    <row r="2" spans="1:47" s="202" customFormat="1" ht="10.5" customHeight="1">
      <c r="A2" s="339"/>
      <c r="B2" s="339"/>
      <c r="C2" s="339"/>
      <c r="D2" s="339"/>
      <c r="E2" s="201"/>
      <c r="F2" s="201"/>
      <c r="G2" s="201"/>
      <c r="H2" s="201"/>
      <c r="I2" s="201"/>
      <c r="K2" s="201"/>
      <c r="L2" s="201"/>
      <c r="M2" s="201"/>
    </row>
    <row r="3" spans="1:47" s="202" customFormat="1" ht="51.75" customHeight="1">
      <c r="A3" s="201"/>
      <c r="B3" s="339"/>
      <c r="C3" s="339"/>
      <c r="D3" s="339"/>
      <c r="E3" s="201"/>
      <c r="F3" s="201"/>
      <c r="G3" s="201"/>
      <c r="H3" s="201"/>
      <c r="I3" s="201"/>
      <c r="K3" s="339" t="s">
        <v>409</v>
      </c>
      <c r="L3" s="339"/>
      <c r="M3" s="339"/>
      <c r="N3" s="286"/>
    </row>
    <row r="4" spans="1:47" s="202" customFormat="1">
      <c r="A4" s="201"/>
      <c r="B4" s="201"/>
      <c r="C4" s="201"/>
      <c r="D4" s="201"/>
      <c r="E4" s="201"/>
      <c r="F4" s="201"/>
      <c r="G4" s="201"/>
      <c r="H4" s="201"/>
      <c r="I4" s="201"/>
      <c r="K4" s="201"/>
      <c r="L4" s="201"/>
      <c r="M4" s="201"/>
    </row>
    <row r="5" spans="1:47" ht="15">
      <c r="A5" s="287"/>
      <c r="B5" s="287"/>
      <c r="C5" s="287"/>
      <c r="D5" s="287"/>
      <c r="E5" s="287"/>
      <c r="F5" s="287"/>
      <c r="G5" s="287"/>
      <c r="H5" s="287"/>
      <c r="I5" s="287"/>
      <c r="J5" s="288"/>
      <c r="K5" s="321"/>
    </row>
    <row r="6" spans="1:47" ht="12.75" customHeight="1">
      <c r="A6" s="345" t="s">
        <v>357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289"/>
    </row>
    <row r="7" spans="1:47" ht="15">
      <c r="A7" s="287" t="s">
        <v>65</v>
      </c>
      <c r="B7" s="287"/>
      <c r="C7" s="287"/>
      <c r="D7" s="287"/>
      <c r="E7" s="287"/>
      <c r="F7" s="287"/>
      <c r="G7" s="287"/>
      <c r="H7" s="287"/>
      <c r="I7" s="287"/>
      <c r="J7" s="290"/>
      <c r="L7" s="318"/>
      <c r="M7" s="321" t="s">
        <v>66</v>
      </c>
      <c r="N7" s="291"/>
    </row>
    <row r="8" spans="1:47" s="246" customFormat="1" ht="15" customHeight="1">
      <c r="A8" s="346" t="s">
        <v>23</v>
      </c>
      <c r="B8" s="349" t="s">
        <v>295</v>
      </c>
      <c r="C8" s="350"/>
      <c r="D8" s="350"/>
      <c r="E8" s="350"/>
      <c r="F8" s="350"/>
      <c r="G8" s="350"/>
      <c r="H8" s="350"/>
      <c r="I8" s="351"/>
      <c r="J8" s="352" t="s">
        <v>183</v>
      </c>
      <c r="K8" s="340" t="s">
        <v>296</v>
      </c>
      <c r="L8" s="340" t="s">
        <v>297</v>
      </c>
      <c r="M8" s="340" t="s">
        <v>298</v>
      </c>
      <c r="N8" s="276"/>
      <c r="O8" s="244"/>
      <c r="P8" s="244"/>
      <c r="Q8" s="244"/>
      <c r="R8" s="244"/>
      <c r="S8" s="244"/>
      <c r="T8" s="244"/>
      <c r="U8" s="244"/>
      <c r="V8" s="244"/>
      <c r="W8" s="244"/>
      <c r="X8" s="245"/>
      <c r="Y8" s="245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</row>
    <row r="9" spans="1:47" s="246" customFormat="1" ht="42.75" customHeight="1">
      <c r="A9" s="347"/>
      <c r="B9" s="343" t="s">
        <v>186</v>
      </c>
      <c r="C9" s="344" t="s">
        <v>299</v>
      </c>
      <c r="D9" s="344"/>
      <c r="E9" s="344"/>
      <c r="F9" s="344"/>
      <c r="G9" s="344"/>
      <c r="H9" s="344" t="s">
        <v>300</v>
      </c>
      <c r="I9" s="344"/>
      <c r="J9" s="353"/>
      <c r="K9" s="341"/>
      <c r="L9" s="341"/>
      <c r="M9" s="341"/>
      <c r="N9" s="292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245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</row>
    <row r="10" spans="1:47" s="246" customFormat="1" ht="150" customHeight="1">
      <c r="A10" s="348"/>
      <c r="B10" s="343"/>
      <c r="C10" s="247" t="s">
        <v>301</v>
      </c>
      <c r="D10" s="247" t="s">
        <v>302</v>
      </c>
      <c r="E10" s="247" t="s">
        <v>67</v>
      </c>
      <c r="F10" s="247" t="s">
        <v>68</v>
      </c>
      <c r="G10" s="274" t="s">
        <v>69</v>
      </c>
      <c r="H10" s="274" t="s">
        <v>185</v>
      </c>
      <c r="I10" s="274" t="s">
        <v>184</v>
      </c>
      <c r="J10" s="354"/>
      <c r="K10" s="342"/>
      <c r="L10" s="342"/>
      <c r="M10" s="342"/>
      <c r="N10" s="292"/>
      <c r="O10" s="244"/>
      <c r="P10" s="244"/>
      <c r="Q10" s="244"/>
      <c r="R10" s="244"/>
      <c r="S10" s="244"/>
      <c r="T10" s="244"/>
      <c r="U10" s="244"/>
      <c r="V10" s="244"/>
      <c r="W10" s="244"/>
      <c r="X10" s="245"/>
      <c r="Y10" s="245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</row>
    <row r="11" spans="1:47" s="246" customFormat="1">
      <c r="A11" s="16" t="s">
        <v>73</v>
      </c>
      <c r="B11" s="275" t="s">
        <v>84</v>
      </c>
      <c r="C11" s="275" t="s">
        <v>59</v>
      </c>
      <c r="D11" s="275" t="s">
        <v>60</v>
      </c>
      <c r="E11" s="275" t="s">
        <v>61</v>
      </c>
      <c r="F11" s="275" t="s">
        <v>62</v>
      </c>
      <c r="G11" s="275" t="s">
        <v>110</v>
      </c>
      <c r="H11" s="275" t="s">
        <v>111</v>
      </c>
      <c r="I11" s="275" t="s">
        <v>112</v>
      </c>
      <c r="J11" s="248">
        <v>10</v>
      </c>
      <c r="K11" s="249">
        <v>11</v>
      </c>
      <c r="L11" s="249">
        <v>12</v>
      </c>
      <c r="M11" s="249">
        <v>13</v>
      </c>
      <c r="N11" s="277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245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</row>
    <row r="12" spans="1:47" s="263" customFormat="1" ht="14.25" customHeight="1">
      <c r="A12" s="258">
        <v>1</v>
      </c>
      <c r="B12" s="259" t="s">
        <v>70</v>
      </c>
      <c r="C12" s="259" t="s">
        <v>73</v>
      </c>
      <c r="D12" s="259" t="s">
        <v>7</v>
      </c>
      <c r="E12" s="259" t="s">
        <v>7</v>
      </c>
      <c r="F12" s="259" t="s">
        <v>70</v>
      </c>
      <c r="G12" s="259" t="s">
        <v>7</v>
      </c>
      <c r="H12" s="259" t="s">
        <v>71</v>
      </c>
      <c r="I12" s="259" t="s">
        <v>70</v>
      </c>
      <c r="J12" s="264" t="s">
        <v>72</v>
      </c>
      <c r="K12" s="322">
        <f>K13+K21+K31+K59+K61+K63+K67+K69</f>
        <v>4198.7617099999998</v>
      </c>
      <c r="L12" s="322">
        <f>L13+L31+L39+L54+L59+L61+L21</f>
        <v>2203.1999999999998</v>
      </c>
      <c r="M12" s="322">
        <f>M13+M31+M39+M54+M59+M61+M21</f>
        <v>2252.8000000000002</v>
      </c>
      <c r="N12" s="278"/>
      <c r="O12" s="261"/>
      <c r="P12" s="261"/>
      <c r="Q12" s="261"/>
      <c r="R12" s="261"/>
      <c r="S12" s="261"/>
      <c r="T12" s="260"/>
      <c r="U12" s="260"/>
      <c r="V12" s="260"/>
      <c r="W12" s="260"/>
      <c r="X12" s="261"/>
      <c r="Y12" s="261"/>
      <c r="Z12" s="262"/>
      <c r="AA12" s="262"/>
      <c r="AB12" s="262"/>
      <c r="AC12" s="262"/>
      <c r="AD12" s="262"/>
      <c r="AE12" s="262"/>
      <c r="AF12" s="262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</row>
    <row r="13" spans="1:47" s="191" customFormat="1" ht="14.25" customHeight="1">
      <c r="A13" s="250">
        <v>2</v>
      </c>
      <c r="B13" s="251" t="s">
        <v>74</v>
      </c>
      <c r="C13" s="251" t="s">
        <v>73</v>
      </c>
      <c r="D13" s="251" t="s">
        <v>24</v>
      </c>
      <c r="E13" s="251" t="s">
        <v>7</v>
      </c>
      <c r="F13" s="251" t="s">
        <v>70</v>
      </c>
      <c r="G13" s="251" t="s">
        <v>7</v>
      </c>
      <c r="H13" s="251" t="s">
        <v>71</v>
      </c>
      <c r="I13" s="251" t="s">
        <v>70</v>
      </c>
      <c r="J13" s="22" t="s">
        <v>303</v>
      </c>
      <c r="K13" s="324">
        <f>K14</f>
        <v>3791.8854900000001</v>
      </c>
      <c r="L13" s="324">
        <f>L14</f>
        <v>1880</v>
      </c>
      <c r="M13" s="324">
        <f>M14</f>
        <v>1916</v>
      </c>
      <c r="N13" s="279"/>
      <c r="O13" s="189"/>
      <c r="P13" s="189"/>
      <c r="Q13" s="189"/>
      <c r="R13" s="189"/>
      <c r="S13" s="189"/>
      <c r="T13" s="188"/>
      <c r="U13" s="188"/>
      <c r="V13" s="188"/>
      <c r="W13" s="189"/>
      <c r="X13" s="189"/>
      <c r="Y13" s="189"/>
      <c r="Z13" s="189"/>
      <c r="AA13" s="189"/>
      <c r="AB13" s="189"/>
      <c r="AC13" s="190"/>
      <c r="AD13" s="190"/>
      <c r="AE13" s="190"/>
      <c r="AF13" s="190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</row>
    <row r="14" spans="1:47" s="191" customFormat="1" ht="15" customHeight="1">
      <c r="A14" s="250">
        <v>3</v>
      </c>
      <c r="B14" s="251" t="s">
        <v>74</v>
      </c>
      <c r="C14" s="251" t="s">
        <v>73</v>
      </c>
      <c r="D14" s="251" t="s">
        <v>24</v>
      </c>
      <c r="E14" s="251" t="s">
        <v>25</v>
      </c>
      <c r="F14" s="251" t="s">
        <v>70</v>
      </c>
      <c r="G14" s="251" t="s">
        <v>24</v>
      </c>
      <c r="H14" s="251" t="s">
        <v>71</v>
      </c>
      <c r="I14" s="251" t="s">
        <v>21</v>
      </c>
      <c r="J14" s="22" t="s">
        <v>304</v>
      </c>
      <c r="K14" s="324">
        <f>K15+K16+K17+K18+K19+K20</f>
        <v>3791.8854900000001</v>
      </c>
      <c r="L14" s="324">
        <f t="shared" ref="L14:M14" si="0">L15+L16+L17+L18+L19+L20</f>
        <v>1880</v>
      </c>
      <c r="M14" s="324">
        <f t="shared" si="0"/>
        <v>1916</v>
      </c>
      <c r="N14" s="279"/>
      <c r="O14" s="189"/>
      <c r="P14" s="189"/>
      <c r="Q14" s="189"/>
      <c r="R14" s="189"/>
      <c r="S14" s="189"/>
      <c r="T14" s="188"/>
      <c r="U14" s="188"/>
      <c r="V14" s="188"/>
      <c r="W14" s="189"/>
      <c r="X14" s="189"/>
      <c r="Y14" s="189"/>
      <c r="Z14" s="189"/>
      <c r="AA14" s="189"/>
      <c r="AB14" s="189"/>
      <c r="AC14" s="190"/>
      <c r="AD14" s="190"/>
      <c r="AE14" s="190"/>
      <c r="AF14" s="190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</row>
    <row r="15" spans="1:47" s="191" customFormat="1" ht="72.75" customHeight="1">
      <c r="A15" s="250">
        <v>4</v>
      </c>
      <c r="B15" s="251" t="s">
        <v>74</v>
      </c>
      <c r="C15" s="251" t="s">
        <v>73</v>
      </c>
      <c r="D15" s="251" t="s">
        <v>24</v>
      </c>
      <c r="E15" s="251" t="s">
        <v>25</v>
      </c>
      <c r="F15" s="251" t="s">
        <v>75</v>
      </c>
      <c r="G15" s="251" t="s">
        <v>24</v>
      </c>
      <c r="H15" s="251" t="s">
        <v>71</v>
      </c>
      <c r="I15" s="251" t="s">
        <v>21</v>
      </c>
      <c r="J15" s="22" t="s">
        <v>181</v>
      </c>
      <c r="K15" s="324">
        <f>686-200-174.79004+85</f>
        <v>396.20996000000002</v>
      </c>
      <c r="L15" s="325">
        <v>720</v>
      </c>
      <c r="M15" s="325">
        <v>756</v>
      </c>
      <c r="N15" s="279"/>
      <c r="O15" s="188"/>
      <c r="P15" s="188"/>
      <c r="Q15" s="188"/>
      <c r="R15" s="188"/>
      <c r="S15" s="188"/>
      <c r="T15" s="188"/>
      <c r="U15" s="188"/>
      <c r="V15" s="188"/>
      <c r="W15" s="188"/>
      <c r="X15" s="189"/>
      <c r="Y15" s="189"/>
      <c r="Z15" s="189"/>
      <c r="AA15" s="189"/>
      <c r="AB15" s="189"/>
      <c r="AC15" s="190"/>
      <c r="AD15" s="190"/>
      <c r="AE15" s="190"/>
      <c r="AF15" s="190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</row>
    <row r="16" spans="1:47" s="191" customFormat="1" ht="99" customHeight="1">
      <c r="A16" s="250">
        <v>5</v>
      </c>
      <c r="B16" s="251" t="s">
        <v>74</v>
      </c>
      <c r="C16" s="251" t="s">
        <v>73</v>
      </c>
      <c r="D16" s="251" t="s">
        <v>24</v>
      </c>
      <c r="E16" s="251" t="s">
        <v>25</v>
      </c>
      <c r="F16" s="251" t="s">
        <v>76</v>
      </c>
      <c r="G16" s="251" t="s">
        <v>24</v>
      </c>
      <c r="H16" s="251" t="s">
        <v>71</v>
      </c>
      <c r="I16" s="251" t="s">
        <v>21</v>
      </c>
      <c r="J16" s="22" t="s">
        <v>305</v>
      </c>
      <c r="K16" s="324">
        <v>-31.051880000000001</v>
      </c>
      <c r="L16" s="325">
        <v>140</v>
      </c>
      <c r="M16" s="325">
        <v>140</v>
      </c>
      <c r="N16" s="279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Y16" s="189"/>
      <c r="Z16" s="189"/>
      <c r="AA16" s="189"/>
      <c r="AB16" s="189"/>
      <c r="AC16" s="190"/>
      <c r="AD16" s="190"/>
      <c r="AE16" s="190"/>
      <c r="AF16" s="190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</row>
    <row r="17" spans="1:47" s="191" customFormat="1" ht="44.25" customHeight="1">
      <c r="A17" s="250">
        <v>6</v>
      </c>
      <c r="B17" s="251" t="s">
        <v>74</v>
      </c>
      <c r="C17" s="251" t="s">
        <v>73</v>
      </c>
      <c r="D17" s="251" t="s">
        <v>24</v>
      </c>
      <c r="E17" s="251" t="s">
        <v>25</v>
      </c>
      <c r="F17" s="251" t="s">
        <v>77</v>
      </c>
      <c r="G17" s="251" t="s">
        <v>24</v>
      </c>
      <c r="H17" s="251" t="s">
        <v>71</v>
      </c>
      <c r="I17" s="251" t="s">
        <v>21</v>
      </c>
      <c r="J17" s="22" t="s">
        <v>401</v>
      </c>
      <c r="K17" s="324">
        <v>-7.2725900000000001</v>
      </c>
      <c r="L17" s="325">
        <v>0</v>
      </c>
      <c r="M17" s="325">
        <v>0</v>
      </c>
      <c r="N17" s="279"/>
      <c r="O17" s="188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90"/>
      <c r="AD17" s="190"/>
      <c r="AE17" s="190"/>
      <c r="AF17" s="190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</row>
    <row r="18" spans="1:47" s="191" customFormat="1" ht="104.45" customHeight="1">
      <c r="A18" s="250">
        <v>7</v>
      </c>
      <c r="B18" s="251" t="s">
        <v>74</v>
      </c>
      <c r="C18" s="251" t="s">
        <v>73</v>
      </c>
      <c r="D18" s="251" t="s">
        <v>24</v>
      </c>
      <c r="E18" s="251" t="s">
        <v>25</v>
      </c>
      <c r="F18" s="251" t="s">
        <v>306</v>
      </c>
      <c r="G18" s="251" t="s">
        <v>24</v>
      </c>
      <c r="H18" s="251" t="s">
        <v>71</v>
      </c>
      <c r="I18" s="251" t="s">
        <v>21</v>
      </c>
      <c r="J18" s="293" t="s">
        <v>402</v>
      </c>
      <c r="K18" s="325">
        <f>150+180</f>
        <v>330</v>
      </c>
      <c r="L18" s="325">
        <v>1020</v>
      </c>
      <c r="M18" s="325">
        <v>1020</v>
      </c>
      <c r="N18" s="279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189"/>
      <c r="Z18" s="189"/>
      <c r="AA18" s="189"/>
      <c r="AB18" s="189"/>
      <c r="AC18" s="190"/>
      <c r="AD18" s="190"/>
      <c r="AE18" s="190"/>
      <c r="AF18" s="190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</row>
    <row r="19" spans="1:47" s="191" customFormat="1" ht="63.75" customHeight="1">
      <c r="A19" s="250">
        <v>8</v>
      </c>
      <c r="B19" s="251" t="s">
        <v>74</v>
      </c>
      <c r="C19" s="251" t="s">
        <v>73</v>
      </c>
      <c r="D19" s="251" t="s">
        <v>24</v>
      </c>
      <c r="E19" s="251" t="s">
        <v>25</v>
      </c>
      <c r="F19" s="251" t="s">
        <v>392</v>
      </c>
      <c r="G19" s="251" t="s">
        <v>24</v>
      </c>
      <c r="H19" s="251" t="s">
        <v>206</v>
      </c>
      <c r="I19" s="251" t="s">
        <v>21</v>
      </c>
      <c r="J19" s="294" t="s">
        <v>391</v>
      </c>
      <c r="K19" s="324">
        <v>13</v>
      </c>
      <c r="L19" s="325">
        <v>0</v>
      </c>
      <c r="M19" s="325">
        <v>0</v>
      </c>
      <c r="N19" s="279"/>
      <c r="O19" s="188"/>
      <c r="P19" s="188"/>
      <c r="Q19" s="188"/>
      <c r="R19" s="188"/>
      <c r="S19" s="188"/>
      <c r="T19" s="188"/>
      <c r="U19" s="188"/>
      <c r="V19" s="188"/>
      <c r="W19" s="188"/>
      <c r="X19" s="189"/>
      <c r="Y19" s="189"/>
      <c r="Z19" s="189"/>
      <c r="AA19" s="189"/>
      <c r="AB19" s="189"/>
      <c r="AC19" s="190"/>
      <c r="AD19" s="190"/>
      <c r="AE19" s="190"/>
      <c r="AF19" s="190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</row>
    <row r="20" spans="1:47" s="191" customFormat="1" ht="63.75" customHeight="1">
      <c r="A20" s="250">
        <v>9</v>
      </c>
      <c r="B20" s="251" t="s">
        <v>74</v>
      </c>
      <c r="C20" s="251" t="s">
        <v>73</v>
      </c>
      <c r="D20" s="251" t="s">
        <v>24</v>
      </c>
      <c r="E20" s="251" t="s">
        <v>25</v>
      </c>
      <c r="F20" s="251" t="s">
        <v>342</v>
      </c>
      <c r="G20" s="251" t="s">
        <v>24</v>
      </c>
      <c r="H20" s="251" t="s">
        <v>206</v>
      </c>
      <c r="I20" s="251" t="s">
        <v>21</v>
      </c>
      <c r="J20" s="294" t="s">
        <v>393</v>
      </c>
      <c r="K20" s="324">
        <f>2915+176</f>
        <v>3091</v>
      </c>
      <c r="L20" s="325">
        <v>0</v>
      </c>
      <c r="M20" s="325">
        <v>0</v>
      </c>
      <c r="N20" s="279"/>
      <c r="O20" s="188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90"/>
      <c r="AD20" s="190"/>
      <c r="AE20" s="190"/>
      <c r="AF20" s="190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</row>
    <row r="21" spans="1:47" s="191" customFormat="1" ht="42" customHeight="1">
      <c r="A21" s="250">
        <v>10</v>
      </c>
      <c r="B21" s="251" t="s">
        <v>74</v>
      </c>
      <c r="C21" s="251" t="s">
        <v>73</v>
      </c>
      <c r="D21" s="251" t="s">
        <v>29</v>
      </c>
      <c r="E21" s="251" t="s">
        <v>7</v>
      </c>
      <c r="F21" s="251" t="s">
        <v>70</v>
      </c>
      <c r="G21" s="251" t="s">
        <v>7</v>
      </c>
      <c r="H21" s="251" t="s">
        <v>71</v>
      </c>
      <c r="I21" s="251" t="s">
        <v>70</v>
      </c>
      <c r="J21" s="22" t="s">
        <v>307</v>
      </c>
      <c r="K21" s="91">
        <f>K22</f>
        <v>220.8</v>
      </c>
      <c r="L21" s="326">
        <f>L22</f>
        <v>233.70000000000002</v>
      </c>
      <c r="M21" s="326">
        <f>M22</f>
        <v>247.29999999999998</v>
      </c>
      <c r="N21" s="280"/>
      <c r="O21" s="188"/>
      <c r="P21" s="188"/>
      <c r="Q21" s="188"/>
      <c r="R21" s="188"/>
      <c r="S21" s="188"/>
      <c r="T21" s="188"/>
      <c r="U21" s="188"/>
      <c r="V21" s="188"/>
      <c r="W21" s="188"/>
      <c r="X21" s="189"/>
      <c r="Y21" s="189"/>
      <c r="Z21" s="189"/>
      <c r="AA21" s="189"/>
      <c r="AB21" s="189"/>
      <c r="AC21" s="190"/>
      <c r="AD21" s="190"/>
      <c r="AE21" s="190"/>
      <c r="AF21" s="190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</row>
    <row r="22" spans="1:47" s="191" customFormat="1" ht="25.5">
      <c r="A22" s="250">
        <v>11</v>
      </c>
      <c r="B22" s="251" t="s">
        <v>74</v>
      </c>
      <c r="C22" s="251" t="s">
        <v>73</v>
      </c>
      <c r="D22" s="251" t="s">
        <v>29</v>
      </c>
      <c r="E22" s="251" t="s">
        <v>25</v>
      </c>
      <c r="F22" s="251" t="s">
        <v>70</v>
      </c>
      <c r="G22" s="251" t="s">
        <v>24</v>
      </c>
      <c r="H22" s="251" t="s">
        <v>71</v>
      </c>
      <c r="I22" s="251" t="s">
        <v>21</v>
      </c>
      <c r="J22" s="22" t="s">
        <v>308</v>
      </c>
      <c r="K22" s="91">
        <f>K23+K25+K27+K29</f>
        <v>220.8</v>
      </c>
      <c r="L22" s="326">
        <f>L23+L25+L27+L29</f>
        <v>233.70000000000002</v>
      </c>
      <c r="M22" s="326">
        <f>M23+M25+M27+M29</f>
        <v>247.29999999999998</v>
      </c>
      <c r="N22" s="280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90"/>
      <c r="AD22" s="190"/>
      <c r="AE22" s="190"/>
      <c r="AF22" s="190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</row>
    <row r="23" spans="1:47" s="191" customFormat="1" ht="63.75">
      <c r="A23" s="250">
        <v>12</v>
      </c>
      <c r="B23" s="251" t="s">
        <v>74</v>
      </c>
      <c r="C23" s="251" t="s">
        <v>73</v>
      </c>
      <c r="D23" s="251" t="s">
        <v>29</v>
      </c>
      <c r="E23" s="251" t="s">
        <v>25</v>
      </c>
      <c r="F23" s="251" t="s">
        <v>309</v>
      </c>
      <c r="G23" s="251" t="s">
        <v>24</v>
      </c>
      <c r="H23" s="251" t="s">
        <v>71</v>
      </c>
      <c r="I23" s="251" t="s">
        <v>21</v>
      </c>
      <c r="J23" s="22" t="s">
        <v>153</v>
      </c>
      <c r="K23" s="324">
        <f>K24</f>
        <v>104.6</v>
      </c>
      <c r="L23" s="325">
        <f>L24</f>
        <v>111.5</v>
      </c>
      <c r="M23" s="325">
        <f>M24</f>
        <v>118.3</v>
      </c>
      <c r="N23" s="279"/>
      <c r="O23" s="188"/>
      <c r="P23" s="188"/>
      <c r="Q23" s="188"/>
      <c r="R23" s="188"/>
      <c r="S23" s="188"/>
      <c r="T23" s="188"/>
      <c r="U23" s="188"/>
      <c r="V23" s="188"/>
      <c r="W23" s="188"/>
      <c r="X23" s="189"/>
      <c r="Y23" s="189"/>
      <c r="Z23" s="189"/>
      <c r="AA23" s="189"/>
      <c r="AB23" s="189"/>
      <c r="AC23" s="190"/>
      <c r="AD23" s="190"/>
      <c r="AE23" s="190"/>
      <c r="AF23" s="190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</row>
    <row r="24" spans="1:47" s="191" customFormat="1" ht="89.25">
      <c r="A24" s="250">
        <v>13</v>
      </c>
      <c r="B24" s="251" t="s">
        <v>74</v>
      </c>
      <c r="C24" s="251" t="s">
        <v>73</v>
      </c>
      <c r="D24" s="251" t="s">
        <v>29</v>
      </c>
      <c r="E24" s="251" t="s">
        <v>25</v>
      </c>
      <c r="F24" s="251" t="s">
        <v>310</v>
      </c>
      <c r="G24" s="251" t="s">
        <v>24</v>
      </c>
      <c r="H24" s="251" t="s">
        <v>71</v>
      </c>
      <c r="I24" s="251" t="s">
        <v>21</v>
      </c>
      <c r="J24" s="295" t="s">
        <v>311</v>
      </c>
      <c r="K24" s="324">
        <v>104.6</v>
      </c>
      <c r="L24" s="325">
        <v>111.5</v>
      </c>
      <c r="M24" s="325">
        <v>118.3</v>
      </c>
      <c r="N24" s="279"/>
      <c r="O24" s="188"/>
      <c r="P24" s="188"/>
      <c r="Q24" s="188"/>
      <c r="R24" s="188"/>
      <c r="S24" s="188"/>
      <c r="T24" s="188"/>
      <c r="U24" s="188"/>
      <c r="V24" s="188"/>
      <c r="W24" s="188"/>
      <c r="X24" s="189"/>
      <c r="Y24" s="189"/>
      <c r="Z24" s="189"/>
      <c r="AA24" s="189"/>
      <c r="AB24" s="189"/>
      <c r="AC24" s="190"/>
      <c r="AD24" s="190"/>
      <c r="AE24" s="190"/>
      <c r="AF24" s="190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</row>
    <row r="25" spans="1:47" s="191" customFormat="1" ht="76.5">
      <c r="A25" s="250">
        <v>14</v>
      </c>
      <c r="B25" s="251" t="s">
        <v>74</v>
      </c>
      <c r="C25" s="251" t="s">
        <v>73</v>
      </c>
      <c r="D25" s="251" t="s">
        <v>29</v>
      </c>
      <c r="E25" s="251" t="s">
        <v>25</v>
      </c>
      <c r="F25" s="251" t="s">
        <v>37</v>
      </c>
      <c r="G25" s="251" t="s">
        <v>24</v>
      </c>
      <c r="H25" s="251" t="s">
        <v>71</v>
      </c>
      <c r="I25" s="251" t="s">
        <v>21</v>
      </c>
      <c r="J25" s="22" t="s">
        <v>152</v>
      </c>
      <c r="K25" s="324">
        <f>K26</f>
        <v>0.7</v>
      </c>
      <c r="L25" s="325">
        <f>L26</f>
        <v>0.8</v>
      </c>
      <c r="M25" s="325">
        <f>M26</f>
        <v>0.8</v>
      </c>
      <c r="N25" s="279"/>
      <c r="O25" s="188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90"/>
      <c r="AD25" s="190"/>
      <c r="AE25" s="190"/>
      <c r="AF25" s="190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</row>
    <row r="26" spans="1:47" s="191" customFormat="1" ht="102">
      <c r="A26" s="250">
        <v>15</v>
      </c>
      <c r="B26" s="251" t="s">
        <v>74</v>
      </c>
      <c r="C26" s="251" t="s">
        <v>73</v>
      </c>
      <c r="D26" s="251" t="s">
        <v>29</v>
      </c>
      <c r="E26" s="251" t="s">
        <v>25</v>
      </c>
      <c r="F26" s="251" t="s">
        <v>312</v>
      </c>
      <c r="G26" s="251" t="s">
        <v>24</v>
      </c>
      <c r="H26" s="251" t="s">
        <v>71</v>
      </c>
      <c r="I26" s="251" t="s">
        <v>21</v>
      </c>
      <c r="J26" s="295" t="s">
        <v>313</v>
      </c>
      <c r="K26" s="324">
        <v>0.7</v>
      </c>
      <c r="L26" s="325">
        <v>0.8</v>
      </c>
      <c r="M26" s="325">
        <v>0.8</v>
      </c>
      <c r="N26" s="279"/>
      <c r="O26" s="188"/>
      <c r="P26" s="188"/>
      <c r="Q26" s="188"/>
      <c r="R26" s="188"/>
      <c r="S26" s="188"/>
      <c r="T26" s="188"/>
      <c r="U26" s="188"/>
      <c r="V26" s="188"/>
      <c r="W26" s="188"/>
      <c r="X26" s="189"/>
      <c r="Y26" s="189"/>
      <c r="Z26" s="189"/>
      <c r="AA26" s="189"/>
      <c r="AB26" s="189"/>
      <c r="AC26" s="190"/>
      <c r="AD26" s="190"/>
      <c r="AE26" s="190"/>
      <c r="AF26" s="190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</row>
    <row r="27" spans="1:47" s="191" customFormat="1" ht="63.75">
      <c r="A27" s="250">
        <v>16</v>
      </c>
      <c r="B27" s="251" t="s">
        <v>74</v>
      </c>
      <c r="C27" s="251" t="s">
        <v>73</v>
      </c>
      <c r="D27" s="251" t="s">
        <v>29</v>
      </c>
      <c r="E27" s="251" t="s">
        <v>25</v>
      </c>
      <c r="F27" s="251" t="s">
        <v>314</v>
      </c>
      <c r="G27" s="251" t="s">
        <v>24</v>
      </c>
      <c r="H27" s="251" t="s">
        <v>71</v>
      </c>
      <c r="I27" s="251" t="s">
        <v>21</v>
      </c>
      <c r="J27" s="22" t="s">
        <v>315</v>
      </c>
      <c r="K27" s="324">
        <f>K28</f>
        <v>129.30000000000001</v>
      </c>
      <c r="L27" s="325">
        <f>L28</f>
        <v>136</v>
      </c>
      <c r="M27" s="325">
        <f>M28</f>
        <v>142.80000000000001</v>
      </c>
      <c r="N27" s="279"/>
      <c r="O27" s="188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90"/>
      <c r="AD27" s="190"/>
      <c r="AE27" s="190"/>
      <c r="AF27" s="190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</row>
    <row r="28" spans="1:47" s="191" customFormat="1" ht="102">
      <c r="A28" s="250">
        <v>17</v>
      </c>
      <c r="B28" s="251" t="s">
        <v>74</v>
      </c>
      <c r="C28" s="251" t="s">
        <v>73</v>
      </c>
      <c r="D28" s="251" t="s">
        <v>29</v>
      </c>
      <c r="E28" s="251" t="s">
        <v>25</v>
      </c>
      <c r="F28" s="251" t="s">
        <v>316</v>
      </c>
      <c r="G28" s="251" t="s">
        <v>24</v>
      </c>
      <c r="H28" s="251" t="s">
        <v>71</v>
      </c>
      <c r="I28" s="251" t="s">
        <v>21</v>
      </c>
      <c r="J28" s="295" t="s">
        <v>317</v>
      </c>
      <c r="K28" s="324">
        <v>129.30000000000001</v>
      </c>
      <c r="L28" s="325">
        <v>136</v>
      </c>
      <c r="M28" s="325">
        <v>142.80000000000001</v>
      </c>
      <c r="N28" s="279"/>
      <c r="O28" s="188"/>
      <c r="P28" s="188"/>
      <c r="Q28" s="188"/>
      <c r="R28" s="188"/>
      <c r="S28" s="188"/>
      <c r="T28" s="188"/>
      <c r="U28" s="188"/>
      <c r="V28" s="188"/>
      <c r="W28" s="188"/>
      <c r="X28" s="189"/>
      <c r="Y28" s="189"/>
      <c r="Z28" s="189"/>
      <c r="AA28" s="189"/>
      <c r="AB28" s="189"/>
      <c r="AC28" s="190"/>
      <c r="AD28" s="190"/>
      <c r="AE28" s="190"/>
      <c r="AF28" s="190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</row>
    <row r="29" spans="1:47" s="191" customFormat="1" ht="63.75">
      <c r="A29" s="250">
        <v>18</v>
      </c>
      <c r="B29" s="251" t="s">
        <v>74</v>
      </c>
      <c r="C29" s="251" t="s">
        <v>73</v>
      </c>
      <c r="D29" s="251" t="s">
        <v>29</v>
      </c>
      <c r="E29" s="251" t="s">
        <v>25</v>
      </c>
      <c r="F29" s="251" t="s">
        <v>318</v>
      </c>
      <c r="G29" s="251" t="s">
        <v>24</v>
      </c>
      <c r="H29" s="251" t="s">
        <v>71</v>
      </c>
      <c r="I29" s="251" t="s">
        <v>21</v>
      </c>
      <c r="J29" s="22" t="s">
        <v>319</v>
      </c>
      <c r="K29" s="324">
        <f>K30</f>
        <v>-13.8</v>
      </c>
      <c r="L29" s="325">
        <f>L30</f>
        <v>-14.6</v>
      </c>
      <c r="M29" s="325">
        <f>M30</f>
        <v>-14.6</v>
      </c>
      <c r="N29" s="279"/>
      <c r="O29" s="188"/>
      <c r="P29" s="188"/>
      <c r="Q29" s="188"/>
      <c r="R29" s="188"/>
      <c r="S29" s="188"/>
      <c r="T29" s="188"/>
      <c r="U29" s="188"/>
      <c r="V29" s="188"/>
      <c r="W29" s="188"/>
      <c r="X29" s="189"/>
      <c r="Y29" s="189"/>
      <c r="Z29" s="189"/>
      <c r="AA29" s="189"/>
      <c r="AB29" s="189"/>
      <c r="AC29" s="190"/>
      <c r="AD29" s="190"/>
      <c r="AE29" s="190"/>
      <c r="AF29" s="190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</row>
    <row r="30" spans="1:47" s="191" customFormat="1" ht="102">
      <c r="A30" s="250">
        <v>19</v>
      </c>
      <c r="B30" s="251" t="s">
        <v>74</v>
      </c>
      <c r="C30" s="251" t="s">
        <v>73</v>
      </c>
      <c r="D30" s="251" t="s">
        <v>29</v>
      </c>
      <c r="E30" s="251" t="s">
        <v>25</v>
      </c>
      <c r="F30" s="251" t="s">
        <v>320</v>
      </c>
      <c r="G30" s="251" t="s">
        <v>24</v>
      </c>
      <c r="H30" s="251" t="s">
        <v>71</v>
      </c>
      <c r="I30" s="251" t="s">
        <v>21</v>
      </c>
      <c r="J30" s="295" t="s">
        <v>321</v>
      </c>
      <c r="K30" s="324">
        <v>-13.8</v>
      </c>
      <c r="L30" s="325">
        <v>-14.6</v>
      </c>
      <c r="M30" s="325">
        <v>-14.6</v>
      </c>
      <c r="N30" s="279"/>
      <c r="O30" s="188"/>
      <c r="P30" s="188"/>
      <c r="Q30" s="188"/>
      <c r="R30" s="188"/>
      <c r="S30" s="188"/>
      <c r="T30" s="188"/>
      <c r="U30" s="188"/>
      <c r="V30" s="188"/>
      <c r="W30" s="188"/>
      <c r="X30" s="189"/>
      <c r="Y30" s="189"/>
      <c r="Z30" s="189"/>
      <c r="AA30" s="189"/>
      <c r="AB30" s="189"/>
      <c r="AC30" s="190"/>
      <c r="AD30" s="190"/>
      <c r="AE30" s="190"/>
      <c r="AF30" s="190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</row>
    <row r="31" spans="1:47" s="191" customFormat="1" ht="14.25" customHeight="1">
      <c r="A31" s="250">
        <v>20</v>
      </c>
      <c r="B31" s="251" t="s">
        <v>74</v>
      </c>
      <c r="C31" s="251" t="s">
        <v>73</v>
      </c>
      <c r="D31" s="251" t="s">
        <v>17</v>
      </c>
      <c r="E31" s="251" t="s">
        <v>7</v>
      </c>
      <c r="F31" s="251" t="s">
        <v>70</v>
      </c>
      <c r="G31" s="251" t="s">
        <v>7</v>
      </c>
      <c r="H31" s="251" t="s">
        <v>71</v>
      </c>
      <c r="I31" s="251" t="s">
        <v>70</v>
      </c>
      <c r="J31" s="22" t="s">
        <v>81</v>
      </c>
      <c r="K31" s="91">
        <f>K32+K34</f>
        <v>27.4</v>
      </c>
      <c r="L31" s="326">
        <f>L32+L34</f>
        <v>29</v>
      </c>
      <c r="M31" s="326">
        <f>M32+M34</f>
        <v>29</v>
      </c>
      <c r="N31" s="280"/>
      <c r="O31" s="189"/>
      <c r="P31" s="189"/>
      <c r="Q31" s="189"/>
      <c r="R31" s="189"/>
      <c r="S31" s="189"/>
      <c r="T31" s="188"/>
      <c r="U31" s="188"/>
      <c r="V31" s="188"/>
      <c r="W31" s="188"/>
      <c r="X31" s="189"/>
      <c r="Y31" s="189"/>
      <c r="Z31" s="190"/>
      <c r="AA31" s="190"/>
      <c r="AB31" s="190"/>
      <c r="AC31" s="190"/>
      <c r="AD31" s="190"/>
      <c r="AE31" s="190"/>
      <c r="AF31" s="190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</row>
    <row r="32" spans="1:47" s="191" customFormat="1" ht="14.25" customHeight="1">
      <c r="A32" s="250">
        <v>21</v>
      </c>
      <c r="B32" s="251" t="s">
        <v>74</v>
      </c>
      <c r="C32" s="251" t="s">
        <v>73</v>
      </c>
      <c r="D32" s="251" t="s">
        <v>17</v>
      </c>
      <c r="E32" s="251" t="s">
        <v>24</v>
      </c>
      <c r="F32" s="251" t="s">
        <v>70</v>
      </c>
      <c r="G32" s="251" t="s">
        <v>7</v>
      </c>
      <c r="H32" s="251" t="s">
        <v>71</v>
      </c>
      <c r="I32" s="251" t="s">
        <v>21</v>
      </c>
      <c r="J32" s="22" t="s">
        <v>82</v>
      </c>
      <c r="K32" s="91">
        <f>K33</f>
        <v>8.4</v>
      </c>
      <c r="L32" s="326">
        <f>L33</f>
        <v>10</v>
      </c>
      <c r="M32" s="326">
        <f>M33</f>
        <v>10</v>
      </c>
      <c r="N32" s="280"/>
      <c r="O32" s="188"/>
      <c r="P32" s="188"/>
      <c r="Q32" s="188"/>
      <c r="R32" s="188"/>
      <c r="S32" s="188"/>
      <c r="T32" s="188"/>
      <c r="U32" s="188"/>
      <c r="V32" s="188"/>
      <c r="W32" s="188"/>
      <c r="X32" s="189"/>
      <c r="Y32" s="189"/>
      <c r="Z32" s="190"/>
      <c r="AA32" s="190"/>
      <c r="AB32" s="190"/>
      <c r="AC32" s="190"/>
      <c r="AD32" s="190"/>
      <c r="AE32" s="190"/>
      <c r="AF32" s="190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</row>
    <row r="33" spans="1:47" s="191" customFormat="1" ht="45.6" customHeight="1">
      <c r="A33" s="250">
        <v>22</v>
      </c>
      <c r="B33" s="251" t="s">
        <v>74</v>
      </c>
      <c r="C33" s="251" t="s">
        <v>73</v>
      </c>
      <c r="D33" s="251" t="s">
        <v>17</v>
      </c>
      <c r="E33" s="251" t="s">
        <v>24</v>
      </c>
      <c r="F33" s="251" t="s">
        <v>77</v>
      </c>
      <c r="G33" s="251" t="s">
        <v>26</v>
      </c>
      <c r="H33" s="251" t="s">
        <v>71</v>
      </c>
      <c r="I33" s="251" t="s">
        <v>21</v>
      </c>
      <c r="J33" s="22" t="s">
        <v>322</v>
      </c>
      <c r="K33" s="324">
        <f>10-1.6</f>
        <v>8.4</v>
      </c>
      <c r="L33" s="325">
        <v>10</v>
      </c>
      <c r="M33" s="325">
        <v>10</v>
      </c>
      <c r="N33" s="279"/>
      <c r="O33" s="188"/>
      <c r="P33" s="188"/>
      <c r="Q33" s="188"/>
      <c r="R33" s="188"/>
      <c r="S33" s="188"/>
      <c r="T33" s="188"/>
      <c r="U33" s="188"/>
      <c r="V33" s="188"/>
      <c r="W33" s="188"/>
      <c r="X33" s="189"/>
      <c r="Y33" s="189"/>
      <c r="Z33" s="190"/>
      <c r="AA33" s="190"/>
      <c r="AB33" s="190"/>
      <c r="AC33" s="190"/>
      <c r="AD33" s="190"/>
      <c r="AE33" s="190"/>
      <c r="AF33" s="190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</row>
    <row r="34" spans="1:47" s="191" customFormat="1" ht="14.25" customHeight="1">
      <c r="A34" s="250">
        <v>23</v>
      </c>
      <c r="B34" s="251" t="s">
        <v>74</v>
      </c>
      <c r="C34" s="251" t="s">
        <v>73</v>
      </c>
      <c r="D34" s="251" t="s">
        <v>17</v>
      </c>
      <c r="E34" s="251" t="s">
        <v>17</v>
      </c>
      <c r="F34" s="251" t="s">
        <v>70</v>
      </c>
      <c r="G34" s="251" t="s">
        <v>7</v>
      </c>
      <c r="H34" s="251" t="s">
        <v>71</v>
      </c>
      <c r="I34" s="251" t="s">
        <v>21</v>
      </c>
      <c r="J34" s="22" t="s">
        <v>323</v>
      </c>
      <c r="K34" s="91">
        <f>K35+K37</f>
        <v>19</v>
      </c>
      <c r="L34" s="326">
        <f>L35+L37</f>
        <v>19</v>
      </c>
      <c r="M34" s="326">
        <f>M35+M37</f>
        <v>19</v>
      </c>
      <c r="N34" s="280"/>
      <c r="O34" s="189"/>
      <c r="P34" s="189"/>
      <c r="Q34" s="189"/>
      <c r="R34" s="189"/>
      <c r="S34" s="189"/>
      <c r="T34" s="188"/>
      <c r="U34" s="188"/>
      <c r="V34" s="188"/>
      <c r="W34" s="188"/>
      <c r="X34" s="189"/>
      <c r="Y34" s="189"/>
      <c r="Z34" s="190"/>
      <c r="AA34" s="190"/>
      <c r="AB34" s="190"/>
      <c r="AC34" s="190"/>
      <c r="AD34" s="190"/>
      <c r="AE34" s="190"/>
      <c r="AF34" s="190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</row>
    <row r="35" spans="1:47" s="191" customFormat="1" ht="14.25" customHeight="1">
      <c r="A35" s="250">
        <v>24</v>
      </c>
      <c r="B35" s="251" t="s">
        <v>74</v>
      </c>
      <c r="C35" s="251" t="s">
        <v>73</v>
      </c>
      <c r="D35" s="251" t="s">
        <v>17</v>
      </c>
      <c r="E35" s="251" t="s">
        <v>17</v>
      </c>
      <c r="F35" s="251" t="s">
        <v>77</v>
      </c>
      <c r="G35" s="251" t="s">
        <v>7</v>
      </c>
      <c r="H35" s="251" t="s">
        <v>71</v>
      </c>
      <c r="I35" s="251" t="s">
        <v>21</v>
      </c>
      <c r="J35" s="22" t="s">
        <v>178</v>
      </c>
      <c r="K35" s="91">
        <f>K36</f>
        <v>15</v>
      </c>
      <c r="L35" s="326">
        <f>L36</f>
        <v>15</v>
      </c>
      <c r="M35" s="326">
        <f>M36</f>
        <v>15</v>
      </c>
      <c r="N35" s="280"/>
      <c r="O35" s="188"/>
      <c r="P35" s="188"/>
      <c r="Q35" s="188"/>
      <c r="R35" s="188"/>
      <c r="S35" s="188"/>
      <c r="T35" s="188"/>
      <c r="U35" s="188"/>
      <c r="V35" s="188"/>
      <c r="W35" s="188"/>
      <c r="X35" s="189"/>
      <c r="Y35" s="189"/>
      <c r="Z35" s="190"/>
      <c r="AA35" s="190"/>
      <c r="AB35" s="190"/>
      <c r="AC35" s="190"/>
      <c r="AD35" s="190"/>
      <c r="AE35" s="190"/>
      <c r="AF35" s="190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</row>
    <row r="36" spans="1:47" s="191" customFormat="1" ht="28.15" customHeight="1">
      <c r="A36" s="250">
        <v>25</v>
      </c>
      <c r="B36" s="251" t="s">
        <v>74</v>
      </c>
      <c r="C36" s="251" t="s">
        <v>73</v>
      </c>
      <c r="D36" s="251" t="s">
        <v>17</v>
      </c>
      <c r="E36" s="251" t="s">
        <v>17</v>
      </c>
      <c r="F36" s="251" t="s">
        <v>83</v>
      </c>
      <c r="G36" s="251" t="s">
        <v>26</v>
      </c>
      <c r="H36" s="251" t="s">
        <v>71</v>
      </c>
      <c r="I36" s="251" t="s">
        <v>21</v>
      </c>
      <c r="J36" s="22" t="s">
        <v>92</v>
      </c>
      <c r="K36" s="91">
        <v>15</v>
      </c>
      <c r="L36" s="326">
        <v>15</v>
      </c>
      <c r="M36" s="326">
        <v>15</v>
      </c>
      <c r="N36" s="280"/>
      <c r="O36" s="188"/>
      <c r="P36" s="188"/>
      <c r="Q36" s="188"/>
      <c r="R36" s="188"/>
      <c r="S36" s="188"/>
      <c r="T36" s="188"/>
      <c r="U36" s="188"/>
      <c r="V36" s="188"/>
      <c r="W36" s="188"/>
      <c r="X36" s="189"/>
      <c r="Y36" s="189"/>
      <c r="Z36" s="190"/>
      <c r="AA36" s="190"/>
      <c r="AB36" s="190"/>
      <c r="AC36" s="190"/>
      <c r="AD36" s="190"/>
      <c r="AE36" s="190"/>
      <c r="AF36" s="190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</row>
    <row r="37" spans="1:47" s="191" customFormat="1" ht="14.25" customHeight="1">
      <c r="A37" s="250">
        <v>26</v>
      </c>
      <c r="B37" s="251" t="s">
        <v>74</v>
      </c>
      <c r="C37" s="251" t="s">
        <v>73</v>
      </c>
      <c r="D37" s="251" t="s">
        <v>17</v>
      </c>
      <c r="E37" s="251" t="s">
        <v>17</v>
      </c>
      <c r="F37" s="251" t="s">
        <v>78</v>
      </c>
      <c r="G37" s="251" t="s">
        <v>7</v>
      </c>
      <c r="H37" s="251" t="s">
        <v>71</v>
      </c>
      <c r="I37" s="251" t="s">
        <v>21</v>
      </c>
      <c r="J37" s="22" t="s">
        <v>180</v>
      </c>
      <c r="K37" s="91">
        <f>K38</f>
        <v>4</v>
      </c>
      <c r="L37" s="326">
        <f>L38</f>
        <v>4</v>
      </c>
      <c r="M37" s="326">
        <f>M38</f>
        <v>4</v>
      </c>
      <c r="N37" s="280"/>
      <c r="O37" s="188"/>
      <c r="P37" s="188"/>
      <c r="Q37" s="188"/>
      <c r="R37" s="188"/>
      <c r="S37" s="188"/>
      <c r="T37" s="188"/>
      <c r="U37" s="188"/>
      <c r="V37" s="188"/>
      <c r="W37" s="188"/>
      <c r="X37" s="189"/>
      <c r="Y37" s="189"/>
      <c r="Z37" s="190"/>
      <c r="AA37" s="190"/>
      <c r="AB37" s="190"/>
      <c r="AC37" s="190"/>
      <c r="AD37" s="190"/>
      <c r="AE37" s="190"/>
      <c r="AF37" s="190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</row>
    <row r="38" spans="1:47" s="191" customFormat="1" ht="27" customHeight="1">
      <c r="A38" s="250">
        <v>27</v>
      </c>
      <c r="B38" s="251" t="s">
        <v>74</v>
      </c>
      <c r="C38" s="251" t="s">
        <v>73</v>
      </c>
      <c r="D38" s="251" t="s">
        <v>17</v>
      </c>
      <c r="E38" s="251" t="s">
        <v>17</v>
      </c>
      <c r="F38" s="251" t="s">
        <v>91</v>
      </c>
      <c r="G38" s="251" t="s">
        <v>26</v>
      </c>
      <c r="H38" s="251" t="s">
        <v>71</v>
      </c>
      <c r="I38" s="251" t="s">
        <v>21</v>
      </c>
      <c r="J38" s="22" t="s">
        <v>179</v>
      </c>
      <c r="K38" s="91">
        <v>4</v>
      </c>
      <c r="L38" s="326">
        <v>4</v>
      </c>
      <c r="M38" s="326">
        <v>4</v>
      </c>
      <c r="N38" s="280"/>
      <c r="O38" s="188"/>
      <c r="P38" s="188"/>
      <c r="Q38" s="188"/>
      <c r="R38" s="188"/>
      <c r="S38" s="188"/>
      <c r="T38" s="188"/>
      <c r="U38" s="188"/>
      <c r="V38" s="188"/>
      <c r="W38" s="188"/>
      <c r="X38" s="189"/>
      <c r="Y38" s="189"/>
      <c r="Z38" s="190"/>
      <c r="AA38" s="190"/>
      <c r="AB38" s="190"/>
      <c r="AC38" s="190"/>
      <c r="AD38" s="190"/>
      <c r="AE38" s="190"/>
      <c r="AF38" s="190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</row>
    <row r="39" spans="1:47" s="191" customFormat="1" ht="27.75" hidden="1" customHeight="1">
      <c r="A39" s="250">
        <v>28</v>
      </c>
      <c r="B39" s="251" t="s">
        <v>70</v>
      </c>
      <c r="C39" s="251" t="s">
        <v>73</v>
      </c>
      <c r="D39" s="251" t="s">
        <v>199</v>
      </c>
      <c r="E39" s="251" t="s">
        <v>7</v>
      </c>
      <c r="F39" s="251" t="s">
        <v>70</v>
      </c>
      <c r="G39" s="251" t="s">
        <v>7</v>
      </c>
      <c r="H39" s="251" t="s">
        <v>71</v>
      </c>
      <c r="I39" s="251" t="s">
        <v>70</v>
      </c>
      <c r="J39" s="22" t="s">
        <v>324</v>
      </c>
      <c r="K39" s="324">
        <f>K40+K48</f>
        <v>0</v>
      </c>
      <c r="L39" s="325">
        <f>L40+L48</f>
        <v>0</v>
      </c>
      <c r="M39" s="325">
        <f>M40+M48</f>
        <v>0</v>
      </c>
      <c r="N39" s="279"/>
      <c r="O39" s="189"/>
      <c r="P39" s="189"/>
      <c r="Q39" s="189"/>
      <c r="R39" s="189"/>
      <c r="S39" s="189"/>
      <c r="T39" s="188"/>
      <c r="U39" s="188"/>
      <c r="V39" s="188"/>
      <c r="W39" s="188"/>
      <c r="X39" s="189"/>
      <c r="Y39" s="189"/>
      <c r="Z39" s="190"/>
      <c r="AA39" s="190"/>
      <c r="AB39" s="190"/>
      <c r="AC39" s="190"/>
      <c r="AD39" s="190"/>
      <c r="AE39" s="190"/>
      <c r="AF39" s="190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</row>
    <row r="40" spans="1:47" s="191" customFormat="1" ht="67.150000000000006" hidden="1" customHeight="1">
      <c r="A40" s="250">
        <v>29</v>
      </c>
      <c r="B40" s="251" t="s">
        <v>70</v>
      </c>
      <c r="C40" s="251" t="s">
        <v>73</v>
      </c>
      <c r="D40" s="251" t="s">
        <v>199</v>
      </c>
      <c r="E40" s="251" t="s">
        <v>247</v>
      </c>
      <c r="F40" s="251" t="s">
        <v>70</v>
      </c>
      <c r="G40" s="251" t="s">
        <v>7</v>
      </c>
      <c r="H40" s="251" t="s">
        <v>71</v>
      </c>
      <c r="I40" s="251" t="s">
        <v>39</v>
      </c>
      <c r="J40" s="22" t="s">
        <v>325</v>
      </c>
      <c r="K40" s="91">
        <f>K41</f>
        <v>0</v>
      </c>
      <c r="L40" s="326">
        <f>L41</f>
        <v>0</v>
      </c>
      <c r="M40" s="326">
        <f>M41</f>
        <v>0</v>
      </c>
      <c r="N40" s="280"/>
      <c r="O40" s="188"/>
      <c r="P40" s="188"/>
      <c r="Q40" s="188"/>
      <c r="R40" s="188"/>
      <c r="S40" s="188"/>
      <c r="T40" s="188"/>
      <c r="U40" s="188"/>
      <c r="V40" s="188"/>
      <c r="W40" s="188"/>
      <c r="X40" s="189"/>
      <c r="Y40" s="189"/>
      <c r="Z40" s="190"/>
      <c r="AA40" s="190"/>
      <c r="AB40" s="190"/>
      <c r="AC40" s="190"/>
      <c r="AD40" s="190"/>
      <c r="AE40" s="190"/>
      <c r="AF40" s="190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</row>
    <row r="41" spans="1:47" s="191" customFormat="1" ht="40.5" hidden="1" customHeight="1">
      <c r="A41" s="250">
        <v>30</v>
      </c>
      <c r="B41" s="251" t="s">
        <v>70</v>
      </c>
      <c r="C41" s="251" t="s">
        <v>73</v>
      </c>
      <c r="D41" s="251" t="s">
        <v>199</v>
      </c>
      <c r="E41" s="251" t="s">
        <v>247</v>
      </c>
      <c r="F41" s="251" t="s">
        <v>75</v>
      </c>
      <c r="G41" s="251" t="s">
        <v>7</v>
      </c>
      <c r="H41" s="251" t="s">
        <v>71</v>
      </c>
      <c r="I41" s="251" t="s">
        <v>39</v>
      </c>
      <c r="J41" s="22" t="s">
        <v>326</v>
      </c>
      <c r="K41" s="91">
        <f>K42+K43+K44</f>
        <v>0</v>
      </c>
      <c r="L41" s="326">
        <f>L42+L43+L44</f>
        <v>0</v>
      </c>
      <c r="M41" s="326">
        <f>M42+M43+M44</f>
        <v>0</v>
      </c>
      <c r="N41" s="280"/>
      <c r="O41" s="188"/>
      <c r="P41" s="188"/>
      <c r="Q41" s="188"/>
      <c r="R41" s="188"/>
      <c r="S41" s="188"/>
      <c r="T41" s="188"/>
      <c r="U41" s="188"/>
      <c r="V41" s="188"/>
      <c r="W41" s="188"/>
      <c r="X41" s="189"/>
      <c r="Y41" s="189"/>
      <c r="Z41" s="190"/>
      <c r="AA41" s="190"/>
      <c r="AB41" s="190"/>
      <c r="AC41" s="190"/>
      <c r="AD41" s="190"/>
      <c r="AE41" s="190"/>
      <c r="AF41" s="190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s="191" customFormat="1" ht="72" hidden="1" customHeight="1">
      <c r="A42" s="250">
        <v>31</v>
      </c>
      <c r="B42" s="251" t="s">
        <v>327</v>
      </c>
      <c r="C42" s="251" t="s">
        <v>73</v>
      </c>
      <c r="D42" s="251" t="s">
        <v>199</v>
      </c>
      <c r="E42" s="251" t="s">
        <v>247</v>
      </c>
      <c r="F42" s="251" t="s">
        <v>328</v>
      </c>
      <c r="G42" s="251" t="s">
        <v>247</v>
      </c>
      <c r="H42" s="251" t="s">
        <v>71</v>
      </c>
      <c r="I42" s="251" t="s">
        <v>39</v>
      </c>
      <c r="J42" s="22" t="s">
        <v>329</v>
      </c>
      <c r="K42" s="91"/>
      <c r="L42" s="326"/>
      <c r="M42" s="326"/>
      <c r="N42" s="280"/>
      <c r="O42" s="188"/>
      <c r="P42" s="188"/>
      <c r="Q42" s="188"/>
      <c r="R42" s="188"/>
      <c r="S42" s="188"/>
      <c r="T42" s="188"/>
      <c r="U42" s="188"/>
      <c r="V42" s="188"/>
      <c r="W42" s="188"/>
      <c r="X42" s="189"/>
      <c r="Y42" s="189"/>
      <c r="Z42" s="190"/>
      <c r="AA42" s="190"/>
      <c r="AB42" s="190"/>
      <c r="AC42" s="190"/>
      <c r="AD42" s="190"/>
      <c r="AE42" s="190"/>
      <c r="AF42" s="190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</row>
    <row r="43" spans="1:47" s="191" customFormat="1" ht="57" hidden="1" customHeight="1">
      <c r="A43" s="250">
        <v>32</v>
      </c>
      <c r="B43" s="251" t="s">
        <v>327</v>
      </c>
      <c r="C43" s="251" t="s">
        <v>73</v>
      </c>
      <c r="D43" s="251" t="s">
        <v>199</v>
      </c>
      <c r="E43" s="251" t="s">
        <v>247</v>
      </c>
      <c r="F43" s="251" t="s">
        <v>328</v>
      </c>
      <c r="G43" s="251" t="s">
        <v>26</v>
      </c>
      <c r="H43" s="251" t="s">
        <v>71</v>
      </c>
      <c r="I43" s="251" t="s">
        <v>39</v>
      </c>
      <c r="J43" s="22" t="s">
        <v>330</v>
      </c>
      <c r="K43" s="91"/>
      <c r="L43" s="326"/>
      <c r="M43" s="326"/>
      <c r="N43" s="280"/>
      <c r="O43" s="189"/>
      <c r="P43" s="189"/>
      <c r="Q43" s="189"/>
      <c r="R43" s="189"/>
      <c r="S43" s="189"/>
      <c r="T43" s="188"/>
      <c r="U43" s="188"/>
      <c r="V43" s="188"/>
      <c r="W43" s="188"/>
      <c r="X43" s="189"/>
      <c r="Y43" s="189"/>
      <c r="Z43" s="190"/>
      <c r="AA43" s="190"/>
      <c r="AB43" s="190"/>
      <c r="AC43" s="190"/>
      <c r="AD43" s="190"/>
      <c r="AE43" s="190"/>
      <c r="AF43" s="190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</row>
    <row r="44" spans="1:47" s="191" customFormat="1" ht="57.6" hidden="1" customHeight="1">
      <c r="A44" s="250">
        <v>33</v>
      </c>
      <c r="B44" s="251" t="s">
        <v>331</v>
      </c>
      <c r="C44" s="251" t="s">
        <v>73</v>
      </c>
      <c r="D44" s="251" t="s">
        <v>199</v>
      </c>
      <c r="E44" s="251" t="s">
        <v>247</v>
      </c>
      <c r="F44" s="251" t="s">
        <v>328</v>
      </c>
      <c r="G44" s="251" t="s">
        <v>332</v>
      </c>
      <c r="H44" s="251" t="s">
        <v>71</v>
      </c>
      <c r="I44" s="251" t="s">
        <v>39</v>
      </c>
      <c r="J44" s="22" t="s">
        <v>333</v>
      </c>
      <c r="K44" s="91"/>
      <c r="L44" s="326"/>
      <c r="M44" s="326"/>
      <c r="N44" s="280"/>
      <c r="O44" s="188"/>
      <c r="P44" s="188"/>
      <c r="Q44" s="188"/>
      <c r="R44" s="188"/>
      <c r="S44" s="188"/>
      <c r="T44" s="188"/>
      <c r="U44" s="188"/>
      <c r="V44" s="188"/>
      <c r="W44" s="188"/>
      <c r="X44" s="189"/>
      <c r="Y44" s="189"/>
      <c r="Z44" s="190"/>
      <c r="AA44" s="190"/>
      <c r="AB44" s="190"/>
      <c r="AC44" s="190"/>
      <c r="AD44" s="190"/>
      <c r="AE44" s="190"/>
      <c r="AF44" s="190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</row>
    <row r="45" spans="1:47" s="191" customFormat="1" ht="30.6" hidden="1" customHeight="1">
      <c r="A45" s="250">
        <v>34</v>
      </c>
      <c r="B45" s="251" t="s">
        <v>327</v>
      </c>
      <c r="C45" s="251" t="s">
        <v>73</v>
      </c>
      <c r="D45" s="251" t="s">
        <v>199</v>
      </c>
      <c r="E45" s="251" t="s">
        <v>247</v>
      </c>
      <c r="F45" s="251" t="s">
        <v>249</v>
      </c>
      <c r="G45" s="251" t="s">
        <v>7</v>
      </c>
      <c r="H45" s="251" t="s">
        <v>71</v>
      </c>
      <c r="I45" s="251" t="s">
        <v>39</v>
      </c>
      <c r="J45" s="22" t="s">
        <v>250</v>
      </c>
      <c r="K45" s="91">
        <f>K46</f>
        <v>0</v>
      </c>
      <c r="L45" s="326">
        <f>L46</f>
        <v>0</v>
      </c>
      <c r="M45" s="326">
        <f>M46</f>
        <v>0</v>
      </c>
      <c r="N45" s="280"/>
      <c r="O45" s="188"/>
      <c r="P45" s="188"/>
      <c r="Q45" s="188"/>
      <c r="R45" s="188"/>
      <c r="S45" s="188"/>
      <c r="T45" s="188"/>
      <c r="U45" s="188"/>
      <c r="V45" s="188"/>
      <c r="W45" s="188"/>
      <c r="X45" s="189"/>
      <c r="Y45" s="189"/>
      <c r="Z45" s="190"/>
      <c r="AA45" s="190"/>
      <c r="AB45" s="190"/>
      <c r="AC45" s="190"/>
      <c r="AD45" s="190"/>
      <c r="AE45" s="190"/>
      <c r="AF45" s="190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</row>
    <row r="46" spans="1:47" s="191" customFormat="1" ht="30.6" hidden="1" customHeight="1">
      <c r="A46" s="250">
        <v>35</v>
      </c>
      <c r="B46" s="251" t="s">
        <v>327</v>
      </c>
      <c r="C46" s="251" t="s">
        <v>73</v>
      </c>
      <c r="D46" s="251" t="s">
        <v>199</v>
      </c>
      <c r="E46" s="251" t="s">
        <v>247</v>
      </c>
      <c r="F46" s="251" t="s">
        <v>248</v>
      </c>
      <c r="G46" s="251" t="s">
        <v>247</v>
      </c>
      <c r="H46" s="251" t="s">
        <v>71</v>
      </c>
      <c r="I46" s="251" t="s">
        <v>39</v>
      </c>
      <c r="J46" s="22" t="s">
        <v>334</v>
      </c>
      <c r="K46" s="91"/>
      <c r="L46" s="326"/>
      <c r="M46" s="326"/>
      <c r="N46" s="280"/>
      <c r="O46" s="188"/>
      <c r="P46" s="188"/>
      <c r="Q46" s="188"/>
      <c r="R46" s="188"/>
      <c r="S46" s="188"/>
      <c r="T46" s="188"/>
      <c r="U46" s="188"/>
      <c r="V46" s="188"/>
      <c r="W46" s="188"/>
      <c r="X46" s="189"/>
      <c r="Y46" s="189"/>
      <c r="Z46" s="190"/>
      <c r="AA46" s="190"/>
      <c r="AB46" s="190"/>
      <c r="AC46" s="190"/>
      <c r="AD46" s="190"/>
      <c r="AE46" s="190"/>
      <c r="AF46" s="190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</row>
    <row r="47" spans="1:47" s="191" customFormat="1" ht="53.25" hidden="1" customHeight="1">
      <c r="A47" s="250">
        <v>36</v>
      </c>
      <c r="B47" s="251"/>
      <c r="C47" s="251"/>
      <c r="D47" s="251"/>
      <c r="E47" s="251"/>
      <c r="F47" s="251"/>
      <c r="G47" s="251"/>
      <c r="H47" s="251"/>
      <c r="I47" s="251"/>
      <c r="J47" s="22"/>
      <c r="K47" s="91"/>
      <c r="L47" s="326"/>
      <c r="M47" s="326"/>
      <c r="N47" s="280"/>
      <c r="O47" s="188"/>
      <c r="P47" s="188"/>
      <c r="Q47" s="188"/>
      <c r="R47" s="188"/>
      <c r="S47" s="188"/>
      <c r="T47" s="188"/>
      <c r="U47" s="188"/>
      <c r="V47" s="188"/>
      <c r="W47" s="188"/>
      <c r="X47" s="189"/>
      <c r="Y47" s="189"/>
      <c r="Z47" s="190"/>
      <c r="AA47" s="190"/>
      <c r="AB47" s="190"/>
      <c r="AC47" s="190"/>
      <c r="AD47" s="190"/>
      <c r="AE47" s="190"/>
      <c r="AF47" s="190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</row>
    <row r="48" spans="1:47" s="191" customFormat="1" ht="53.25" hidden="1" customHeight="1">
      <c r="A48" s="250">
        <v>37</v>
      </c>
      <c r="B48" s="251" t="s">
        <v>70</v>
      </c>
      <c r="C48" s="251" t="s">
        <v>73</v>
      </c>
      <c r="D48" s="251" t="s">
        <v>199</v>
      </c>
      <c r="E48" s="251" t="s">
        <v>335</v>
      </c>
      <c r="F48" s="251" t="s">
        <v>70</v>
      </c>
      <c r="G48" s="251" t="s">
        <v>7</v>
      </c>
      <c r="H48" s="251" t="s">
        <v>71</v>
      </c>
      <c r="I48" s="251" t="s">
        <v>39</v>
      </c>
      <c r="J48" s="22" t="s">
        <v>336</v>
      </c>
      <c r="K48" s="91">
        <f t="shared" ref="K48:M49" si="1">K49</f>
        <v>0</v>
      </c>
      <c r="L48" s="326">
        <f t="shared" si="1"/>
        <v>0</v>
      </c>
      <c r="M48" s="326">
        <f t="shared" si="1"/>
        <v>0</v>
      </c>
      <c r="N48" s="280"/>
      <c r="O48" s="188"/>
      <c r="P48" s="188"/>
      <c r="Q48" s="188"/>
      <c r="R48" s="188"/>
      <c r="S48" s="188"/>
      <c r="T48" s="188"/>
      <c r="U48" s="188"/>
      <c r="V48" s="188"/>
      <c r="W48" s="188"/>
      <c r="X48" s="189"/>
      <c r="Y48" s="189"/>
      <c r="Z48" s="190"/>
      <c r="AA48" s="190"/>
      <c r="AB48" s="190"/>
      <c r="AC48" s="190"/>
      <c r="AD48" s="190"/>
      <c r="AE48" s="190"/>
      <c r="AF48" s="190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</row>
    <row r="49" spans="1:47" s="191" customFormat="1" ht="53.25" hidden="1" customHeight="1">
      <c r="A49" s="250">
        <v>38</v>
      </c>
      <c r="B49" s="251" t="s">
        <v>70</v>
      </c>
      <c r="C49" s="251" t="s">
        <v>73</v>
      </c>
      <c r="D49" s="251" t="s">
        <v>199</v>
      </c>
      <c r="E49" s="251" t="s">
        <v>335</v>
      </c>
      <c r="F49" s="251" t="s">
        <v>78</v>
      </c>
      <c r="G49" s="251" t="s">
        <v>7</v>
      </c>
      <c r="H49" s="251" t="s">
        <v>71</v>
      </c>
      <c r="I49" s="251" t="s">
        <v>39</v>
      </c>
      <c r="J49" s="22" t="s">
        <v>337</v>
      </c>
      <c r="K49" s="91">
        <f t="shared" si="1"/>
        <v>0</v>
      </c>
      <c r="L49" s="326">
        <f t="shared" si="1"/>
        <v>0</v>
      </c>
      <c r="M49" s="326">
        <f t="shared" si="1"/>
        <v>0</v>
      </c>
      <c r="N49" s="280"/>
      <c r="O49" s="188"/>
      <c r="P49" s="188"/>
      <c r="Q49" s="188"/>
      <c r="R49" s="188"/>
      <c r="S49" s="188"/>
      <c r="T49" s="188"/>
      <c r="U49" s="188"/>
      <c r="V49" s="188"/>
      <c r="W49" s="188"/>
      <c r="X49" s="189"/>
      <c r="Y49" s="189"/>
      <c r="Z49" s="190"/>
      <c r="AA49" s="190"/>
      <c r="AB49" s="190"/>
      <c r="AC49" s="190"/>
      <c r="AD49" s="190"/>
      <c r="AE49" s="190"/>
      <c r="AF49" s="190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</row>
    <row r="50" spans="1:47" s="191" customFormat="1" ht="53.25" hidden="1" customHeight="1">
      <c r="A50" s="250">
        <v>39</v>
      </c>
      <c r="B50" s="251" t="s">
        <v>327</v>
      </c>
      <c r="C50" s="251" t="s">
        <v>73</v>
      </c>
      <c r="D50" s="251" t="s">
        <v>199</v>
      </c>
      <c r="E50" s="251" t="s">
        <v>335</v>
      </c>
      <c r="F50" s="251" t="s">
        <v>338</v>
      </c>
      <c r="G50" s="251" t="s">
        <v>26</v>
      </c>
      <c r="H50" s="251" t="s">
        <v>71</v>
      </c>
      <c r="I50" s="251" t="s">
        <v>39</v>
      </c>
      <c r="J50" s="22" t="s">
        <v>339</v>
      </c>
      <c r="K50" s="91"/>
      <c r="L50" s="326"/>
      <c r="M50" s="326"/>
      <c r="N50" s="280"/>
      <c r="O50" s="188"/>
      <c r="P50" s="188"/>
      <c r="Q50" s="188"/>
      <c r="R50" s="188"/>
      <c r="S50" s="188"/>
      <c r="T50" s="188"/>
      <c r="U50" s="188"/>
      <c r="V50" s="188"/>
      <c r="W50" s="188"/>
      <c r="X50" s="189"/>
      <c r="Y50" s="189"/>
      <c r="Z50" s="190"/>
      <c r="AA50" s="190"/>
      <c r="AB50" s="190"/>
      <c r="AC50" s="190"/>
      <c r="AD50" s="190"/>
      <c r="AE50" s="190"/>
      <c r="AF50" s="190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</row>
    <row r="51" spans="1:47" s="191" customFormat="1" hidden="1">
      <c r="A51" s="250">
        <v>40</v>
      </c>
      <c r="B51" s="251" t="s">
        <v>70</v>
      </c>
      <c r="C51" s="251" t="s">
        <v>73</v>
      </c>
      <c r="D51" s="251" t="s">
        <v>251</v>
      </c>
      <c r="E51" s="251" t="s">
        <v>7</v>
      </c>
      <c r="F51" s="251" t="s">
        <v>70</v>
      </c>
      <c r="G51" s="251" t="s">
        <v>7</v>
      </c>
      <c r="H51" s="251" t="s">
        <v>71</v>
      </c>
      <c r="I51" s="251" t="s">
        <v>70</v>
      </c>
      <c r="J51" s="22" t="s">
        <v>340</v>
      </c>
      <c r="K51" s="91"/>
      <c r="L51" s="326"/>
      <c r="M51" s="326"/>
      <c r="N51" s="280"/>
      <c r="O51" s="188"/>
      <c r="P51" s="188"/>
      <c r="Q51" s="188"/>
      <c r="R51" s="188"/>
      <c r="S51" s="188"/>
      <c r="T51" s="188"/>
      <c r="U51" s="188"/>
      <c r="V51" s="188"/>
      <c r="W51" s="188"/>
      <c r="X51" s="189"/>
      <c r="Y51" s="189"/>
      <c r="Z51" s="190"/>
      <c r="AA51" s="190"/>
      <c r="AB51" s="190"/>
      <c r="AC51" s="190"/>
      <c r="AD51" s="190"/>
      <c r="AE51" s="190"/>
      <c r="AF51" s="190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</row>
    <row r="52" spans="1:47" s="191" customFormat="1" ht="38.25" hidden="1">
      <c r="A52" s="250">
        <v>41</v>
      </c>
      <c r="B52" s="251" t="s">
        <v>70</v>
      </c>
      <c r="C52" s="251" t="s">
        <v>73</v>
      </c>
      <c r="D52" s="251" t="s">
        <v>251</v>
      </c>
      <c r="E52" s="251" t="s">
        <v>341</v>
      </c>
      <c r="F52" s="251" t="s">
        <v>70</v>
      </c>
      <c r="G52" s="251" t="s">
        <v>7</v>
      </c>
      <c r="H52" s="251" t="s">
        <v>71</v>
      </c>
      <c r="I52" s="251" t="s">
        <v>342</v>
      </c>
      <c r="J52" s="22" t="s">
        <v>343</v>
      </c>
      <c r="K52" s="91"/>
      <c r="L52" s="326"/>
      <c r="M52" s="326"/>
      <c r="N52" s="280"/>
      <c r="O52" s="188"/>
      <c r="P52" s="188"/>
      <c r="Q52" s="188"/>
      <c r="R52" s="188"/>
      <c r="S52" s="188"/>
      <c r="T52" s="188"/>
      <c r="U52" s="188"/>
      <c r="V52" s="188"/>
      <c r="W52" s="188"/>
      <c r="X52" s="189"/>
      <c r="Y52" s="189"/>
      <c r="Z52" s="190"/>
      <c r="AA52" s="190"/>
      <c r="AB52" s="190"/>
      <c r="AC52" s="190"/>
      <c r="AD52" s="190"/>
      <c r="AE52" s="190"/>
      <c r="AF52" s="190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</row>
    <row r="53" spans="1:47" s="191" customFormat="1" ht="42" hidden="1" customHeight="1">
      <c r="A53" s="250">
        <v>42</v>
      </c>
      <c r="B53" s="251" t="s">
        <v>344</v>
      </c>
      <c r="C53" s="251" t="s">
        <v>73</v>
      </c>
      <c r="D53" s="251" t="s">
        <v>251</v>
      </c>
      <c r="E53" s="251" t="s">
        <v>341</v>
      </c>
      <c r="F53" s="251" t="s">
        <v>70</v>
      </c>
      <c r="G53" s="251" t="s">
        <v>26</v>
      </c>
      <c r="H53" s="251" t="s">
        <v>71</v>
      </c>
      <c r="I53" s="251" t="s">
        <v>342</v>
      </c>
      <c r="J53" s="22" t="s">
        <v>345</v>
      </c>
      <c r="K53" s="91"/>
      <c r="L53" s="326"/>
      <c r="M53" s="326"/>
      <c r="N53" s="280"/>
      <c r="O53" s="188"/>
      <c r="P53" s="188"/>
      <c r="Q53" s="188"/>
      <c r="R53" s="188"/>
      <c r="S53" s="188"/>
      <c r="T53" s="188"/>
      <c r="U53" s="188"/>
      <c r="V53" s="188"/>
      <c r="W53" s="188"/>
      <c r="X53" s="189"/>
      <c r="Y53" s="189"/>
      <c r="Z53" s="190"/>
      <c r="AA53" s="190"/>
      <c r="AB53" s="190"/>
      <c r="AC53" s="190"/>
      <c r="AD53" s="190"/>
      <c r="AE53" s="190"/>
      <c r="AF53" s="190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</row>
    <row r="54" spans="1:47" s="191" customFormat="1" ht="16.5" hidden="1" customHeight="1">
      <c r="A54" s="250">
        <v>43</v>
      </c>
      <c r="B54" s="251" t="s">
        <v>70</v>
      </c>
      <c r="C54" s="251" t="s">
        <v>73</v>
      </c>
      <c r="D54" s="251" t="s">
        <v>346</v>
      </c>
      <c r="E54" s="251" t="s">
        <v>7</v>
      </c>
      <c r="F54" s="251" t="s">
        <v>70</v>
      </c>
      <c r="G54" s="251" t="s">
        <v>7</v>
      </c>
      <c r="H54" s="251" t="s">
        <v>71</v>
      </c>
      <c r="I54" s="251" t="s">
        <v>70</v>
      </c>
      <c r="J54" s="22" t="s">
        <v>347</v>
      </c>
      <c r="K54" s="91">
        <f>K55+K57</f>
        <v>0</v>
      </c>
      <c r="L54" s="326">
        <f>L55+L57</f>
        <v>0</v>
      </c>
      <c r="M54" s="326">
        <f>M55+M57</f>
        <v>0</v>
      </c>
      <c r="N54" s="280"/>
      <c r="O54" s="189"/>
      <c r="P54" s="189"/>
      <c r="Q54" s="189"/>
      <c r="R54" s="189"/>
      <c r="S54" s="189"/>
      <c r="T54" s="188"/>
      <c r="U54" s="188"/>
      <c r="V54" s="188"/>
      <c r="W54" s="188"/>
      <c r="X54" s="189"/>
      <c r="Y54" s="189"/>
      <c r="Z54" s="190"/>
      <c r="AA54" s="190"/>
      <c r="AB54" s="190"/>
      <c r="AC54" s="190"/>
      <c r="AD54" s="190"/>
      <c r="AE54" s="190"/>
      <c r="AF54" s="190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9"/>
      <c r="AS54" s="189"/>
      <c r="AT54" s="188"/>
      <c r="AU54" s="188"/>
    </row>
    <row r="55" spans="1:47" s="191" customFormat="1" ht="14.25" hidden="1" customHeight="1">
      <c r="A55" s="250">
        <v>44</v>
      </c>
      <c r="B55" s="251" t="s">
        <v>70</v>
      </c>
      <c r="C55" s="251" t="s">
        <v>73</v>
      </c>
      <c r="D55" s="251" t="s">
        <v>346</v>
      </c>
      <c r="E55" s="251" t="s">
        <v>24</v>
      </c>
      <c r="F55" s="251" t="s">
        <v>70</v>
      </c>
      <c r="G55" s="251" t="s">
        <v>7</v>
      </c>
      <c r="H55" s="251" t="s">
        <v>71</v>
      </c>
      <c r="I55" s="251" t="s">
        <v>348</v>
      </c>
      <c r="J55" s="22" t="s">
        <v>349</v>
      </c>
      <c r="K55" s="91">
        <f>K56</f>
        <v>0</v>
      </c>
      <c r="L55" s="326">
        <f>L56</f>
        <v>0</v>
      </c>
      <c r="M55" s="326">
        <f>M56</f>
        <v>0</v>
      </c>
      <c r="N55" s="280"/>
      <c r="O55" s="188"/>
      <c r="P55" s="188"/>
      <c r="Q55" s="188"/>
      <c r="R55" s="188"/>
      <c r="S55" s="188"/>
      <c r="T55" s="188"/>
      <c r="U55" s="188"/>
      <c r="V55" s="188"/>
      <c r="W55" s="188"/>
      <c r="X55" s="189"/>
      <c r="Y55" s="189"/>
      <c r="Z55" s="190"/>
      <c r="AA55" s="190"/>
      <c r="AB55" s="190"/>
      <c r="AC55" s="190"/>
      <c r="AD55" s="190"/>
      <c r="AE55" s="190"/>
      <c r="AF55" s="190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9"/>
      <c r="AS55" s="189"/>
      <c r="AT55" s="188"/>
      <c r="AU55" s="188"/>
    </row>
    <row r="56" spans="1:47" s="191" customFormat="1" ht="25.5" hidden="1">
      <c r="A56" s="250">
        <v>45</v>
      </c>
      <c r="B56" s="251" t="s">
        <v>344</v>
      </c>
      <c r="C56" s="251" t="s">
        <v>73</v>
      </c>
      <c r="D56" s="251" t="s">
        <v>346</v>
      </c>
      <c r="E56" s="251" t="s">
        <v>24</v>
      </c>
      <c r="F56" s="251" t="s">
        <v>350</v>
      </c>
      <c r="G56" s="251" t="s">
        <v>26</v>
      </c>
      <c r="H56" s="251" t="s">
        <v>71</v>
      </c>
      <c r="I56" s="251" t="s">
        <v>348</v>
      </c>
      <c r="J56" s="22" t="s">
        <v>351</v>
      </c>
      <c r="K56" s="91"/>
      <c r="L56" s="326"/>
      <c r="M56" s="326"/>
      <c r="N56" s="280"/>
      <c r="O56" s="188"/>
      <c r="P56" s="188"/>
      <c r="Q56" s="188"/>
      <c r="R56" s="188"/>
      <c r="S56" s="188"/>
      <c r="T56" s="188"/>
      <c r="U56" s="188"/>
      <c r="V56" s="188"/>
      <c r="W56" s="188"/>
      <c r="X56" s="189"/>
      <c r="Y56" s="189"/>
      <c r="Z56" s="190"/>
      <c r="AA56" s="190"/>
      <c r="AB56" s="190"/>
      <c r="AC56" s="190"/>
      <c r="AD56" s="190"/>
      <c r="AE56" s="190"/>
      <c r="AF56" s="190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9"/>
      <c r="AS56" s="189"/>
      <c r="AT56" s="188"/>
      <c r="AU56" s="188"/>
    </row>
    <row r="57" spans="1:47" s="191" customFormat="1" ht="14.25" hidden="1" customHeight="1">
      <c r="A57" s="250">
        <v>46</v>
      </c>
      <c r="B57" s="251" t="s">
        <v>70</v>
      </c>
      <c r="C57" s="251" t="s">
        <v>73</v>
      </c>
      <c r="D57" s="251" t="s">
        <v>346</v>
      </c>
      <c r="E57" s="251" t="s">
        <v>247</v>
      </c>
      <c r="F57" s="251" t="s">
        <v>70</v>
      </c>
      <c r="G57" s="251" t="s">
        <v>7</v>
      </c>
      <c r="H57" s="251" t="s">
        <v>71</v>
      </c>
      <c r="I57" s="251" t="s">
        <v>348</v>
      </c>
      <c r="J57" s="22" t="s">
        <v>352</v>
      </c>
      <c r="K57" s="324">
        <f>K58</f>
        <v>0</v>
      </c>
      <c r="L57" s="325">
        <f>L58</f>
        <v>0</v>
      </c>
      <c r="M57" s="325">
        <f>M58</f>
        <v>0</v>
      </c>
      <c r="N57" s="279"/>
      <c r="O57" s="188"/>
      <c r="P57" s="188"/>
      <c r="Q57" s="188"/>
      <c r="R57" s="188"/>
      <c r="S57" s="188"/>
      <c r="T57" s="188"/>
      <c r="U57" s="188"/>
      <c r="V57" s="188"/>
      <c r="W57" s="188"/>
      <c r="X57" s="189"/>
      <c r="Y57" s="189"/>
      <c r="Z57" s="190"/>
      <c r="AA57" s="190"/>
      <c r="AB57" s="190"/>
      <c r="AC57" s="190"/>
      <c r="AD57" s="190"/>
      <c r="AE57" s="190"/>
      <c r="AF57" s="190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9"/>
      <c r="AS57" s="189"/>
      <c r="AT57" s="188"/>
      <c r="AU57" s="188"/>
    </row>
    <row r="58" spans="1:47" s="191" customFormat="1" hidden="1">
      <c r="A58" s="250">
        <v>47</v>
      </c>
      <c r="B58" s="251" t="s">
        <v>344</v>
      </c>
      <c r="C58" s="251" t="s">
        <v>73</v>
      </c>
      <c r="D58" s="251" t="s">
        <v>346</v>
      </c>
      <c r="E58" s="251" t="s">
        <v>247</v>
      </c>
      <c r="F58" s="251" t="s">
        <v>350</v>
      </c>
      <c r="G58" s="251" t="s">
        <v>26</v>
      </c>
      <c r="H58" s="251" t="s">
        <v>71</v>
      </c>
      <c r="I58" s="251" t="s">
        <v>348</v>
      </c>
      <c r="J58" s="22" t="s">
        <v>353</v>
      </c>
      <c r="K58" s="91"/>
      <c r="L58" s="326"/>
      <c r="M58" s="326"/>
      <c r="N58" s="280"/>
      <c r="O58" s="189"/>
      <c r="P58" s="189"/>
      <c r="Q58" s="189"/>
      <c r="R58" s="189"/>
      <c r="S58" s="189"/>
      <c r="T58" s="188"/>
      <c r="U58" s="188"/>
      <c r="V58" s="188"/>
      <c r="W58" s="188"/>
      <c r="X58" s="189"/>
      <c r="Y58" s="189"/>
      <c r="Z58" s="190"/>
      <c r="AA58" s="190"/>
      <c r="AB58" s="190"/>
      <c r="AC58" s="190"/>
      <c r="AD58" s="190"/>
      <c r="AE58" s="190"/>
      <c r="AF58" s="190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</row>
    <row r="59" spans="1:47" s="191" customFormat="1" ht="38.25">
      <c r="A59" s="250">
        <v>48</v>
      </c>
      <c r="B59" s="251" t="s">
        <v>87</v>
      </c>
      <c r="C59" s="251" t="s">
        <v>73</v>
      </c>
      <c r="D59" s="251" t="s">
        <v>27</v>
      </c>
      <c r="E59" s="251" t="s">
        <v>28</v>
      </c>
      <c r="F59" s="251" t="s">
        <v>70</v>
      </c>
      <c r="G59" s="251" t="s">
        <v>24</v>
      </c>
      <c r="H59" s="251" t="s">
        <v>71</v>
      </c>
      <c r="I59" s="251" t="s">
        <v>21</v>
      </c>
      <c r="J59" s="22" t="s">
        <v>354</v>
      </c>
      <c r="K59" s="91">
        <f>K60</f>
        <v>2</v>
      </c>
      <c r="L59" s="326">
        <f>L60</f>
        <v>2</v>
      </c>
      <c r="M59" s="326">
        <f>M60</f>
        <v>2</v>
      </c>
      <c r="N59" s="280"/>
      <c r="O59" s="189"/>
      <c r="P59" s="189"/>
      <c r="Q59" s="189"/>
      <c r="R59" s="189"/>
      <c r="S59" s="189"/>
      <c r="T59" s="188"/>
      <c r="U59" s="188"/>
      <c r="V59" s="188"/>
      <c r="W59" s="188"/>
      <c r="X59" s="189"/>
      <c r="Y59" s="189"/>
      <c r="Z59" s="190"/>
      <c r="AA59" s="190"/>
      <c r="AB59" s="190"/>
      <c r="AC59" s="190"/>
      <c r="AD59" s="190"/>
      <c r="AE59" s="190"/>
      <c r="AF59" s="190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</row>
    <row r="60" spans="1:47" s="191" customFormat="1" ht="63.75">
      <c r="A60" s="250">
        <v>49</v>
      </c>
      <c r="B60" s="251" t="s">
        <v>87</v>
      </c>
      <c r="C60" s="251" t="s">
        <v>73</v>
      </c>
      <c r="D60" s="251" t="s">
        <v>27</v>
      </c>
      <c r="E60" s="251" t="s">
        <v>28</v>
      </c>
      <c r="F60" s="251" t="s">
        <v>76</v>
      </c>
      <c r="G60" s="251" t="s">
        <v>24</v>
      </c>
      <c r="H60" s="251" t="s">
        <v>71</v>
      </c>
      <c r="I60" s="251" t="s">
        <v>21</v>
      </c>
      <c r="J60" s="22" t="s">
        <v>355</v>
      </c>
      <c r="K60" s="91">
        <v>2</v>
      </c>
      <c r="L60" s="326">
        <v>2</v>
      </c>
      <c r="M60" s="326">
        <v>2</v>
      </c>
      <c r="N60" s="280"/>
      <c r="O60" s="189"/>
      <c r="P60" s="189"/>
      <c r="Q60" s="189"/>
      <c r="R60" s="189"/>
      <c r="S60" s="189"/>
      <c r="T60" s="188"/>
      <c r="U60" s="188"/>
      <c r="V60" s="188"/>
      <c r="W60" s="188"/>
      <c r="X60" s="189"/>
      <c r="Y60" s="189"/>
      <c r="Z60" s="190"/>
      <c r="AA60" s="190"/>
      <c r="AB60" s="190"/>
      <c r="AC60" s="190"/>
      <c r="AD60" s="190"/>
      <c r="AE60" s="190"/>
      <c r="AF60" s="190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</row>
    <row r="61" spans="1:47" s="191" customFormat="1" ht="38.25">
      <c r="A61" s="250">
        <v>50</v>
      </c>
      <c r="B61" s="251" t="s">
        <v>87</v>
      </c>
      <c r="C61" s="251" t="s">
        <v>73</v>
      </c>
      <c r="D61" s="251" t="s">
        <v>199</v>
      </c>
      <c r="E61" s="251" t="s">
        <v>247</v>
      </c>
      <c r="F61" s="251" t="s">
        <v>249</v>
      </c>
      <c r="G61" s="251" t="s">
        <v>26</v>
      </c>
      <c r="H61" s="251" t="s">
        <v>71</v>
      </c>
      <c r="I61" s="251" t="s">
        <v>39</v>
      </c>
      <c r="J61" s="22" t="s">
        <v>250</v>
      </c>
      <c r="K61" s="91">
        <f>K62</f>
        <v>92</v>
      </c>
      <c r="L61" s="326">
        <f>L62</f>
        <v>58.5</v>
      </c>
      <c r="M61" s="326">
        <f>M62</f>
        <v>58.5</v>
      </c>
      <c r="N61" s="280"/>
      <c r="O61" s="189"/>
      <c r="P61" s="189"/>
      <c r="Q61" s="189"/>
      <c r="R61" s="189"/>
      <c r="S61" s="189"/>
      <c r="T61" s="188"/>
      <c r="U61" s="188"/>
      <c r="V61" s="188"/>
      <c r="W61" s="188"/>
      <c r="X61" s="189"/>
      <c r="Y61" s="189"/>
      <c r="Z61" s="190"/>
      <c r="AA61" s="190"/>
      <c r="AB61" s="190"/>
      <c r="AC61" s="190"/>
      <c r="AD61" s="190"/>
      <c r="AE61" s="190"/>
      <c r="AF61" s="190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</row>
    <row r="62" spans="1:47" s="191" customFormat="1" ht="25.5">
      <c r="A62" s="250">
        <v>51</v>
      </c>
      <c r="B62" s="251" t="s">
        <v>87</v>
      </c>
      <c r="C62" s="251" t="s">
        <v>73</v>
      </c>
      <c r="D62" s="251" t="s">
        <v>199</v>
      </c>
      <c r="E62" s="251" t="s">
        <v>247</v>
      </c>
      <c r="F62" s="251" t="s">
        <v>248</v>
      </c>
      <c r="G62" s="251" t="s">
        <v>26</v>
      </c>
      <c r="H62" s="251" t="s">
        <v>71</v>
      </c>
      <c r="I62" s="251" t="s">
        <v>39</v>
      </c>
      <c r="J62" s="22" t="s">
        <v>192</v>
      </c>
      <c r="K62" s="91">
        <v>92</v>
      </c>
      <c r="L62" s="326">
        <v>58.5</v>
      </c>
      <c r="M62" s="326">
        <v>58.5</v>
      </c>
      <c r="N62" s="280"/>
      <c r="O62" s="189"/>
      <c r="P62" s="189"/>
      <c r="Q62" s="189"/>
      <c r="R62" s="189"/>
      <c r="S62" s="189"/>
      <c r="T62" s="188"/>
      <c r="U62" s="188"/>
      <c r="V62" s="188"/>
      <c r="W62" s="188"/>
      <c r="X62" s="189"/>
      <c r="Y62" s="189"/>
      <c r="Z62" s="190"/>
      <c r="AA62" s="190"/>
      <c r="AB62" s="190"/>
      <c r="AC62" s="190"/>
      <c r="AD62" s="190"/>
      <c r="AE62" s="190"/>
      <c r="AF62" s="190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</row>
    <row r="63" spans="1:47" s="191" customFormat="1" ht="76.5">
      <c r="A63" s="250">
        <v>52</v>
      </c>
      <c r="B63" s="251" t="s">
        <v>87</v>
      </c>
      <c r="C63" s="251" t="s">
        <v>73</v>
      </c>
      <c r="D63" s="251" t="s">
        <v>199</v>
      </c>
      <c r="E63" s="251" t="s">
        <v>335</v>
      </c>
      <c r="F63" s="251" t="s">
        <v>70</v>
      </c>
      <c r="G63" s="251" t="s">
        <v>7</v>
      </c>
      <c r="H63" s="251" t="s">
        <v>71</v>
      </c>
      <c r="I63" s="251" t="s">
        <v>39</v>
      </c>
      <c r="J63" s="22" t="s">
        <v>405</v>
      </c>
      <c r="K63" s="91">
        <f>K64</f>
        <v>47.476219999999998</v>
      </c>
      <c r="L63" s="91">
        <f t="shared" ref="L63:M63" si="2">L64</f>
        <v>0</v>
      </c>
      <c r="M63" s="91">
        <f t="shared" si="2"/>
        <v>0</v>
      </c>
      <c r="N63" s="280"/>
      <c r="O63" s="189"/>
      <c r="P63" s="189"/>
      <c r="Q63" s="189"/>
      <c r="R63" s="189"/>
      <c r="S63" s="189"/>
      <c r="T63" s="188"/>
      <c r="U63" s="188"/>
      <c r="V63" s="188"/>
      <c r="W63" s="188"/>
      <c r="X63" s="189"/>
      <c r="Y63" s="189"/>
      <c r="Z63" s="190"/>
      <c r="AA63" s="190"/>
      <c r="AB63" s="190"/>
      <c r="AC63" s="190"/>
      <c r="AD63" s="190"/>
      <c r="AE63" s="190"/>
      <c r="AF63" s="190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</row>
    <row r="64" spans="1:47" s="191" customFormat="1" ht="76.5">
      <c r="A64" s="250">
        <v>53</v>
      </c>
      <c r="B64" s="251" t="s">
        <v>87</v>
      </c>
      <c r="C64" s="251" t="s">
        <v>73</v>
      </c>
      <c r="D64" s="251" t="s">
        <v>199</v>
      </c>
      <c r="E64" s="251" t="s">
        <v>335</v>
      </c>
      <c r="F64" s="251" t="s">
        <v>78</v>
      </c>
      <c r="G64" s="251" t="s">
        <v>7</v>
      </c>
      <c r="H64" s="251" t="s">
        <v>71</v>
      </c>
      <c r="I64" s="251" t="s">
        <v>39</v>
      </c>
      <c r="J64" s="22" t="s">
        <v>406</v>
      </c>
      <c r="K64" s="91">
        <v>47.476219999999998</v>
      </c>
      <c r="L64" s="326">
        <v>0</v>
      </c>
      <c r="M64" s="326">
        <v>0</v>
      </c>
      <c r="N64" s="280"/>
      <c r="O64" s="189"/>
      <c r="P64" s="189"/>
      <c r="Q64" s="189"/>
      <c r="R64" s="189"/>
      <c r="S64" s="189"/>
      <c r="T64" s="188"/>
      <c r="U64" s="188"/>
      <c r="V64" s="188"/>
      <c r="W64" s="188"/>
      <c r="X64" s="189"/>
      <c r="Y64" s="189"/>
      <c r="Z64" s="190"/>
      <c r="AA64" s="190"/>
      <c r="AB64" s="190"/>
      <c r="AC64" s="190"/>
      <c r="AD64" s="190"/>
      <c r="AE64" s="190"/>
      <c r="AF64" s="190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</row>
    <row r="65" spans="1:47" s="191" customFormat="1" ht="63.75">
      <c r="A65" s="250">
        <v>54</v>
      </c>
      <c r="B65" s="251" t="s">
        <v>87</v>
      </c>
      <c r="C65" s="251" t="s">
        <v>73</v>
      </c>
      <c r="D65" s="251" t="s">
        <v>199</v>
      </c>
      <c r="E65" s="251" t="s">
        <v>335</v>
      </c>
      <c r="F65" s="251" t="s">
        <v>338</v>
      </c>
      <c r="G65" s="251" t="s">
        <v>26</v>
      </c>
      <c r="H65" s="251" t="s">
        <v>71</v>
      </c>
      <c r="I65" s="251" t="s">
        <v>39</v>
      </c>
      <c r="J65" s="22" t="s">
        <v>339</v>
      </c>
      <c r="K65" s="91">
        <v>47.476219999999998</v>
      </c>
      <c r="L65" s="326">
        <v>0</v>
      </c>
      <c r="M65" s="326">
        <v>0</v>
      </c>
      <c r="N65" s="280"/>
      <c r="O65" s="189"/>
      <c r="P65" s="189"/>
      <c r="Q65" s="189"/>
      <c r="R65" s="189"/>
      <c r="S65" s="189"/>
      <c r="T65" s="188"/>
      <c r="U65" s="188"/>
      <c r="V65" s="188"/>
      <c r="W65" s="188"/>
      <c r="X65" s="189"/>
      <c r="Y65" s="189"/>
      <c r="Z65" s="190"/>
      <c r="AA65" s="190"/>
      <c r="AB65" s="190"/>
      <c r="AC65" s="190"/>
      <c r="AD65" s="190"/>
      <c r="AE65" s="190"/>
      <c r="AF65" s="190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</row>
    <row r="66" spans="1:47" s="191" customFormat="1">
      <c r="A66" s="250">
        <v>55</v>
      </c>
      <c r="B66" s="296" t="s">
        <v>87</v>
      </c>
      <c r="C66" s="297" t="s">
        <v>73</v>
      </c>
      <c r="D66" s="296" t="s">
        <v>251</v>
      </c>
      <c r="E66" s="296" t="s">
        <v>7</v>
      </c>
      <c r="F66" s="296" t="s">
        <v>70</v>
      </c>
      <c r="G66" s="296" t="s">
        <v>7</v>
      </c>
      <c r="H66" s="296" t="s">
        <v>71</v>
      </c>
      <c r="I66" s="298" t="s">
        <v>70</v>
      </c>
      <c r="J66" s="22" t="s">
        <v>340</v>
      </c>
      <c r="K66" s="91">
        <f>K67</f>
        <v>4</v>
      </c>
      <c r="L66" s="91">
        <f t="shared" ref="L66:M66" si="3">L67</f>
        <v>0</v>
      </c>
      <c r="M66" s="91">
        <f t="shared" si="3"/>
        <v>0</v>
      </c>
      <c r="N66" s="280"/>
      <c r="O66" s="189"/>
      <c r="P66" s="189"/>
      <c r="Q66" s="189"/>
      <c r="R66" s="189"/>
      <c r="S66" s="189"/>
      <c r="T66" s="188"/>
      <c r="U66" s="188"/>
      <c r="V66" s="188"/>
      <c r="W66" s="188"/>
      <c r="X66" s="189"/>
      <c r="Y66" s="189"/>
      <c r="Z66" s="190"/>
      <c r="AA66" s="190"/>
      <c r="AB66" s="190"/>
      <c r="AC66" s="190"/>
      <c r="AD66" s="190"/>
      <c r="AE66" s="190"/>
      <c r="AF66" s="190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</row>
    <row r="67" spans="1:47" s="191" customFormat="1" ht="38.25">
      <c r="A67" s="250">
        <v>56</v>
      </c>
      <c r="B67" s="296" t="s">
        <v>87</v>
      </c>
      <c r="C67" s="297" t="s">
        <v>73</v>
      </c>
      <c r="D67" s="296" t="s">
        <v>251</v>
      </c>
      <c r="E67" s="296" t="s">
        <v>25</v>
      </c>
      <c r="F67" s="296" t="s">
        <v>70</v>
      </c>
      <c r="G67" s="296" t="s">
        <v>25</v>
      </c>
      <c r="H67" s="296" t="s">
        <v>71</v>
      </c>
      <c r="I67" s="298" t="s">
        <v>342</v>
      </c>
      <c r="J67" s="299" t="s">
        <v>403</v>
      </c>
      <c r="K67" s="91">
        <f>K68</f>
        <v>4</v>
      </c>
      <c r="L67" s="91">
        <f t="shared" ref="L67:M67" si="4">L68</f>
        <v>0</v>
      </c>
      <c r="M67" s="91">
        <f t="shared" si="4"/>
        <v>0</v>
      </c>
      <c r="N67" s="280"/>
      <c r="O67" s="189"/>
      <c r="P67" s="189"/>
      <c r="Q67" s="189"/>
      <c r="R67" s="189"/>
      <c r="S67" s="189"/>
      <c r="T67" s="188"/>
      <c r="U67" s="188"/>
      <c r="V67" s="188"/>
      <c r="W67" s="188"/>
      <c r="X67" s="189"/>
      <c r="Y67" s="189"/>
      <c r="Z67" s="190"/>
      <c r="AA67" s="190"/>
      <c r="AB67" s="190"/>
      <c r="AC67" s="190"/>
      <c r="AD67" s="190"/>
      <c r="AE67" s="190"/>
      <c r="AF67" s="190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</row>
    <row r="68" spans="1:47" ht="54" customHeight="1">
      <c r="A68" s="250">
        <v>57</v>
      </c>
      <c r="B68" s="296" t="s">
        <v>87</v>
      </c>
      <c r="C68" s="297" t="s">
        <v>73</v>
      </c>
      <c r="D68" s="296" t="s">
        <v>251</v>
      </c>
      <c r="E68" s="296" t="s">
        <v>25</v>
      </c>
      <c r="F68" s="296" t="s">
        <v>76</v>
      </c>
      <c r="G68" s="296" t="s">
        <v>25</v>
      </c>
      <c r="H68" s="296" t="s">
        <v>71</v>
      </c>
      <c r="I68" s="298" t="s">
        <v>342</v>
      </c>
      <c r="J68" s="299" t="s">
        <v>400</v>
      </c>
      <c r="K68" s="300">
        <v>4</v>
      </c>
      <c r="L68" s="300">
        <v>0</v>
      </c>
      <c r="M68" s="300">
        <v>0</v>
      </c>
      <c r="N68" s="301"/>
    </row>
    <row r="69" spans="1:47">
      <c r="A69" s="250">
        <v>58</v>
      </c>
      <c r="B69" s="296" t="s">
        <v>87</v>
      </c>
      <c r="C69" s="297" t="s">
        <v>73</v>
      </c>
      <c r="D69" s="296" t="s">
        <v>346</v>
      </c>
      <c r="E69" s="296" t="s">
        <v>7</v>
      </c>
      <c r="F69" s="296" t="s">
        <v>70</v>
      </c>
      <c r="G69" s="296" t="s">
        <v>7</v>
      </c>
      <c r="H69" s="296" t="s">
        <v>71</v>
      </c>
      <c r="I69" s="298" t="s">
        <v>70</v>
      </c>
      <c r="J69" s="299" t="s">
        <v>347</v>
      </c>
      <c r="K69" s="300">
        <f>K70</f>
        <v>13.2</v>
      </c>
      <c r="L69" s="300">
        <f t="shared" ref="L69:M69" si="5">L70</f>
        <v>0</v>
      </c>
      <c r="M69" s="300">
        <f t="shared" si="5"/>
        <v>0</v>
      </c>
      <c r="N69" s="301"/>
    </row>
    <row r="70" spans="1:47">
      <c r="A70" s="250">
        <v>59</v>
      </c>
      <c r="B70" s="296" t="s">
        <v>87</v>
      </c>
      <c r="C70" s="297" t="s">
        <v>73</v>
      </c>
      <c r="D70" s="296" t="s">
        <v>346</v>
      </c>
      <c r="E70" s="296" t="s">
        <v>397</v>
      </c>
      <c r="F70" s="296" t="s">
        <v>70</v>
      </c>
      <c r="G70" s="296" t="s">
        <v>7</v>
      </c>
      <c r="H70" s="296" t="s">
        <v>71</v>
      </c>
      <c r="I70" s="298" t="s">
        <v>200</v>
      </c>
      <c r="J70" s="299" t="s">
        <v>399</v>
      </c>
      <c r="K70" s="300">
        <f>K71</f>
        <v>13.2</v>
      </c>
      <c r="L70" s="300">
        <v>0</v>
      </c>
      <c r="M70" s="300">
        <v>0</v>
      </c>
      <c r="N70" s="301"/>
    </row>
    <row r="71" spans="1:47" ht="35.25" customHeight="1">
      <c r="A71" s="250">
        <v>60</v>
      </c>
      <c r="B71" s="296" t="s">
        <v>87</v>
      </c>
      <c r="C71" s="297" t="s">
        <v>73</v>
      </c>
      <c r="D71" s="296" t="s">
        <v>346</v>
      </c>
      <c r="E71" s="296" t="s">
        <v>397</v>
      </c>
      <c r="F71" s="296" t="s">
        <v>77</v>
      </c>
      <c r="G71" s="296" t="s">
        <v>26</v>
      </c>
      <c r="H71" s="296" t="s">
        <v>71</v>
      </c>
      <c r="I71" s="298" t="s">
        <v>200</v>
      </c>
      <c r="J71" s="299" t="s">
        <v>398</v>
      </c>
      <c r="K71" s="300">
        <f>12.6+0.6</f>
        <v>13.2</v>
      </c>
      <c r="L71" s="300">
        <v>0</v>
      </c>
      <c r="M71" s="300">
        <v>0</v>
      </c>
      <c r="N71" s="301"/>
    </row>
    <row r="72" spans="1:47" s="263" customFormat="1" ht="18.600000000000001" customHeight="1">
      <c r="A72" s="250">
        <v>61</v>
      </c>
      <c r="B72" s="259" t="s">
        <v>87</v>
      </c>
      <c r="C72" s="302" t="s">
        <v>84</v>
      </c>
      <c r="D72" s="302" t="s">
        <v>7</v>
      </c>
      <c r="E72" s="302" t="s">
        <v>7</v>
      </c>
      <c r="F72" s="302" t="s">
        <v>70</v>
      </c>
      <c r="G72" s="302" t="s">
        <v>7</v>
      </c>
      <c r="H72" s="302" t="s">
        <v>71</v>
      </c>
      <c r="I72" s="303" t="s">
        <v>70</v>
      </c>
      <c r="J72" s="304" t="s">
        <v>85</v>
      </c>
      <c r="K72" s="322">
        <f>K73</f>
        <v>16080.093289999999</v>
      </c>
      <c r="L72" s="323">
        <f>L73</f>
        <v>13692.746999999999</v>
      </c>
      <c r="M72" s="323">
        <f>M73</f>
        <v>13671.546999999999</v>
      </c>
      <c r="N72" s="278"/>
      <c r="O72" s="261"/>
      <c r="P72" s="261"/>
      <c r="Q72" s="261"/>
      <c r="R72" s="261"/>
      <c r="S72" s="261"/>
      <c r="T72" s="260"/>
      <c r="U72" s="260"/>
      <c r="V72" s="260"/>
      <c r="W72" s="260"/>
      <c r="X72" s="261"/>
      <c r="Y72" s="261"/>
      <c r="Z72" s="262"/>
      <c r="AA72" s="262"/>
      <c r="AB72" s="262"/>
      <c r="AC72" s="262"/>
      <c r="AD72" s="262"/>
      <c r="AE72" s="262"/>
      <c r="AF72" s="262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</row>
    <row r="73" spans="1:47" s="191" customFormat="1" ht="37.15" customHeight="1">
      <c r="A73" s="250">
        <v>62</v>
      </c>
      <c r="B73" s="251" t="s">
        <v>87</v>
      </c>
      <c r="C73" s="296" t="s">
        <v>84</v>
      </c>
      <c r="D73" s="296" t="s">
        <v>25</v>
      </c>
      <c r="E73" s="296" t="s">
        <v>7</v>
      </c>
      <c r="F73" s="296" t="s">
        <v>70</v>
      </c>
      <c r="G73" s="296" t="s">
        <v>7</v>
      </c>
      <c r="H73" s="296" t="s">
        <v>71</v>
      </c>
      <c r="I73" s="298" t="s">
        <v>70</v>
      </c>
      <c r="J73" s="299" t="s">
        <v>86</v>
      </c>
      <c r="K73" s="91">
        <f>K76+K77+K82+K89</f>
        <v>16080.093289999999</v>
      </c>
      <c r="L73" s="326">
        <f>L76+L77+L82</f>
        <v>13692.746999999999</v>
      </c>
      <c r="M73" s="326">
        <f>M76+M77+M82</f>
        <v>13671.546999999999</v>
      </c>
      <c r="N73" s="280"/>
      <c r="O73" s="189"/>
      <c r="P73" s="189"/>
      <c r="Q73" s="189"/>
      <c r="R73" s="189"/>
      <c r="S73" s="189"/>
      <c r="T73" s="188"/>
      <c r="U73" s="188"/>
      <c r="V73" s="188"/>
      <c r="W73" s="188"/>
      <c r="X73" s="189"/>
      <c r="Y73" s="189"/>
      <c r="Z73" s="190"/>
      <c r="AA73" s="190"/>
      <c r="AB73" s="190"/>
      <c r="AC73" s="190"/>
      <c r="AD73" s="190"/>
      <c r="AE73" s="190"/>
      <c r="AF73" s="190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</row>
    <row r="74" spans="1:47" s="191" customFormat="1" ht="25.5">
      <c r="A74" s="250">
        <v>63</v>
      </c>
      <c r="B74" s="251" t="s">
        <v>87</v>
      </c>
      <c r="C74" s="305" t="s">
        <v>84</v>
      </c>
      <c r="D74" s="305" t="s">
        <v>25</v>
      </c>
      <c r="E74" s="305" t="s">
        <v>26</v>
      </c>
      <c r="F74" s="305" t="s">
        <v>70</v>
      </c>
      <c r="G74" s="305" t="s">
        <v>7</v>
      </c>
      <c r="H74" s="305" t="s">
        <v>71</v>
      </c>
      <c r="I74" s="306" t="s">
        <v>200</v>
      </c>
      <c r="J74" s="299" t="s">
        <v>268</v>
      </c>
      <c r="K74" s="91">
        <f t="shared" ref="K74:M75" si="6">K75</f>
        <v>5620.3</v>
      </c>
      <c r="L74" s="326">
        <f t="shared" si="6"/>
        <v>5620.3</v>
      </c>
      <c r="M74" s="326">
        <f t="shared" si="6"/>
        <v>5620.3</v>
      </c>
      <c r="N74" s="280"/>
      <c r="O74" s="189"/>
      <c r="P74" s="189"/>
      <c r="Q74" s="189"/>
      <c r="R74" s="189"/>
      <c r="S74" s="189"/>
      <c r="T74" s="188"/>
      <c r="U74" s="188"/>
      <c r="V74" s="188"/>
      <c r="W74" s="188"/>
      <c r="X74" s="189"/>
      <c r="Y74" s="189"/>
      <c r="Z74" s="190"/>
      <c r="AA74" s="190"/>
      <c r="AB74" s="190"/>
      <c r="AC74" s="190"/>
      <c r="AD74" s="190"/>
      <c r="AE74" s="190"/>
      <c r="AF74" s="190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</row>
    <row r="75" spans="1:47" s="191" customFormat="1">
      <c r="A75" s="250">
        <v>64</v>
      </c>
      <c r="B75" s="251" t="s">
        <v>87</v>
      </c>
      <c r="C75" s="305" t="s">
        <v>84</v>
      </c>
      <c r="D75" s="305" t="s">
        <v>25</v>
      </c>
      <c r="E75" s="305" t="s">
        <v>251</v>
      </c>
      <c r="F75" s="305" t="s">
        <v>88</v>
      </c>
      <c r="G75" s="305" t="s">
        <v>7</v>
      </c>
      <c r="H75" s="305" t="s">
        <v>71</v>
      </c>
      <c r="I75" s="306" t="s">
        <v>200</v>
      </c>
      <c r="J75" s="252" t="s">
        <v>175</v>
      </c>
      <c r="K75" s="91">
        <f t="shared" si="6"/>
        <v>5620.3</v>
      </c>
      <c r="L75" s="326">
        <f t="shared" si="6"/>
        <v>5620.3</v>
      </c>
      <c r="M75" s="326">
        <f t="shared" si="6"/>
        <v>5620.3</v>
      </c>
      <c r="N75" s="280"/>
      <c r="O75" s="189"/>
      <c r="P75" s="189"/>
      <c r="Q75" s="189"/>
      <c r="R75" s="189"/>
      <c r="S75" s="189"/>
      <c r="T75" s="188"/>
      <c r="U75" s="188"/>
      <c r="V75" s="188"/>
      <c r="W75" s="188"/>
      <c r="X75" s="189"/>
      <c r="Y75" s="189"/>
      <c r="Z75" s="190"/>
      <c r="AA75" s="190"/>
      <c r="AB75" s="190"/>
      <c r="AC75" s="190"/>
      <c r="AD75" s="190"/>
      <c r="AE75" s="190"/>
      <c r="AF75" s="190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</row>
    <row r="76" spans="1:47" s="191" customFormat="1" ht="41.25" customHeight="1">
      <c r="A76" s="250">
        <v>65</v>
      </c>
      <c r="B76" s="251" t="s">
        <v>87</v>
      </c>
      <c r="C76" s="305" t="s">
        <v>84</v>
      </c>
      <c r="D76" s="305" t="s">
        <v>25</v>
      </c>
      <c r="E76" s="305" t="s">
        <v>251</v>
      </c>
      <c r="F76" s="305" t="s">
        <v>88</v>
      </c>
      <c r="G76" s="305" t="s">
        <v>26</v>
      </c>
      <c r="H76" s="305" t="s">
        <v>71</v>
      </c>
      <c r="I76" s="306" t="s">
        <v>200</v>
      </c>
      <c r="J76" s="253" t="s">
        <v>214</v>
      </c>
      <c r="K76" s="91">
        <v>5620.3</v>
      </c>
      <c r="L76" s="326">
        <v>5620.3</v>
      </c>
      <c r="M76" s="326">
        <v>5620.3</v>
      </c>
      <c r="N76" s="280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89"/>
      <c r="Z76" s="190"/>
      <c r="AA76" s="190"/>
      <c r="AB76" s="190"/>
      <c r="AC76" s="190"/>
      <c r="AD76" s="190"/>
      <c r="AE76" s="190"/>
      <c r="AF76" s="190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</row>
    <row r="77" spans="1:47" s="191" customFormat="1" ht="38.450000000000003" customHeight="1">
      <c r="A77" s="250">
        <v>66</v>
      </c>
      <c r="B77" s="251" t="s">
        <v>87</v>
      </c>
      <c r="C77" s="296" t="s">
        <v>84</v>
      </c>
      <c r="D77" s="296" t="s">
        <v>25</v>
      </c>
      <c r="E77" s="296" t="s">
        <v>79</v>
      </c>
      <c r="F77" s="296" t="s">
        <v>70</v>
      </c>
      <c r="G77" s="296" t="s">
        <v>7</v>
      </c>
      <c r="H77" s="296" t="s">
        <v>71</v>
      </c>
      <c r="I77" s="306" t="s">
        <v>200</v>
      </c>
      <c r="J77" s="307" t="s">
        <v>407</v>
      </c>
      <c r="K77" s="91">
        <f>K78+K80</f>
        <v>181.54299999999998</v>
      </c>
      <c r="L77" s="326">
        <f>L78+L80</f>
        <v>191.70000000000002</v>
      </c>
      <c r="M77" s="326">
        <f>M78+M80</f>
        <v>202.9</v>
      </c>
      <c r="N77" s="280"/>
      <c r="O77" s="188"/>
      <c r="P77" s="188"/>
      <c r="Q77" s="188"/>
      <c r="R77" s="188"/>
      <c r="S77" s="188"/>
      <c r="T77" s="188"/>
      <c r="U77" s="188"/>
      <c r="V77" s="188"/>
      <c r="W77" s="188"/>
      <c r="X77" s="189"/>
      <c r="Y77" s="189"/>
      <c r="Z77" s="190"/>
      <c r="AA77" s="190"/>
      <c r="AB77" s="190"/>
      <c r="AC77" s="190"/>
      <c r="AD77" s="190"/>
      <c r="AE77" s="190"/>
      <c r="AF77" s="190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</row>
    <row r="78" spans="1:47" s="191" customFormat="1" ht="38.25">
      <c r="A78" s="250">
        <v>67</v>
      </c>
      <c r="B78" s="251" t="s">
        <v>87</v>
      </c>
      <c r="C78" s="296" t="s">
        <v>84</v>
      </c>
      <c r="D78" s="296" t="s">
        <v>25</v>
      </c>
      <c r="E78" s="296" t="s">
        <v>79</v>
      </c>
      <c r="F78" s="296" t="s">
        <v>119</v>
      </c>
      <c r="G78" s="296" t="s">
        <v>7</v>
      </c>
      <c r="H78" s="296" t="s">
        <v>71</v>
      </c>
      <c r="I78" s="306" t="s">
        <v>200</v>
      </c>
      <c r="J78" s="307" t="s">
        <v>158</v>
      </c>
      <c r="K78" s="91">
        <f>K79</f>
        <v>1.843</v>
      </c>
      <c r="L78" s="326">
        <f>L79</f>
        <v>1.8</v>
      </c>
      <c r="M78" s="326">
        <f>M79</f>
        <v>1.8</v>
      </c>
      <c r="N78" s="280"/>
      <c r="O78" s="188"/>
      <c r="P78" s="188"/>
      <c r="Q78" s="188"/>
      <c r="R78" s="188"/>
      <c r="S78" s="188"/>
      <c r="T78" s="188"/>
      <c r="U78" s="188"/>
      <c r="V78" s="188"/>
      <c r="W78" s="188"/>
      <c r="X78" s="189"/>
      <c r="Y78" s="189"/>
      <c r="Z78" s="190"/>
      <c r="AA78" s="190"/>
      <c r="AB78" s="190"/>
      <c r="AC78" s="190"/>
      <c r="AD78" s="190"/>
      <c r="AE78" s="190"/>
      <c r="AF78" s="190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</row>
    <row r="79" spans="1:47" s="191" customFormat="1" ht="42.6" customHeight="1">
      <c r="A79" s="250">
        <v>68</v>
      </c>
      <c r="B79" s="251" t="s">
        <v>87</v>
      </c>
      <c r="C79" s="296" t="s">
        <v>84</v>
      </c>
      <c r="D79" s="296" t="s">
        <v>25</v>
      </c>
      <c r="E79" s="296" t="s">
        <v>79</v>
      </c>
      <c r="F79" s="296" t="s">
        <v>119</v>
      </c>
      <c r="G79" s="296" t="s">
        <v>26</v>
      </c>
      <c r="H79" s="296" t="s">
        <v>71</v>
      </c>
      <c r="I79" s="306" t="s">
        <v>200</v>
      </c>
      <c r="J79" s="299" t="s">
        <v>252</v>
      </c>
      <c r="K79" s="91">
        <v>1.843</v>
      </c>
      <c r="L79" s="326">
        <v>1.8</v>
      </c>
      <c r="M79" s="326">
        <v>1.8</v>
      </c>
      <c r="N79" s="280"/>
      <c r="O79" s="189"/>
      <c r="P79" s="189"/>
      <c r="Q79" s="189"/>
      <c r="R79" s="189"/>
      <c r="S79" s="189"/>
      <c r="T79" s="188"/>
      <c r="U79" s="188"/>
      <c r="V79" s="188"/>
      <c r="W79" s="188"/>
      <c r="X79" s="189"/>
      <c r="Y79" s="189"/>
      <c r="Z79" s="190"/>
      <c r="AA79" s="190"/>
      <c r="AB79" s="190"/>
      <c r="AC79" s="190"/>
      <c r="AD79" s="190"/>
      <c r="AE79" s="190"/>
      <c r="AF79" s="190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</row>
    <row r="80" spans="1:47" s="191" customFormat="1" ht="37.9" customHeight="1">
      <c r="A80" s="250">
        <v>69</v>
      </c>
      <c r="B80" s="251" t="s">
        <v>87</v>
      </c>
      <c r="C80" s="296" t="s">
        <v>84</v>
      </c>
      <c r="D80" s="296" t="s">
        <v>25</v>
      </c>
      <c r="E80" s="296" t="s">
        <v>154</v>
      </c>
      <c r="F80" s="296" t="s">
        <v>155</v>
      </c>
      <c r="G80" s="296" t="s">
        <v>7</v>
      </c>
      <c r="H80" s="296" t="s">
        <v>71</v>
      </c>
      <c r="I80" s="306" t="s">
        <v>200</v>
      </c>
      <c r="J80" s="254" t="s">
        <v>266</v>
      </c>
      <c r="K80" s="91">
        <f>K81</f>
        <v>179.7</v>
      </c>
      <c r="L80" s="326">
        <f>L81</f>
        <v>189.9</v>
      </c>
      <c r="M80" s="326">
        <f>M81</f>
        <v>201.1</v>
      </c>
      <c r="N80" s="280"/>
      <c r="O80" s="189"/>
      <c r="P80" s="189"/>
      <c r="Q80" s="189"/>
      <c r="R80" s="189"/>
      <c r="S80" s="189"/>
      <c r="T80" s="188"/>
      <c r="U80" s="188"/>
      <c r="V80" s="188"/>
      <c r="W80" s="188"/>
      <c r="X80" s="189"/>
      <c r="Y80" s="189"/>
      <c r="Z80" s="190"/>
      <c r="AA80" s="190"/>
      <c r="AB80" s="190"/>
      <c r="AC80" s="190"/>
      <c r="AD80" s="190"/>
      <c r="AE80" s="190"/>
      <c r="AF80" s="190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</row>
    <row r="81" spans="1:47" s="191" customFormat="1" ht="61.15" customHeight="1">
      <c r="A81" s="250">
        <v>70</v>
      </c>
      <c r="B81" s="251" t="s">
        <v>87</v>
      </c>
      <c r="C81" s="296" t="s">
        <v>84</v>
      </c>
      <c r="D81" s="296" t="s">
        <v>25</v>
      </c>
      <c r="E81" s="296" t="s">
        <v>154</v>
      </c>
      <c r="F81" s="296" t="s">
        <v>155</v>
      </c>
      <c r="G81" s="296" t="s">
        <v>26</v>
      </c>
      <c r="H81" s="296" t="s">
        <v>71</v>
      </c>
      <c r="I81" s="306" t="s">
        <v>200</v>
      </c>
      <c r="J81" s="255" t="s">
        <v>267</v>
      </c>
      <c r="K81" s="91">
        <f>158.2+21.5</f>
        <v>179.7</v>
      </c>
      <c r="L81" s="326">
        <f>162.9+27</f>
        <v>189.9</v>
      </c>
      <c r="M81" s="326">
        <v>201.1</v>
      </c>
      <c r="N81" s="280"/>
      <c r="O81" s="188"/>
      <c r="P81" s="188"/>
      <c r="Q81" s="188"/>
      <c r="R81" s="188"/>
      <c r="S81" s="188"/>
      <c r="T81" s="188"/>
      <c r="U81" s="188"/>
      <c r="V81" s="188"/>
      <c r="W81" s="188"/>
      <c r="X81" s="189"/>
      <c r="Y81" s="189"/>
      <c r="Z81" s="190"/>
      <c r="AA81" s="190"/>
      <c r="AB81" s="190"/>
      <c r="AC81" s="190"/>
      <c r="AD81" s="190"/>
      <c r="AE81" s="190"/>
      <c r="AF81" s="190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</row>
    <row r="82" spans="1:47" s="191" customFormat="1">
      <c r="A82" s="250">
        <v>71</v>
      </c>
      <c r="B82" s="251" t="s">
        <v>87</v>
      </c>
      <c r="C82" s="296" t="s">
        <v>84</v>
      </c>
      <c r="D82" s="296" t="s">
        <v>25</v>
      </c>
      <c r="E82" s="296" t="s">
        <v>80</v>
      </c>
      <c r="F82" s="296" t="s">
        <v>70</v>
      </c>
      <c r="G82" s="296" t="s">
        <v>7</v>
      </c>
      <c r="H82" s="296" t="s">
        <v>71</v>
      </c>
      <c r="I82" s="306" t="s">
        <v>200</v>
      </c>
      <c r="J82" s="307" t="s">
        <v>36</v>
      </c>
      <c r="K82" s="91">
        <f t="shared" ref="K82:M82" si="7">K83</f>
        <v>10230.754999999999</v>
      </c>
      <c r="L82" s="326">
        <f t="shared" si="7"/>
        <v>7880.7469999999994</v>
      </c>
      <c r="M82" s="326">
        <f t="shared" si="7"/>
        <v>7848.3469999999998</v>
      </c>
      <c r="N82" s="280"/>
      <c r="O82" s="188"/>
      <c r="P82" s="188"/>
      <c r="Q82" s="188"/>
      <c r="R82" s="188"/>
      <c r="S82" s="188"/>
      <c r="T82" s="188"/>
      <c r="U82" s="188"/>
      <c r="V82" s="188"/>
      <c r="W82" s="188"/>
      <c r="X82" s="189"/>
      <c r="Y82" s="189"/>
      <c r="Z82" s="190"/>
      <c r="AA82" s="190"/>
      <c r="AB82" s="190"/>
      <c r="AC82" s="190"/>
      <c r="AD82" s="190"/>
      <c r="AE82" s="190"/>
      <c r="AF82" s="190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</row>
    <row r="83" spans="1:47" s="191" customFormat="1">
      <c r="A83" s="250">
        <v>72</v>
      </c>
      <c r="B83" s="251" t="s">
        <v>87</v>
      </c>
      <c r="C83" s="305" t="s">
        <v>84</v>
      </c>
      <c r="D83" s="305" t="s">
        <v>25</v>
      </c>
      <c r="E83" s="305" t="s">
        <v>156</v>
      </c>
      <c r="F83" s="305" t="s">
        <v>89</v>
      </c>
      <c r="G83" s="305" t="s">
        <v>7</v>
      </c>
      <c r="H83" s="305" t="s">
        <v>71</v>
      </c>
      <c r="I83" s="306" t="s">
        <v>200</v>
      </c>
      <c r="J83" s="299" t="s">
        <v>356</v>
      </c>
      <c r="K83" s="91">
        <f>K84+K87+K86+K85</f>
        <v>10230.754999999999</v>
      </c>
      <c r="L83" s="326">
        <f t="shared" ref="L83:M83" si="8">L84+L87+L86+L85</f>
        <v>7880.7469999999994</v>
      </c>
      <c r="M83" s="326">
        <f t="shared" si="8"/>
        <v>7848.3469999999998</v>
      </c>
      <c r="N83" s="280"/>
      <c r="O83" s="188"/>
      <c r="P83" s="188"/>
      <c r="Q83" s="188"/>
      <c r="R83" s="188"/>
      <c r="S83" s="188"/>
      <c r="T83" s="188"/>
      <c r="U83" s="188"/>
      <c r="V83" s="188"/>
      <c r="W83" s="188"/>
      <c r="X83" s="189"/>
      <c r="Y83" s="189"/>
      <c r="Z83" s="190"/>
      <c r="AA83" s="190"/>
      <c r="AB83" s="190"/>
      <c r="AC83" s="190"/>
      <c r="AD83" s="190"/>
      <c r="AE83" s="190"/>
      <c r="AF83" s="190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</row>
    <row r="84" spans="1:47" s="191" customFormat="1" ht="25.5">
      <c r="A84" s="250">
        <v>73</v>
      </c>
      <c r="B84" s="251" t="s">
        <v>87</v>
      </c>
      <c r="C84" s="296" t="s">
        <v>84</v>
      </c>
      <c r="D84" s="296" t="s">
        <v>25</v>
      </c>
      <c r="E84" s="305" t="s">
        <v>156</v>
      </c>
      <c r="F84" s="305" t="s">
        <v>89</v>
      </c>
      <c r="G84" s="296" t="s">
        <v>26</v>
      </c>
      <c r="H84" s="296" t="s">
        <v>71</v>
      </c>
      <c r="I84" s="306" t="s">
        <v>200</v>
      </c>
      <c r="J84" s="256" t="s">
        <v>157</v>
      </c>
      <c r="K84" s="91">
        <f>8188.147+538.381+1000</f>
        <v>9726.5280000000002</v>
      </c>
      <c r="L84" s="326">
        <v>7847.8469999999998</v>
      </c>
      <c r="M84" s="326">
        <v>7811.8469999999998</v>
      </c>
      <c r="N84" s="280"/>
      <c r="O84" s="188"/>
      <c r="P84" s="188"/>
      <c r="Q84" s="188"/>
      <c r="R84" s="188"/>
      <c r="S84" s="188"/>
      <c r="T84" s="188"/>
      <c r="U84" s="188"/>
      <c r="V84" s="188"/>
      <c r="W84" s="188"/>
      <c r="X84" s="189"/>
      <c r="Y84" s="189"/>
      <c r="Z84" s="190"/>
      <c r="AA84" s="190"/>
      <c r="AB84" s="190"/>
      <c r="AC84" s="190"/>
      <c r="AD84" s="190"/>
      <c r="AE84" s="190"/>
      <c r="AF84" s="190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</row>
    <row r="85" spans="1:47" s="310" customFormat="1" ht="48.75" customHeight="1">
      <c r="A85" s="250">
        <v>74</v>
      </c>
      <c r="B85" s="308" t="s">
        <v>87</v>
      </c>
      <c r="C85" s="308" t="s">
        <v>84</v>
      </c>
      <c r="D85" s="308" t="s">
        <v>25</v>
      </c>
      <c r="E85" s="308" t="s">
        <v>156</v>
      </c>
      <c r="F85" s="308" t="s">
        <v>89</v>
      </c>
      <c r="G85" s="308" t="s">
        <v>26</v>
      </c>
      <c r="H85" s="308" t="s">
        <v>374</v>
      </c>
      <c r="I85" s="308" t="s">
        <v>200</v>
      </c>
      <c r="J85" s="299" t="s">
        <v>375</v>
      </c>
      <c r="K85" s="300">
        <v>54.8</v>
      </c>
      <c r="L85" s="300">
        <v>32.9</v>
      </c>
      <c r="M85" s="300">
        <v>36.5</v>
      </c>
      <c r="N85" s="309"/>
    </row>
    <row r="86" spans="1:47" s="310" customFormat="1" ht="47.25" customHeight="1">
      <c r="A86" s="250">
        <v>75</v>
      </c>
      <c r="B86" s="308" t="s">
        <v>87</v>
      </c>
      <c r="C86" s="308" t="s">
        <v>84</v>
      </c>
      <c r="D86" s="308" t="s">
        <v>25</v>
      </c>
      <c r="E86" s="308" t="s">
        <v>156</v>
      </c>
      <c r="F86" s="308" t="s">
        <v>89</v>
      </c>
      <c r="G86" s="308" t="s">
        <v>26</v>
      </c>
      <c r="H86" s="308" t="s">
        <v>387</v>
      </c>
      <c r="I86" s="308" t="s">
        <v>200</v>
      </c>
      <c r="J86" s="299" t="s">
        <v>388</v>
      </c>
      <c r="K86" s="300">
        <v>2</v>
      </c>
      <c r="L86" s="300">
        <v>0</v>
      </c>
      <c r="M86" s="300">
        <v>0</v>
      </c>
      <c r="N86" s="309"/>
    </row>
    <row r="87" spans="1:47" s="310" customFormat="1" ht="56.25" customHeight="1">
      <c r="A87" s="250">
        <v>76</v>
      </c>
      <c r="B87" s="308" t="s">
        <v>87</v>
      </c>
      <c r="C87" s="308" t="s">
        <v>84</v>
      </c>
      <c r="D87" s="308" t="s">
        <v>25</v>
      </c>
      <c r="E87" s="308" t="s">
        <v>156</v>
      </c>
      <c r="F87" s="308" t="s">
        <v>89</v>
      </c>
      <c r="G87" s="308" t="s">
        <v>26</v>
      </c>
      <c r="H87" s="308" t="s">
        <v>372</v>
      </c>
      <c r="I87" s="308" t="s">
        <v>200</v>
      </c>
      <c r="J87" s="299" t="s">
        <v>373</v>
      </c>
      <c r="K87" s="300">
        <f>175.177+171.83+100.42</f>
        <v>447.42700000000002</v>
      </c>
      <c r="L87" s="300">
        <v>0</v>
      </c>
      <c r="M87" s="300">
        <v>0</v>
      </c>
      <c r="N87" s="309"/>
    </row>
    <row r="88" spans="1:47" s="310" customFormat="1" ht="70.900000000000006" customHeight="1">
      <c r="A88" s="250">
        <v>77</v>
      </c>
      <c r="B88" s="296" t="s">
        <v>87</v>
      </c>
      <c r="C88" s="296" t="s">
        <v>84</v>
      </c>
      <c r="D88" s="296" t="s">
        <v>394</v>
      </c>
      <c r="E88" s="296" t="s">
        <v>7</v>
      </c>
      <c r="F88" s="296" t="s">
        <v>70</v>
      </c>
      <c r="G88" s="296" t="s">
        <v>26</v>
      </c>
      <c r="H88" s="296" t="s">
        <v>71</v>
      </c>
      <c r="I88" s="298" t="s">
        <v>200</v>
      </c>
      <c r="J88" s="299" t="s">
        <v>404</v>
      </c>
      <c r="K88" s="300">
        <f>K89</f>
        <v>47.495289999999997</v>
      </c>
      <c r="L88" s="300">
        <f t="shared" ref="L88:M88" si="9">L89</f>
        <v>0</v>
      </c>
      <c r="M88" s="300">
        <f t="shared" si="9"/>
        <v>0</v>
      </c>
      <c r="N88" s="309"/>
    </row>
    <row r="89" spans="1:47" s="313" customFormat="1" ht="58.5" customHeight="1">
      <c r="A89" s="250">
        <v>78</v>
      </c>
      <c r="B89" s="296" t="s">
        <v>87</v>
      </c>
      <c r="C89" s="296" t="s">
        <v>84</v>
      </c>
      <c r="D89" s="296" t="s">
        <v>394</v>
      </c>
      <c r="E89" s="296" t="s">
        <v>395</v>
      </c>
      <c r="F89" s="296" t="s">
        <v>75</v>
      </c>
      <c r="G89" s="296" t="s">
        <v>26</v>
      </c>
      <c r="H89" s="296" t="s">
        <v>71</v>
      </c>
      <c r="I89" s="298" t="s">
        <v>200</v>
      </c>
      <c r="J89" s="299" t="s">
        <v>396</v>
      </c>
      <c r="K89" s="300">
        <v>47.495289999999997</v>
      </c>
      <c r="L89" s="311">
        <v>0</v>
      </c>
      <c r="M89" s="311">
        <v>0</v>
      </c>
      <c r="N89" s="312"/>
    </row>
    <row r="90" spans="1:47" s="263" customFormat="1" ht="17.25" customHeight="1">
      <c r="A90" s="250">
        <v>79</v>
      </c>
      <c r="B90" s="259"/>
      <c r="C90" s="314"/>
      <c r="D90" s="314"/>
      <c r="E90" s="314"/>
      <c r="F90" s="314"/>
      <c r="G90" s="314"/>
      <c r="H90" s="314"/>
      <c r="I90" s="315"/>
      <c r="J90" s="316" t="s">
        <v>90</v>
      </c>
      <c r="K90" s="266">
        <f>K12+K72</f>
        <v>20278.855</v>
      </c>
      <c r="L90" s="266">
        <f>L12+L72</f>
        <v>15895.947</v>
      </c>
      <c r="M90" s="266">
        <f>M12+M72</f>
        <v>15924.346999999998</v>
      </c>
      <c r="N90" s="281"/>
      <c r="O90" s="260"/>
      <c r="P90" s="260"/>
      <c r="Q90" s="260"/>
      <c r="R90" s="260"/>
      <c r="S90" s="260"/>
      <c r="T90" s="260"/>
      <c r="U90" s="260"/>
      <c r="V90" s="260"/>
      <c r="W90" s="260"/>
      <c r="X90" s="261"/>
      <c r="Y90" s="261"/>
      <c r="Z90" s="262"/>
      <c r="AA90" s="262"/>
      <c r="AB90" s="262"/>
      <c r="AC90" s="262"/>
      <c r="AD90" s="262"/>
      <c r="AE90" s="262"/>
      <c r="AF90" s="262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</row>
  </sheetData>
  <mergeCells count="13">
    <mergeCell ref="A2:D2"/>
    <mergeCell ref="B3:D3"/>
    <mergeCell ref="K8:K10"/>
    <mergeCell ref="L8:L10"/>
    <mergeCell ref="M8:M10"/>
    <mergeCell ref="B9:B10"/>
    <mergeCell ref="C9:G9"/>
    <mergeCell ref="H9:I9"/>
    <mergeCell ref="K3:M3"/>
    <mergeCell ref="A6:M6"/>
    <mergeCell ref="A8:A10"/>
    <mergeCell ref="B8:I8"/>
    <mergeCell ref="J8:J10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0" zoomScaleSheetLayoutView="80" workbookViewId="0">
      <selection activeCell="E1" sqref="A1:F34"/>
    </sheetView>
  </sheetViews>
  <sheetFormatPr defaultRowHeight="15"/>
  <cols>
    <col min="1" max="1" width="9.140625" style="40"/>
    <col min="2" max="2" width="59.140625" style="40" customWidth="1"/>
    <col min="3" max="3" width="9.140625" style="40"/>
    <col min="4" max="6" width="15.7109375" style="40" customWidth="1"/>
    <col min="7" max="16384" width="9.140625" style="40"/>
  </cols>
  <sheetData>
    <row r="1" spans="1:6">
      <c r="D1" s="6"/>
      <c r="E1" s="6"/>
      <c r="F1" s="192" t="s">
        <v>272</v>
      </c>
    </row>
    <row r="2" spans="1:6" s="51" customFormat="1" ht="71.25" customHeight="1">
      <c r="B2" s="78"/>
      <c r="C2" s="358" t="s">
        <v>410</v>
      </c>
      <c r="D2" s="358"/>
      <c r="E2" s="358"/>
      <c r="F2" s="358"/>
    </row>
    <row r="3" spans="1:6">
      <c r="B3" s="7"/>
      <c r="C3" s="8"/>
      <c r="D3" s="8"/>
      <c r="E3" s="8"/>
      <c r="F3" s="8"/>
    </row>
    <row r="4" spans="1:6" ht="26.25" customHeight="1">
      <c r="A4" s="355" t="s">
        <v>359</v>
      </c>
      <c r="B4" s="355"/>
      <c r="C4" s="355"/>
      <c r="D4" s="355"/>
      <c r="E4" s="355"/>
      <c r="F4" s="355"/>
    </row>
    <row r="5" spans="1:6" ht="15.75" customHeight="1">
      <c r="A5" s="184"/>
      <c r="B5" s="184"/>
      <c r="C5" s="184"/>
      <c r="D5" s="184"/>
      <c r="E5" s="184"/>
      <c r="F5" s="184"/>
    </row>
    <row r="6" spans="1:6">
      <c r="B6" s="3"/>
      <c r="C6" s="6"/>
      <c r="D6" s="6"/>
      <c r="E6" s="6"/>
      <c r="F6" s="6" t="s">
        <v>58</v>
      </c>
    </row>
    <row r="7" spans="1:6" ht="25.5">
      <c r="A7" s="9" t="s">
        <v>23</v>
      </c>
      <c r="B7" s="10" t="s">
        <v>187</v>
      </c>
      <c r="C7" s="88" t="s">
        <v>114</v>
      </c>
      <c r="D7" s="10" t="s">
        <v>263</v>
      </c>
      <c r="E7" s="10" t="s">
        <v>265</v>
      </c>
      <c r="F7" s="10" t="s">
        <v>294</v>
      </c>
    </row>
    <row r="8" spans="1:6">
      <c r="A8" s="9">
        <v>1</v>
      </c>
      <c r="B8" s="10">
        <v>2</v>
      </c>
      <c r="C8" s="11">
        <v>3</v>
      </c>
      <c r="D8" s="10">
        <v>4</v>
      </c>
      <c r="E8" s="11">
        <v>5</v>
      </c>
      <c r="F8" s="10">
        <v>6</v>
      </c>
    </row>
    <row r="9" spans="1:6" ht="24.95" customHeight="1">
      <c r="A9" s="9">
        <v>1</v>
      </c>
      <c r="B9" s="12" t="s">
        <v>30</v>
      </c>
      <c r="C9" s="13" t="s">
        <v>102</v>
      </c>
      <c r="D9" s="73">
        <f>D10+D11+D12+D13+D14</f>
        <v>12259.993359999999</v>
      </c>
      <c r="E9" s="73">
        <f t="shared" ref="E9:F9" si="0">E10+E11+E12+E13+E14</f>
        <v>9329.8049999999985</v>
      </c>
      <c r="F9" s="73">
        <f t="shared" si="0"/>
        <v>8937.3419999999987</v>
      </c>
    </row>
    <row r="10" spans="1:6" ht="32.25" customHeight="1">
      <c r="A10" s="9">
        <v>2</v>
      </c>
      <c r="B10" s="14" t="s">
        <v>14</v>
      </c>
      <c r="C10" s="15" t="s">
        <v>104</v>
      </c>
      <c r="D10" s="72">
        <v>1576.499</v>
      </c>
      <c r="E10" s="72">
        <v>1413.3420000000001</v>
      </c>
      <c r="F10" s="72">
        <v>1413.3420000000001</v>
      </c>
    </row>
    <row r="11" spans="1:6" ht="51.75" customHeight="1">
      <c r="A11" s="9">
        <v>3</v>
      </c>
      <c r="B11" s="14" t="s">
        <v>15</v>
      </c>
      <c r="C11" s="16" t="s">
        <v>103</v>
      </c>
      <c r="D11" s="71">
        <v>8439.8461599999991</v>
      </c>
      <c r="E11" s="71">
        <f>7475.281-0.25</f>
        <v>7475.0309999999999</v>
      </c>
      <c r="F11" s="71">
        <f>7083.068-0.5</f>
        <v>7082.5680000000002</v>
      </c>
    </row>
    <row r="12" spans="1:6" ht="44.25" customHeight="1">
      <c r="A12" s="9">
        <v>4</v>
      </c>
      <c r="B12" s="14" t="s">
        <v>16</v>
      </c>
      <c r="C12" s="16" t="s">
        <v>105</v>
      </c>
      <c r="D12" s="71">
        <f>15.5+404.132</f>
        <v>419.63200000000001</v>
      </c>
      <c r="E12" s="71">
        <f>404.132</f>
        <v>404.13200000000001</v>
      </c>
      <c r="F12" s="71">
        <f>404.132</f>
        <v>404.13200000000001</v>
      </c>
    </row>
    <row r="13" spans="1:6" ht="24.95" customHeight="1">
      <c r="A13" s="9">
        <v>5</v>
      </c>
      <c r="B13" s="14" t="s">
        <v>18</v>
      </c>
      <c r="C13" s="16" t="s">
        <v>106</v>
      </c>
      <c r="D13" s="91">
        <v>10</v>
      </c>
      <c r="E13" s="91">
        <v>10</v>
      </c>
      <c r="F13" s="91">
        <v>10</v>
      </c>
    </row>
    <row r="14" spans="1:6" ht="24.95" customHeight="1">
      <c r="A14" s="9">
        <v>6</v>
      </c>
      <c r="B14" s="14" t="s">
        <v>52</v>
      </c>
      <c r="C14" s="16" t="s">
        <v>107</v>
      </c>
      <c r="D14" s="71">
        <v>1814.0162</v>
      </c>
      <c r="E14" s="71">
        <f>25.5+1.8</f>
        <v>27.3</v>
      </c>
      <c r="F14" s="71">
        <f>25.5+1.8</f>
        <v>27.3</v>
      </c>
    </row>
    <row r="15" spans="1:6" ht="24.95" customHeight="1">
      <c r="A15" s="9">
        <v>7</v>
      </c>
      <c r="B15" s="12" t="s">
        <v>55</v>
      </c>
      <c r="C15" s="13" t="s">
        <v>108</v>
      </c>
      <c r="D15" s="73">
        <f>D16</f>
        <v>179.7</v>
      </c>
      <c r="E15" s="73">
        <f>E16</f>
        <v>189.9</v>
      </c>
      <c r="F15" s="73">
        <f>F16</f>
        <v>201.1</v>
      </c>
    </row>
    <row r="16" spans="1:6" ht="24.95" customHeight="1">
      <c r="A16" s="9">
        <v>8</v>
      </c>
      <c r="B16" s="14" t="s">
        <v>56</v>
      </c>
      <c r="C16" s="16" t="s">
        <v>109</v>
      </c>
      <c r="D16" s="90">
        <f>158.2+21.5</f>
        <v>179.7</v>
      </c>
      <c r="E16" s="118">
        <f>162.9+27</f>
        <v>189.9</v>
      </c>
      <c r="F16" s="118">
        <v>201.1</v>
      </c>
    </row>
    <row r="17" spans="1:6" ht="35.25" customHeight="1">
      <c r="A17" s="9">
        <v>9</v>
      </c>
      <c r="B17" s="17" t="s">
        <v>34</v>
      </c>
      <c r="C17" s="18" t="s">
        <v>96</v>
      </c>
      <c r="D17" s="185">
        <f>D18</f>
        <v>138.77450999999999</v>
      </c>
      <c r="E17" s="185">
        <f>E18</f>
        <v>94.424999999999997</v>
      </c>
      <c r="F17" s="185">
        <f>F18</f>
        <v>98.025000000000006</v>
      </c>
    </row>
    <row r="18" spans="1:6" ht="35.25" customHeight="1">
      <c r="A18" s="9">
        <v>10</v>
      </c>
      <c r="B18" s="19" t="s">
        <v>264</v>
      </c>
      <c r="C18" s="15" t="s">
        <v>97</v>
      </c>
      <c r="D18" s="90">
        <v>138.77450999999999</v>
      </c>
      <c r="E18" s="90">
        <f>61.525+32.9</f>
        <v>94.424999999999997</v>
      </c>
      <c r="F18" s="90">
        <f>61.525+36.5</f>
        <v>98.025000000000006</v>
      </c>
    </row>
    <row r="19" spans="1:6" ht="24.95" customHeight="1">
      <c r="A19" s="9">
        <v>11</v>
      </c>
      <c r="B19" s="12" t="s">
        <v>3</v>
      </c>
      <c r="C19" s="13" t="s">
        <v>98</v>
      </c>
      <c r="D19" s="73">
        <f>D20</f>
        <v>1372.8897299999999</v>
      </c>
      <c r="E19" s="73">
        <f t="shared" ref="E19:F19" si="1">E20</f>
        <v>1035.2190000000001</v>
      </c>
      <c r="F19" s="73">
        <f t="shared" si="1"/>
        <v>1048.819</v>
      </c>
    </row>
    <row r="20" spans="1:6" s="41" customFormat="1" ht="24.95" customHeight="1">
      <c r="A20" s="9">
        <v>12</v>
      </c>
      <c r="B20" s="20" t="s">
        <v>54</v>
      </c>
      <c r="C20" s="21" t="s">
        <v>99</v>
      </c>
      <c r="D20" s="74">
        <f>1022.319+350.57073</f>
        <v>1372.8897299999999</v>
      </c>
      <c r="E20" s="74">
        <v>1035.2190000000001</v>
      </c>
      <c r="F20" s="74">
        <v>1048.819</v>
      </c>
    </row>
    <row r="21" spans="1:6" ht="24.95" customHeight="1">
      <c r="A21" s="9">
        <v>13</v>
      </c>
      <c r="B21" s="12" t="s">
        <v>33</v>
      </c>
      <c r="C21" s="13" t="s">
        <v>100</v>
      </c>
      <c r="D21" s="73">
        <f>D22+D23+D24</f>
        <v>2511.8334399999999</v>
      </c>
      <c r="E21" s="73">
        <f t="shared" ref="E21:F21" si="2">E22+E23+E24</f>
        <v>990.52099999999996</v>
      </c>
      <c r="F21" s="73">
        <f t="shared" si="2"/>
        <v>990.52099999999996</v>
      </c>
    </row>
    <row r="22" spans="1:6" ht="24.95" customHeight="1">
      <c r="A22" s="9">
        <v>14</v>
      </c>
      <c r="B22" s="14" t="s">
        <v>227</v>
      </c>
      <c r="C22" s="16" t="s">
        <v>228</v>
      </c>
      <c r="D22" s="71">
        <v>983.16399000000001</v>
      </c>
      <c r="E22" s="71">
        <v>451.63200000000001</v>
      </c>
      <c r="F22" s="71">
        <v>451.63200000000001</v>
      </c>
    </row>
    <row r="23" spans="1:6" ht="24.95" customHeight="1">
      <c r="A23" s="9">
        <v>15</v>
      </c>
      <c r="B23" s="4" t="s">
        <v>35</v>
      </c>
      <c r="C23" s="16" t="s">
        <v>101</v>
      </c>
      <c r="D23" s="71">
        <v>1427.85745</v>
      </c>
      <c r="E23" s="71">
        <v>538.88900000000001</v>
      </c>
      <c r="F23" s="71">
        <v>538.88900000000001</v>
      </c>
    </row>
    <row r="24" spans="1:6" ht="24.95" customHeight="1">
      <c r="A24" s="9">
        <v>15</v>
      </c>
      <c r="B24" s="4" t="s">
        <v>35</v>
      </c>
      <c r="C24" s="16" t="s">
        <v>376</v>
      </c>
      <c r="D24" s="71">
        <v>100.812</v>
      </c>
      <c r="E24" s="71">
        <v>0</v>
      </c>
      <c r="F24" s="71">
        <v>0</v>
      </c>
    </row>
    <row r="25" spans="1:6" ht="24.95" customHeight="1">
      <c r="A25" s="9">
        <v>16</v>
      </c>
      <c r="B25" s="12" t="s">
        <v>19</v>
      </c>
      <c r="C25" s="13" t="s">
        <v>94</v>
      </c>
      <c r="D25" s="73">
        <f>D26</f>
        <v>3957.3739999999998</v>
      </c>
      <c r="E25" s="73">
        <f t="shared" ref="E25:F25" si="3">E26</f>
        <v>3678.9479999999999</v>
      </c>
      <c r="F25" s="73">
        <f t="shared" si="3"/>
        <v>3678.9479999999999</v>
      </c>
    </row>
    <row r="26" spans="1:6" ht="24.95" customHeight="1">
      <c r="A26" s="9">
        <v>17</v>
      </c>
      <c r="B26" s="14" t="s">
        <v>32</v>
      </c>
      <c r="C26" s="16" t="s">
        <v>95</v>
      </c>
      <c r="D26" s="71">
        <v>3957.3739999999998</v>
      </c>
      <c r="E26" s="71">
        <f t="shared" ref="E26:F26" si="4">860.134+2818.814</f>
        <v>3678.9479999999999</v>
      </c>
      <c r="F26" s="71">
        <f t="shared" si="4"/>
        <v>3678.9479999999999</v>
      </c>
    </row>
    <row r="27" spans="1:6" s="75" customFormat="1" ht="24.95" customHeight="1">
      <c r="A27" s="9">
        <v>18</v>
      </c>
      <c r="B27" s="12" t="s">
        <v>193</v>
      </c>
      <c r="C27" s="13" t="s">
        <v>194</v>
      </c>
      <c r="D27" s="73">
        <f>D28</f>
        <v>9.6</v>
      </c>
      <c r="E27" s="73">
        <f t="shared" ref="E27:F27" si="5">E28</f>
        <v>9.6</v>
      </c>
      <c r="F27" s="73">
        <f t="shared" si="5"/>
        <v>9.6</v>
      </c>
    </row>
    <row r="28" spans="1:6" ht="24.95" customHeight="1">
      <c r="A28" s="9">
        <v>19</v>
      </c>
      <c r="B28" s="14" t="s">
        <v>195</v>
      </c>
      <c r="C28" s="16" t="s">
        <v>196</v>
      </c>
      <c r="D28" s="71">
        <v>9.6</v>
      </c>
      <c r="E28" s="71">
        <v>9.6</v>
      </c>
      <c r="F28" s="71">
        <v>9.6</v>
      </c>
    </row>
    <row r="29" spans="1:6" s="80" customFormat="1" ht="24.95" customHeight="1">
      <c r="A29" s="9">
        <v>20</v>
      </c>
      <c r="B29" s="79" t="s">
        <v>201</v>
      </c>
      <c r="C29" s="13" t="s">
        <v>206</v>
      </c>
      <c r="D29" s="73">
        <f>D30</f>
        <v>186.59862000000001</v>
      </c>
      <c r="E29" s="73">
        <f>E30</f>
        <v>175.745</v>
      </c>
      <c r="F29" s="73">
        <f>F30</f>
        <v>175.745</v>
      </c>
    </row>
    <row r="30" spans="1:6" s="80" customFormat="1" ht="24.95" customHeight="1">
      <c r="A30" s="9">
        <v>21</v>
      </c>
      <c r="B30" s="81" t="s">
        <v>202</v>
      </c>
      <c r="C30" s="16" t="s">
        <v>207</v>
      </c>
      <c r="D30" s="257">
        <v>186.59862000000001</v>
      </c>
      <c r="E30" s="257">
        <v>175.745</v>
      </c>
      <c r="F30" s="257">
        <v>175.745</v>
      </c>
    </row>
    <row r="31" spans="1:6" s="80" customFormat="1" ht="34.5" customHeight="1">
      <c r="A31" s="9">
        <v>22</v>
      </c>
      <c r="B31" s="193" t="s">
        <v>276</v>
      </c>
      <c r="C31" s="194" t="s">
        <v>278</v>
      </c>
      <c r="D31" s="73">
        <f>D32</f>
        <v>290.8</v>
      </c>
      <c r="E31" s="73">
        <f>E32</f>
        <v>0</v>
      </c>
      <c r="F31" s="73">
        <f>F32</f>
        <v>0</v>
      </c>
    </row>
    <row r="32" spans="1:6" s="80" customFormat="1" ht="24.95" customHeight="1">
      <c r="A32" s="9">
        <v>23</v>
      </c>
      <c r="B32" s="195" t="s">
        <v>277</v>
      </c>
      <c r="C32" s="196" t="s">
        <v>279</v>
      </c>
      <c r="D32" s="71">
        <v>290.8</v>
      </c>
      <c r="E32" s="71">
        <v>0</v>
      </c>
      <c r="F32" s="71">
        <v>0</v>
      </c>
    </row>
    <row r="33" spans="1:6" s="41" customFormat="1" ht="24.95" customHeight="1">
      <c r="A33" s="9">
        <v>24</v>
      </c>
      <c r="B33" s="22" t="s">
        <v>4</v>
      </c>
      <c r="C33" s="21"/>
      <c r="D33" s="74">
        <v>0</v>
      </c>
      <c r="E33" s="91">
        <v>391.78399999999999</v>
      </c>
      <c r="F33" s="91">
        <v>784.24699999999996</v>
      </c>
    </row>
    <row r="34" spans="1:6" s="42" customFormat="1" ht="24.95" customHeight="1" thickBot="1">
      <c r="A34" s="356" t="s">
        <v>20</v>
      </c>
      <c r="B34" s="357"/>
      <c r="C34" s="357"/>
      <c r="D34" s="76">
        <f>D9+D15+D17+D19+D21+D25+D29+D27+D31+D33</f>
        <v>20907.563659999996</v>
      </c>
      <c r="E34" s="76">
        <f t="shared" ref="E34:F34" si="6">E9+E15+E17+E19+E21+E25+E29+E27+E31+E33</f>
        <v>15895.947</v>
      </c>
      <c r="F34" s="76">
        <f t="shared" si="6"/>
        <v>15924.347</v>
      </c>
    </row>
    <row r="36" spans="1:6">
      <c r="D36" s="43"/>
      <c r="E36" s="43"/>
      <c r="F36" s="43"/>
    </row>
    <row r="37" spans="1:6">
      <c r="D37" s="44"/>
      <c r="E37" s="44"/>
      <c r="F37" s="44"/>
    </row>
  </sheetData>
  <mergeCells count="3">
    <mergeCell ref="A4:F4"/>
    <mergeCell ref="A34:C34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3"/>
  <sheetViews>
    <sheetView view="pageBreakPreview" topLeftCell="A112" zoomScale="90" zoomScaleSheetLayoutView="90" workbookViewId="0">
      <selection activeCell="H162" sqref="H162"/>
    </sheetView>
  </sheetViews>
  <sheetFormatPr defaultRowHeight="33" customHeight="1"/>
  <cols>
    <col min="1" max="1" width="9.140625" style="53" customWidth="1"/>
    <col min="2" max="2" width="38" style="53" customWidth="1"/>
    <col min="3" max="3" width="6.5703125" style="115" customWidth="1"/>
    <col min="4" max="4" width="10.85546875" style="115" customWidth="1"/>
    <col min="5" max="5" width="16" style="115" customWidth="1"/>
    <col min="6" max="6" width="8" style="115" customWidth="1"/>
    <col min="7" max="7" width="14.85546875" style="115" customWidth="1"/>
    <col min="8" max="8" width="13.140625" style="115" customWidth="1"/>
    <col min="9" max="9" width="16.42578125" style="115" customWidth="1"/>
    <col min="10" max="16384" width="9.140625" style="53"/>
  </cols>
  <sheetData>
    <row r="1" spans="1:9" s="205" customFormat="1" ht="33" customHeight="1">
      <c r="C1" s="92"/>
      <c r="D1" s="92"/>
      <c r="E1" s="359" t="s">
        <v>273</v>
      </c>
      <c r="F1" s="359"/>
      <c r="G1" s="359"/>
      <c r="H1" s="359"/>
      <c r="I1" s="359"/>
    </row>
    <row r="2" spans="1:9" s="202" customFormat="1" ht="55.5" customHeight="1">
      <c r="B2" s="360"/>
      <c r="C2" s="360"/>
      <c r="D2" s="360"/>
      <c r="E2" s="201"/>
      <c r="F2" s="358" t="s">
        <v>410</v>
      </c>
      <c r="G2" s="358"/>
      <c r="H2" s="358"/>
      <c r="I2" s="358"/>
    </row>
    <row r="3" spans="1:9" s="202" customFormat="1" ht="12.75">
      <c r="C3" s="201"/>
      <c r="D3" s="201"/>
      <c r="E3" s="201"/>
      <c r="F3" s="201"/>
      <c r="G3" s="201"/>
      <c r="H3" s="201"/>
      <c r="I3" s="201"/>
    </row>
    <row r="4" spans="1:9" ht="12.75" customHeight="1">
      <c r="D4" s="206"/>
      <c r="E4" s="92"/>
      <c r="F4" s="206"/>
      <c r="G4" s="206"/>
    </row>
    <row r="5" spans="1:9" ht="42" customHeight="1">
      <c r="A5" s="361" t="s">
        <v>360</v>
      </c>
      <c r="B5" s="361"/>
      <c r="C5" s="361"/>
      <c r="D5" s="361"/>
      <c r="E5" s="361"/>
      <c r="F5" s="361"/>
      <c r="G5" s="361"/>
      <c r="H5" s="361"/>
      <c r="I5" s="361"/>
    </row>
    <row r="6" spans="1:9" ht="22.5" customHeight="1">
      <c r="I6" s="92" t="s">
        <v>58</v>
      </c>
    </row>
    <row r="7" spans="1:9" s="54" customFormat="1" ht="152.25" customHeight="1">
      <c r="A7" s="29" t="s">
        <v>23</v>
      </c>
      <c r="B7" s="68" t="s">
        <v>188</v>
      </c>
      <c r="C7" s="93" t="s">
        <v>189</v>
      </c>
      <c r="D7" s="94" t="s">
        <v>113</v>
      </c>
      <c r="E7" s="94" t="s">
        <v>44</v>
      </c>
      <c r="F7" s="94" t="s">
        <v>45</v>
      </c>
      <c r="G7" s="88" t="s">
        <v>263</v>
      </c>
      <c r="H7" s="88" t="s">
        <v>265</v>
      </c>
      <c r="I7" s="88" t="s">
        <v>294</v>
      </c>
    </row>
    <row r="8" spans="1:9" s="32" customFormat="1" ht="21.7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 s="55" customFormat="1" ht="24.75" customHeight="1">
      <c r="A9" s="30">
        <v>1</v>
      </c>
      <c r="B9" s="34" t="s">
        <v>64</v>
      </c>
      <c r="C9" s="95">
        <v>807</v>
      </c>
      <c r="D9" s="95"/>
      <c r="E9" s="95"/>
      <c r="F9" s="95"/>
      <c r="G9" s="211">
        <f>G10+G62+G71+G81+G91+G134+G161+G147+G141+G154</f>
        <v>20907.563659999996</v>
      </c>
      <c r="H9" s="211">
        <f>H10+H62+H71+H81+H91+H134+H161+H147+H141+H154</f>
        <v>15895.947</v>
      </c>
      <c r="I9" s="211">
        <f>I10+I62+I71+I81+I91+I134+I161+I147+I141+I154</f>
        <v>15924.347</v>
      </c>
    </row>
    <row r="10" spans="1:9" ht="21" customHeight="1">
      <c r="A10" s="30">
        <v>2</v>
      </c>
      <c r="B10" s="34" t="s">
        <v>30</v>
      </c>
      <c r="C10" s="96">
        <v>807</v>
      </c>
      <c r="D10" s="97" t="s">
        <v>102</v>
      </c>
      <c r="E10" s="97"/>
      <c r="F10" s="97"/>
      <c r="G10" s="211">
        <f>G11+G17+G31+G40+G46</f>
        <v>12259.99336</v>
      </c>
      <c r="H10" s="211">
        <f>H11+H17+H31+H40+H46</f>
        <v>9329.8049999999985</v>
      </c>
      <c r="I10" s="211">
        <f>I11+I17+I31+I40+I46</f>
        <v>8937.3419999999987</v>
      </c>
    </row>
    <row r="11" spans="1:9" ht="50.25" customHeight="1">
      <c r="A11" s="30">
        <v>3</v>
      </c>
      <c r="B11" s="57" t="s">
        <v>14</v>
      </c>
      <c r="C11" s="96">
        <v>807</v>
      </c>
      <c r="D11" s="98" t="s">
        <v>104</v>
      </c>
      <c r="E11" s="98"/>
      <c r="F11" s="98"/>
      <c r="G11" s="213">
        <f>G12</f>
        <v>1576.499</v>
      </c>
      <c r="H11" s="213">
        <f t="shared" ref="H11:I13" si="0">H12</f>
        <v>1413.3420000000001</v>
      </c>
      <c r="I11" s="213">
        <f t="shared" si="0"/>
        <v>1413.3420000000001</v>
      </c>
    </row>
    <row r="12" spans="1:9" ht="18" customHeight="1">
      <c r="A12" s="30">
        <v>4</v>
      </c>
      <c r="B12" s="57" t="s">
        <v>41</v>
      </c>
      <c r="C12" s="96">
        <v>807</v>
      </c>
      <c r="D12" s="98" t="s">
        <v>104</v>
      </c>
      <c r="E12" s="98" t="s">
        <v>120</v>
      </c>
      <c r="F12" s="98"/>
      <c r="G12" s="212">
        <f>G13</f>
        <v>1576.499</v>
      </c>
      <c r="H12" s="212">
        <f t="shared" si="0"/>
        <v>1413.3420000000001</v>
      </c>
      <c r="I12" s="212">
        <f t="shared" si="0"/>
        <v>1413.3420000000001</v>
      </c>
    </row>
    <row r="13" spans="1:9" ht="33" customHeight="1">
      <c r="A13" s="30">
        <v>5</v>
      </c>
      <c r="B13" s="57" t="s">
        <v>46</v>
      </c>
      <c r="C13" s="96">
        <v>807</v>
      </c>
      <c r="D13" s="98" t="s">
        <v>104</v>
      </c>
      <c r="E13" s="98" t="s">
        <v>121</v>
      </c>
      <c r="F13" s="98"/>
      <c r="G13" s="212">
        <f>G14</f>
        <v>1576.499</v>
      </c>
      <c r="H13" s="212">
        <f t="shared" si="0"/>
        <v>1413.3420000000001</v>
      </c>
      <c r="I13" s="212">
        <f t="shared" si="0"/>
        <v>1413.3420000000001</v>
      </c>
    </row>
    <row r="14" spans="1:9" ht="37.5" customHeight="1">
      <c r="A14" s="30">
        <v>6</v>
      </c>
      <c r="B14" s="57" t="s">
        <v>143</v>
      </c>
      <c r="C14" s="96">
        <v>807</v>
      </c>
      <c r="D14" s="98" t="s">
        <v>104</v>
      </c>
      <c r="E14" s="98" t="s">
        <v>122</v>
      </c>
      <c r="F14" s="98"/>
      <c r="G14" s="212">
        <f>G16</f>
        <v>1576.499</v>
      </c>
      <c r="H14" s="212">
        <f>H16</f>
        <v>1413.3420000000001</v>
      </c>
      <c r="I14" s="212">
        <f>I16</f>
        <v>1413.3420000000001</v>
      </c>
    </row>
    <row r="15" spans="1:9" ht="91.5" customHeight="1">
      <c r="A15" s="30">
        <v>7</v>
      </c>
      <c r="B15" s="57" t="s">
        <v>160</v>
      </c>
      <c r="C15" s="96">
        <v>807</v>
      </c>
      <c r="D15" s="98" t="s">
        <v>104</v>
      </c>
      <c r="E15" s="98" t="s">
        <v>122</v>
      </c>
      <c r="F15" s="99" t="s">
        <v>42</v>
      </c>
      <c r="G15" s="212">
        <f>G14</f>
        <v>1576.499</v>
      </c>
      <c r="H15" s="212">
        <f>H14</f>
        <v>1413.3420000000001</v>
      </c>
      <c r="I15" s="212">
        <f>I14</f>
        <v>1413.3420000000001</v>
      </c>
    </row>
    <row r="16" spans="1:9" ht="33" customHeight="1">
      <c r="A16" s="30">
        <v>8</v>
      </c>
      <c r="B16" s="57" t="s">
        <v>47</v>
      </c>
      <c r="C16" s="96">
        <v>807</v>
      </c>
      <c r="D16" s="98" t="s">
        <v>104</v>
      </c>
      <c r="E16" s="98" t="s">
        <v>122</v>
      </c>
      <c r="F16" s="98" t="s">
        <v>39</v>
      </c>
      <c r="G16" s="72">
        <v>1576.499</v>
      </c>
      <c r="H16" s="72">
        <v>1413.3420000000001</v>
      </c>
      <c r="I16" s="72">
        <v>1413.3420000000001</v>
      </c>
    </row>
    <row r="17" spans="1:9" ht="78.75" customHeight="1">
      <c r="A17" s="30">
        <v>9</v>
      </c>
      <c r="B17" s="34" t="s">
        <v>161</v>
      </c>
      <c r="C17" s="96">
        <v>807</v>
      </c>
      <c r="D17" s="97" t="s">
        <v>103</v>
      </c>
      <c r="E17" s="97"/>
      <c r="F17" s="97"/>
      <c r="G17" s="213">
        <f>G18</f>
        <v>8439.846160000001</v>
      </c>
      <c r="H17" s="213">
        <f t="shared" ref="H17:I17" si="1">H18</f>
        <v>7475.0309999999999</v>
      </c>
      <c r="I17" s="213">
        <f t="shared" si="1"/>
        <v>7082.5680000000002</v>
      </c>
    </row>
    <row r="18" spans="1:9" ht="19.5" customHeight="1">
      <c r="A18" s="30">
        <v>10</v>
      </c>
      <c r="B18" s="58" t="s">
        <v>41</v>
      </c>
      <c r="C18" s="96">
        <v>807</v>
      </c>
      <c r="D18" s="100" t="s">
        <v>103</v>
      </c>
      <c r="E18" s="100" t="s">
        <v>123</v>
      </c>
      <c r="F18" s="100"/>
      <c r="G18" s="182">
        <f>G19+G27</f>
        <v>8439.846160000001</v>
      </c>
      <c r="H18" s="182">
        <f t="shared" ref="H18:I19" si="2">H19</f>
        <v>7475.0309999999999</v>
      </c>
      <c r="I18" s="182">
        <f t="shared" si="2"/>
        <v>7082.5680000000002</v>
      </c>
    </row>
    <row r="19" spans="1:9" ht="33" customHeight="1">
      <c r="A19" s="30">
        <v>11</v>
      </c>
      <c r="B19" s="58" t="s">
        <v>46</v>
      </c>
      <c r="C19" s="96">
        <v>807</v>
      </c>
      <c r="D19" s="100" t="s">
        <v>103</v>
      </c>
      <c r="E19" s="100" t="s">
        <v>124</v>
      </c>
      <c r="F19" s="100"/>
      <c r="G19" s="182">
        <f>G20</f>
        <v>8437.846160000001</v>
      </c>
      <c r="H19" s="182">
        <f t="shared" si="2"/>
        <v>7475.0309999999999</v>
      </c>
      <c r="I19" s="182">
        <f t="shared" si="2"/>
        <v>7082.5680000000002</v>
      </c>
    </row>
    <row r="20" spans="1:9" ht="66.75" customHeight="1">
      <c r="A20" s="30">
        <v>12</v>
      </c>
      <c r="B20" s="37" t="s">
        <v>254</v>
      </c>
      <c r="C20" s="96">
        <v>807</v>
      </c>
      <c r="D20" s="100" t="s">
        <v>103</v>
      </c>
      <c r="E20" s="100" t="s">
        <v>125</v>
      </c>
      <c r="F20" s="100"/>
      <c r="G20" s="182">
        <f>G22+G24+G25</f>
        <v>8437.846160000001</v>
      </c>
      <c r="H20" s="182">
        <f t="shared" ref="H20:I20" si="3">H22+H24+H25</f>
        <v>7475.0309999999999</v>
      </c>
      <c r="I20" s="182">
        <f t="shared" si="3"/>
        <v>7082.5680000000002</v>
      </c>
    </row>
    <row r="21" spans="1:9" ht="96.75" customHeight="1">
      <c r="A21" s="30">
        <v>13</v>
      </c>
      <c r="B21" s="37" t="s">
        <v>160</v>
      </c>
      <c r="C21" s="96">
        <v>807</v>
      </c>
      <c r="D21" s="100" t="s">
        <v>103</v>
      </c>
      <c r="E21" s="100" t="s">
        <v>125</v>
      </c>
      <c r="F21" s="100" t="s">
        <v>42</v>
      </c>
      <c r="G21" s="182">
        <f>G22</f>
        <v>3186.7139999999999</v>
      </c>
      <c r="H21" s="182">
        <f>H22</f>
        <v>3855.8150000000001</v>
      </c>
      <c r="I21" s="182">
        <f>I22</f>
        <v>3855.8150000000001</v>
      </c>
    </row>
    <row r="22" spans="1:9" ht="44.25" customHeight="1">
      <c r="A22" s="30">
        <v>14</v>
      </c>
      <c r="B22" s="37" t="s">
        <v>47</v>
      </c>
      <c r="C22" s="96">
        <v>807</v>
      </c>
      <c r="D22" s="100" t="s">
        <v>103</v>
      </c>
      <c r="E22" s="100" t="s">
        <v>126</v>
      </c>
      <c r="F22" s="100" t="s">
        <v>39</v>
      </c>
      <c r="G22" s="182">
        <v>3186.7139999999999</v>
      </c>
      <c r="H22" s="182">
        <v>3855.8150000000001</v>
      </c>
      <c r="I22" s="182">
        <v>3855.8150000000001</v>
      </c>
    </row>
    <row r="23" spans="1:9" ht="57" customHeight="1">
      <c r="A23" s="30">
        <v>15</v>
      </c>
      <c r="B23" s="58" t="s">
        <v>162</v>
      </c>
      <c r="C23" s="96">
        <v>807</v>
      </c>
      <c r="D23" s="100" t="s">
        <v>103</v>
      </c>
      <c r="E23" s="100" t="s">
        <v>126</v>
      </c>
      <c r="F23" s="100" t="s">
        <v>43</v>
      </c>
      <c r="G23" s="182">
        <f>G24</f>
        <v>5240.5850300000002</v>
      </c>
      <c r="H23" s="182">
        <f>H24</f>
        <v>3616.15</v>
      </c>
      <c r="I23" s="182">
        <f>I24</f>
        <v>3223.6869999999999</v>
      </c>
    </row>
    <row r="24" spans="1:9" ht="43.5" customHeight="1">
      <c r="A24" s="30">
        <v>16</v>
      </c>
      <c r="B24" s="58" t="s">
        <v>116</v>
      </c>
      <c r="C24" s="96">
        <v>807</v>
      </c>
      <c r="D24" s="100" t="s">
        <v>103</v>
      </c>
      <c r="E24" s="100" t="s">
        <v>126</v>
      </c>
      <c r="F24" s="100" t="s">
        <v>37</v>
      </c>
      <c r="G24" s="182">
        <v>5240.5850300000002</v>
      </c>
      <c r="H24" s="182">
        <f>3616.4-0.25</f>
        <v>3616.15</v>
      </c>
      <c r="I24" s="182">
        <f>3224.187-0.5</f>
        <v>3223.6869999999999</v>
      </c>
    </row>
    <row r="25" spans="1:9" ht="17.25" customHeight="1">
      <c r="A25" s="30">
        <v>17</v>
      </c>
      <c r="B25" s="37" t="s">
        <v>49</v>
      </c>
      <c r="C25" s="96">
        <v>807</v>
      </c>
      <c r="D25" s="100" t="s">
        <v>103</v>
      </c>
      <c r="E25" s="100" t="s">
        <v>126</v>
      </c>
      <c r="F25" s="100" t="s">
        <v>50</v>
      </c>
      <c r="G25" s="182">
        <f>G26</f>
        <v>10.547129999999999</v>
      </c>
      <c r="H25" s="182">
        <f>H26</f>
        <v>3.0659999999999998</v>
      </c>
      <c r="I25" s="182">
        <f>I26</f>
        <v>3.0659999999999998</v>
      </c>
    </row>
    <row r="26" spans="1:9" ht="27" customHeight="1">
      <c r="A26" s="30">
        <v>18</v>
      </c>
      <c r="B26" s="37" t="s">
        <v>51</v>
      </c>
      <c r="C26" s="96">
        <v>807</v>
      </c>
      <c r="D26" s="100" t="s">
        <v>103</v>
      </c>
      <c r="E26" s="100" t="s">
        <v>126</v>
      </c>
      <c r="F26" s="100" t="s">
        <v>40</v>
      </c>
      <c r="G26" s="182">
        <v>10.547129999999999</v>
      </c>
      <c r="H26" s="182">
        <v>3.0659999999999998</v>
      </c>
      <c r="I26" s="182">
        <v>3.0659999999999998</v>
      </c>
    </row>
    <row r="27" spans="1:9" ht="33" customHeight="1">
      <c r="A27" s="30">
        <v>19</v>
      </c>
      <c r="B27" s="272" t="s">
        <v>151</v>
      </c>
      <c r="C27" s="96">
        <v>807</v>
      </c>
      <c r="D27" s="100" t="s">
        <v>103</v>
      </c>
      <c r="E27" s="100" t="s">
        <v>127</v>
      </c>
      <c r="F27" s="100"/>
      <c r="G27" s="269">
        <f>G28</f>
        <v>2</v>
      </c>
      <c r="H27" s="269">
        <f>H28</f>
        <v>0</v>
      </c>
      <c r="I27" s="269">
        <f>I28</f>
        <v>0</v>
      </c>
    </row>
    <row r="28" spans="1:9" ht="60" customHeight="1">
      <c r="A28" s="30">
        <v>20</v>
      </c>
      <c r="B28" s="77" t="s">
        <v>389</v>
      </c>
      <c r="C28" s="96">
        <v>807</v>
      </c>
      <c r="D28" s="100" t="s">
        <v>103</v>
      </c>
      <c r="E28" s="100" t="s">
        <v>390</v>
      </c>
      <c r="F28" s="100"/>
      <c r="G28" s="269">
        <f t="shared" ref="G28:I29" si="4">G29</f>
        <v>2</v>
      </c>
      <c r="H28" s="269">
        <f t="shared" si="4"/>
        <v>0</v>
      </c>
      <c r="I28" s="269">
        <f t="shared" si="4"/>
        <v>0</v>
      </c>
    </row>
    <row r="29" spans="1:9" ht="66" customHeight="1">
      <c r="A29" s="30">
        <v>21</v>
      </c>
      <c r="B29" s="186" t="s">
        <v>162</v>
      </c>
      <c r="C29" s="96">
        <v>807</v>
      </c>
      <c r="D29" s="100" t="s">
        <v>103</v>
      </c>
      <c r="E29" s="100" t="s">
        <v>390</v>
      </c>
      <c r="F29" s="100" t="s">
        <v>43</v>
      </c>
      <c r="G29" s="269">
        <f t="shared" si="4"/>
        <v>2</v>
      </c>
      <c r="H29" s="269">
        <f t="shared" si="4"/>
        <v>0</v>
      </c>
      <c r="I29" s="269">
        <f t="shared" si="4"/>
        <v>0</v>
      </c>
    </row>
    <row r="30" spans="1:9" ht="42.75" customHeight="1">
      <c r="A30" s="30">
        <v>22</v>
      </c>
      <c r="B30" s="186" t="s">
        <v>116</v>
      </c>
      <c r="C30" s="96">
        <v>807</v>
      </c>
      <c r="D30" s="100" t="s">
        <v>103</v>
      </c>
      <c r="E30" s="100" t="s">
        <v>390</v>
      </c>
      <c r="F30" s="100" t="s">
        <v>37</v>
      </c>
      <c r="G30" s="269">
        <v>2</v>
      </c>
      <c r="H30" s="269">
        <v>0</v>
      </c>
      <c r="I30" s="269">
        <v>0</v>
      </c>
    </row>
    <row r="31" spans="1:9" s="55" customFormat="1" ht="65.25" customHeight="1">
      <c r="A31" s="30">
        <v>23</v>
      </c>
      <c r="B31" s="101" t="s">
        <v>213</v>
      </c>
      <c r="C31" s="95">
        <v>807</v>
      </c>
      <c r="D31" s="102" t="s">
        <v>105</v>
      </c>
      <c r="E31" s="102"/>
      <c r="F31" s="102"/>
      <c r="G31" s="214">
        <f>G32+G36</f>
        <v>419.63200000000001</v>
      </c>
      <c r="H31" s="214">
        <f t="shared" ref="H31:I31" si="5">H32+H36</f>
        <v>404.13200000000001</v>
      </c>
      <c r="I31" s="214">
        <f t="shared" si="5"/>
        <v>404.13200000000001</v>
      </c>
    </row>
    <row r="32" spans="1:9" ht="18" customHeight="1">
      <c r="A32" s="30">
        <v>24</v>
      </c>
      <c r="B32" s="37" t="s">
        <v>146</v>
      </c>
      <c r="C32" s="96">
        <v>807</v>
      </c>
      <c r="D32" s="103" t="s">
        <v>105</v>
      </c>
      <c r="E32" s="100" t="s">
        <v>127</v>
      </c>
      <c r="F32" s="103"/>
      <c r="G32" s="182">
        <f t="shared" ref="G32:I34" si="6">G33</f>
        <v>15.5</v>
      </c>
      <c r="H32" s="182">
        <f t="shared" si="6"/>
        <v>0</v>
      </c>
      <c r="I32" s="182">
        <f t="shared" si="6"/>
        <v>0</v>
      </c>
    </row>
    <row r="33" spans="1:9" ht="98.25" customHeight="1">
      <c r="A33" s="30">
        <v>25</v>
      </c>
      <c r="B33" s="36" t="s">
        <v>147</v>
      </c>
      <c r="C33" s="96">
        <v>807</v>
      </c>
      <c r="D33" s="103" t="s">
        <v>105</v>
      </c>
      <c r="E33" s="103" t="s">
        <v>144</v>
      </c>
      <c r="F33" s="103"/>
      <c r="G33" s="182">
        <f t="shared" si="6"/>
        <v>15.5</v>
      </c>
      <c r="H33" s="182">
        <f t="shared" si="6"/>
        <v>0</v>
      </c>
      <c r="I33" s="182">
        <f t="shared" si="6"/>
        <v>0</v>
      </c>
    </row>
    <row r="34" spans="1:9" ht="15" customHeight="1">
      <c r="A34" s="30">
        <v>26</v>
      </c>
      <c r="B34" s="36" t="s">
        <v>31</v>
      </c>
      <c r="C34" s="96">
        <v>807</v>
      </c>
      <c r="D34" s="103" t="s">
        <v>105</v>
      </c>
      <c r="E34" s="103" t="s">
        <v>144</v>
      </c>
      <c r="F34" s="103" t="s">
        <v>53</v>
      </c>
      <c r="G34" s="182">
        <f t="shared" si="6"/>
        <v>15.5</v>
      </c>
      <c r="H34" s="182">
        <f t="shared" si="6"/>
        <v>0</v>
      </c>
      <c r="I34" s="182">
        <f t="shared" si="6"/>
        <v>0</v>
      </c>
    </row>
    <row r="35" spans="1:9" ht="33.75" customHeight="1">
      <c r="A35" s="30">
        <v>27</v>
      </c>
      <c r="B35" s="36" t="s">
        <v>36</v>
      </c>
      <c r="C35" s="96">
        <v>807</v>
      </c>
      <c r="D35" s="103" t="s">
        <v>105</v>
      </c>
      <c r="E35" s="103" t="s">
        <v>144</v>
      </c>
      <c r="F35" s="103" t="s">
        <v>38</v>
      </c>
      <c r="G35" s="104">
        <v>15.5</v>
      </c>
      <c r="H35" s="104">
        <v>0</v>
      </c>
      <c r="I35" s="104">
        <v>0</v>
      </c>
    </row>
    <row r="36" spans="1:9" ht="16.5" customHeight="1">
      <c r="A36" s="30">
        <v>28</v>
      </c>
      <c r="B36" s="37" t="s">
        <v>146</v>
      </c>
      <c r="C36" s="96">
        <v>807</v>
      </c>
      <c r="D36" s="103" t="s">
        <v>105</v>
      </c>
      <c r="E36" s="100" t="s">
        <v>127</v>
      </c>
      <c r="F36" s="103"/>
      <c r="G36" s="182">
        <f t="shared" ref="G36:I38" si="7">G37</f>
        <v>404.13200000000001</v>
      </c>
      <c r="H36" s="182">
        <f t="shared" si="7"/>
        <v>404.13200000000001</v>
      </c>
      <c r="I36" s="182">
        <f t="shared" si="7"/>
        <v>404.13200000000001</v>
      </c>
    </row>
    <row r="37" spans="1:9" ht="101.25" customHeight="1">
      <c r="A37" s="30">
        <v>29</v>
      </c>
      <c r="B37" s="36" t="s">
        <v>365</v>
      </c>
      <c r="C37" s="96">
        <v>807</v>
      </c>
      <c r="D37" s="103" t="s">
        <v>105</v>
      </c>
      <c r="E37" s="103" t="s">
        <v>217</v>
      </c>
      <c r="F37" s="103"/>
      <c r="G37" s="182">
        <f t="shared" si="7"/>
        <v>404.13200000000001</v>
      </c>
      <c r="H37" s="182">
        <f t="shared" si="7"/>
        <v>404.13200000000001</v>
      </c>
      <c r="I37" s="182">
        <f t="shared" si="7"/>
        <v>404.13200000000001</v>
      </c>
    </row>
    <row r="38" spans="1:9" ht="23.25" customHeight="1">
      <c r="A38" s="30">
        <v>30</v>
      </c>
      <c r="B38" s="36" t="s">
        <v>31</v>
      </c>
      <c r="C38" s="96">
        <v>807</v>
      </c>
      <c r="D38" s="103" t="s">
        <v>105</v>
      </c>
      <c r="E38" s="103" t="s">
        <v>217</v>
      </c>
      <c r="F38" s="103" t="s">
        <v>53</v>
      </c>
      <c r="G38" s="182">
        <f t="shared" si="7"/>
        <v>404.13200000000001</v>
      </c>
      <c r="H38" s="182">
        <f t="shared" si="7"/>
        <v>404.13200000000001</v>
      </c>
      <c r="I38" s="182">
        <f t="shared" si="7"/>
        <v>404.13200000000001</v>
      </c>
    </row>
    <row r="39" spans="1:9" ht="25.5" customHeight="1">
      <c r="A39" s="30">
        <v>31</v>
      </c>
      <c r="B39" s="36" t="s">
        <v>36</v>
      </c>
      <c r="C39" s="96">
        <v>807</v>
      </c>
      <c r="D39" s="103" t="s">
        <v>105</v>
      </c>
      <c r="E39" s="103" t="s">
        <v>217</v>
      </c>
      <c r="F39" s="103" t="s">
        <v>38</v>
      </c>
      <c r="G39" s="104">
        <v>404.13200000000001</v>
      </c>
      <c r="H39" s="104">
        <v>404.13200000000001</v>
      </c>
      <c r="I39" s="104">
        <v>404.13200000000001</v>
      </c>
    </row>
    <row r="40" spans="1:9" s="55" customFormat="1" ht="27" customHeight="1">
      <c r="A40" s="30">
        <v>32</v>
      </c>
      <c r="B40" s="63" t="s">
        <v>18</v>
      </c>
      <c r="C40" s="95">
        <v>807</v>
      </c>
      <c r="D40" s="105" t="s">
        <v>106</v>
      </c>
      <c r="E40" s="105"/>
      <c r="F40" s="106"/>
      <c r="G40" s="214">
        <f>G41</f>
        <v>10</v>
      </c>
      <c r="H40" s="214">
        <f t="shared" ref="H40:I44" si="8">H41</f>
        <v>10</v>
      </c>
      <c r="I40" s="214">
        <f t="shared" si="8"/>
        <v>10</v>
      </c>
    </row>
    <row r="41" spans="1:9" ht="24" customHeight="1">
      <c r="A41" s="30">
        <v>33</v>
      </c>
      <c r="B41" s="36" t="s">
        <v>41</v>
      </c>
      <c r="C41" s="96">
        <v>807</v>
      </c>
      <c r="D41" s="100" t="s">
        <v>106</v>
      </c>
      <c r="E41" s="100" t="s">
        <v>120</v>
      </c>
      <c r="F41" s="107"/>
      <c r="G41" s="182">
        <f>G42</f>
        <v>10</v>
      </c>
      <c r="H41" s="182">
        <f t="shared" si="8"/>
        <v>10</v>
      </c>
      <c r="I41" s="182">
        <f t="shared" si="8"/>
        <v>10</v>
      </c>
    </row>
    <row r="42" spans="1:9" ht="31.5" customHeight="1">
      <c r="A42" s="30">
        <v>34</v>
      </c>
      <c r="B42" s="59" t="s">
        <v>0</v>
      </c>
      <c r="C42" s="96">
        <v>807</v>
      </c>
      <c r="D42" s="100" t="s">
        <v>106</v>
      </c>
      <c r="E42" s="100" t="s">
        <v>129</v>
      </c>
      <c r="F42" s="107"/>
      <c r="G42" s="182">
        <f>G44</f>
        <v>10</v>
      </c>
      <c r="H42" s="182">
        <f>H44</f>
        <v>10</v>
      </c>
      <c r="I42" s="182">
        <f>I44</f>
        <v>10</v>
      </c>
    </row>
    <row r="43" spans="1:9" ht="36" customHeight="1">
      <c r="A43" s="30">
        <v>35</v>
      </c>
      <c r="B43" s="60" t="s">
        <v>6</v>
      </c>
      <c r="C43" s="96">
        <v>807</v>
      </c>
      <c r="D43" s="100" t="s">
        <v>106</v>
      </c>
      <c r="E43" s="100" t="s">
        <v>130</v>
      </c>
      <c r="F43" s="107"/>
      <c r="G43" s="182">
        <f>G44</f>
        <v>10</v>
      </c>
      <c r="H43" s="182">
        <f>H44</f>
        <v>10</v>
      </c>
      <c r="I43" s="182">
        <f>I44</f>
        <v>10</v>
      </c>
    </row>
    <row r="44" spans="1:9" ht="34.5" customHeight="1">
      <c r="A44" s="30">
        <v>36</v>
      </c>
      <c r="B44" s="37" t="s">
        <v>49</v>
      </c>
      <c r="C44" s="96">
        <v>807</v>
      </c>
      <c r="D44" s="100" t="s">
        <v>106</v>
      </c>
      <c r="E44" s="100" t="s">
        <v>130</v>
      </c>
      <c r="F44" s="108">
        <v>800</v>
      </c>
      <c r="G44" s="182">
        <f>G45</f>
        <v>10</v>
      </c>
      <c r="H44" s="182">
        <f t="shared" si="8"/>
        <v>10</v>
      </c>
      <c r="I44" s="182">
        <f t="shared" si="8"/>
        <v>10</v>
      </c>
    </row>
    <row r="45" spans="1:9" ht="29.25" customHeight="1">
      <c r="A45" s="30">
        <v>37</v>
      </c>
      <c r="B45" s="59" t="s">
        <v>63</v>
      </c>
      <c r="C45" s="96">
        <v>807</v>
      </c>
      <c r="D45" s="100" t="s">
        <v>106</v>
      </c>
      <c r="E45" s="100" t="s">
        <v>130</v>
      </c>
      <c r="F45" s="107">
        <v>870</v>
      </c>
      <c r="G45" s="182">
        <v>10</v>
      </c>
      <c r="H45" s="182">
        <v>10</v>
      </c>
      <c r="I45" s="182">
        <v>10</v>
      </c>
    </row>
    <row r="46" spans="1:9" ht="33" customHeight="1">
      <c r="A46" s="30">
        <v>38</v>
      </c>
      <c r="B46" s="61" t="s">
        <v>52</v>
      </c>
      <c r="C46" s="96">
        <v>807</v>
      </c>
      <c r="D46" s="105" t="s">
        <v>107</v>
      </c>
      <c r="E46" s="105"/>
      <c r="F46" s="105"/>
      <c r="G46" s="214">
        <f>G47+G54+G58</f>
        <v>1814.0162</v>
      </c>
      <c r="H46" s="214">
        <f t="shared" ref="H46:I46" si="9">H47+H54+H58</f>
        <v>27.3</v>
      </c>
      <c r="I46" s="214">
        <f t="shared" si="9"/>
        <v>27.3</v>
      </c>
    </row>
    <row r="47" spans="1:9" ht="37.5" customHeight="1">
      <c r="A47" s="30">
        <v>39</v>
      </c>
      <c r="B47" s="187" t="s">
        <v>151</v>
      </c>
      <c r="C47" s="96">
        <v>807</v>
      </c>
      <c r="D47" s="109" t="s">
        <v>107</v>
      </c>
      <c r="E47" s="100" t="s">
        <v>128</v>
      </c>
      <c r="F47" s="100"/>
      <c r="G47" s="182">
        <f>G48+G51</f>
        <v>1811.6732</v>
      </c>
      <c r="H47" s="182">
        <f t="shared" ref="H47:I47" si="10">H51</f>
        <v>0</v>
      </c>
      <c r="I47" s="182">
        <f t="shared" si="10"/>
        <v>0</v>
      </c>
    </row>
    <row r="48" spans="1:9" ht="54.75" customHeight="1">
      <c r="A48" s="30">
        <v>40</v>
      </c>
      <c r="B48" s="197" t="s">
        <v>382</v>
      </c>
      <c r="C48" s="96">
        <v>807</v>
      </c>
      <c r="D48" s="109" t="s">
        <v>107</v>
      </c>
      <c r="E48" s="100" t="s">
        <v>383</v>
      </c>
      <c r="F48" s="109"/>
      <c r="G48" s="182">
        <f>G49</f>
        <v>195</v>
      </c>
      <c r="H48" s="182">
        <f>H50</f>
        <v>0</v>
      </c>
      <c r="I48" s="182">
        <f>I50</f>
        <v>0</v>
      </c>
    </row>
    <row r="49" spans="1:9" ht="63" customHeight="1">
      <c r="A49" s="30">
        <v>41</v>
      </c>
      <c r="B49" s="186" t="s">
        <v>162</v>
      </c>
      <c r="C49" s="96">
        <v>807</v>
      </c>
      <c r="D49" s="100" t="s">
        <v>107</v>
      </c>
      <c r="E49" s="100" t="s">
        <v>383</v>
      </c>
      <c r="F49" s="100" t="s">
        <v>43</v>
      </c>
      <c r="G49" s="182">
        <f>G50</f>
        <v>195</v>
      </c>
      <c r="H49" s="182">
        <f>H50</f>
        <v>0</v>
      </c>
      <c r="I49" s="182">
        <f>I50</f>
        <v>0</v>
      </c>
    </row>
    <row r="50" spans="1:9" ht="50.25" customHeight="1">
      <c r="A50" s="30">
        <v>42</v>
      </c>
      <c r="B50" s="186" t="s">
        <v>116</v>
      </c>
      <c r="C50" s="96">
        <v>807</v>
      </c>
      <c r="D50" s="100" t="s">
        <v>107</v>
      </c>
      <c r="E50" s="100" t="s">
        <v>383</v>
      </c>
      <c r="F50" s="100" t="s">
        <v>37</v>
      </c>
      <c r="G50" s="182">
        <v>195</v>
      </c>
      <c r="H50" s="182">
        <v>0</v>
      </c>
      <c r="I50" s="182">
        <v>0</v>
      </c>
    </row>
    <row r="51" spans="1:9" ht="54.75" customHeight="1">
      <c r="A51" s="30">
        <v>43</v>
      </c>
      <c r="B51" s="197" t="s">
        <v>285</v>
      </c>
      <c r="C51" s="96">
        <v>807</v>
      </c>
      <c r="D51" s="109" t="s">
        <v>107</v>
      </c>
      <c r="E51" s="100" t="s">
        <v>286</v>
      </c>
      <c r="F51" s="109"/>
      <c r="G51" s="182">
        <f>G52</f>
        <v>1616.6732</v>
      </c>
      <c r="H51" s="182">
        <f>H53</f>
        <v>0</v>
      </c>
      <c r="I51" s="182">
        <f>I53</f>
        <v>0</v>
      </c>
    </row>
    <row r="52" spans="1:9" ht="63" customHeight="1">
      <c r="A52" s="30">
        <v>44</v>
      </c>
      <c r="B52" s="186" t="s">
        <v>162</v>
      </c>
      <c r="C52" s="96">
        <v>807</v>
      </c>
      <c r="D52" s="100" t="s">
        <v>107</v>
      </c>
      <c r="E52" s="100" t="s">
        <v>286</v>
      </c>
      <c r="F52" s="100" t="s">
        <v>43</v>
      </c>
      <c r="G52" s="182">
        <f>G53</f>
        <v>1616.6732</v>
      </c>
      <c r="H52" s="182">
        <f>H53</f>
        <v>0</v>
      </c>
      <c r="I52" s="182">
        <f>I53</f>
        <v>0</v>
      </c>
    </row>
    <row r="53" spans="1:9" ht="50.25" customHeight="1">
      <c r="A53" s="30">
        <v>45</v>
      </c>
      <c r="B53" s="186" t="s">
        <v>116</v>
      </c>
      <c r="C53" s="96">
        <v>807</v>
      </c>
      <c r="D53" s="100" t="s">
        <v>107</v>
      </c>
      <c r="E53" s="100" t="s">
        <v>286</v>
      </c>
      <c r="F53" s="100" t="s">
        <v>37</v>
      </c>
      <c r="G53" s="182">
        <v>1616.6732</v>
      </c>
      <c r="H53" s="182">
        <v>0</v>
      </c>
      <c r="I53" s="182">
        <v>0</v>
      </c>
    </row>
    <row r="54" spans="1:9" ht="58.5" customHeight="1">
      <c r="A54" s="30">
        <v>46</v>
      </c>
      <c r="B54" s="62" t="s">
        <v>150</v>
      </c>
      <c r="C54" s="96">
        <v>807</v>
      </c>
      <c r="D54" s="109" t="s">
        <v>107</v>
      </c>
      <c r="E54" s="109" t="s">
        <v>131</v>
      </c>
      <c r="F54" s="109"/>
      <c r="G54" s="182">
        <f>G55</f>
        <v>1.843</v>
      </c>
      <c r="H54" s="182">
        <f t="shared" ref="H54:I56" si="11">H55</f>
        <v>1.8</v>
      </c>
      <c r="I54" s="182">
        <f t="shared" si="11"/>
        <v>1.8</v>
      </c>
    </row>
    <row r="55" spans="1:9" ht="58.5" customHeight="1">
      <c r="A55" s="30">
        <v>47</v>
      </c>
      <c r="B55" s="62" t="s">
        <v>145</v>
      </c>
      <c r="C55" s="96">
        <v>807</v>
      </c>
      <c r="D55" s="109" t="s">
        <v>107</v>
      </c>
      <c r="E55" s="109" t="s">
        <v>132</v>
      </c>
      <c r="F55" s="109"/>
      <c r="G55" s="182">
        <f>G56</f>
        <v>1.843</v>
      </c>
      <c r="H55" s="182">
        <f t="shared" si="11"/>
        <v>1.8</v>
      </c>
      <c r="I55" s="182">
        <f t="shared" si="11"/>
        <v>1.8</v>
      </c>
    </row>
    <row r="56" spans="1:9" ht="40.5" customHeight="1">
      <c r="A56" s="30">
        <v>48</v>
      </c>
      <c r="B56" s="37" t="s">
        <v>117</v>
      </c>
      <c r="C56" s="96">
        <v>807</v>
      </c>
      <c r="D56" s="109" t="s">
        <v>107</v>
      </c>
      <c r="E56" s="109" t="s">
        <v>132</v>
      </c>
      <c r="F56" s="110" t="s">
        <v>43</v>
      </c>
      <c r="G56" s="182">
        <f>G57</f>
        <v>1.843</v>
      </c>
      <c r="H56" s="182">
        <f t="shared" si="11"/>
        <v>1.8</v>
      </c>
      <c r="I56" s="182">
        <f t="shared" si="11"/>
        <v>1.8</v>
      </c>
    </row>
    <row r="57" spans="1:9" ht="52.5" customHeight="1">
      <c r="A57" s="30">
        <v>49</v>
      </c>
      <c r="B57" s="37" t="s">
        <v>116</v>
      </c>
      <c r="C57" s="96">
        <v>807</v>
      </c>
      <c r="D57" s="109" t="s">
        <v>107</v>
      </c>
      <c r="E57" s="109" t="s">
        <v>132</v>
      </c>
      <c r="F57" s="111" t="s">
        <v>37</v>
      </c>
      <c r="G57" s="182">
        <v>1.843</v>
      </c>
      <c r="H57" s="182">
        <v>1.8</v>
      </c>
      <c r="I57" s="182">
        <v>1.8</v>
      </c>
    </row>
    <row r="58" spans="1:9" ht="30.75" customHeight="1">
      <c r="A58" s="30">
        <v>50</v>
      </c>
      <c r="B58" s="37" t="s">
        <v>146</v>
      </c>
      <c r="C58" s="96">
        <v>807</v>
      </c>
      <c r="D58" s="103" t="s">
        <v>107</v>
      </c>
      <c r="E58" s="100" t="s">
        <v>127</v>
      </c>
      <c r="F58" s="103"/>
      <c r="G58" s="182">
        <f t="shared" ref="G58:I60" si="12">G59</f>
        <v>0.5</v>
      </c>
      <c r="H58" s="182">
        <f t="shared" si="12"/>
        <v>25.5</v>
      </c>
      <c r="I58" s="182">
        <f t="shared" si="12"/>
        <v>25.5</v>
      </c>
    </row>
    <row r="59" spans="1:9" ht="93.75" customHeight="1">
      <c r="A59" s="30">
        <v>51</v>
      </c>
      <c r="B59" s="36" t="s">
        <v>368</v>
      </c>
      <c r="C59" s="96">
        <v>807</v>
      </c>
      <c r="D59" s="103" t="s">
        <v>107</v>
      </c>
      <c r="E59" s="103" t="s">
        <v>369</v>
      </c>
      <c r="F59" s="103"/>
      <c r="G59" s="182">
        <f t="shared" si="12"/>
        <v>0.5</v>
      </c>
      <c r="H59" s="182">
        <f t="shared" si="12"/>
        <v>25.5</v>
      </c>
      <c r="I59" s="182">
        <f t="shared" si="12"/>
        <v>25.5</v>
      </c>
    </row>
    <row r="60" spans="1:9" ht="38.25" customHeight="1">
      <c r="A60" s="30">
        <v>52</v>
      </c>
      <c r="B60" s="36" t="s">
        <v>31</v>
      </c>
      <c r="C60" s="96">
        <v>807</v>
      </c>
      <c r="D60" s="103" t="s">
        <v>107</v>
      </c>
      <c r="E60" s="103" t="s">
        <v>369</v>
      </c>
      <c r="F60" s="103" t="s">
        <v>53</v>
      </c>
      <c r="G60" s="182">
        <f t="shared" si="12"/>
        <v>0.5</v>
      </c>
      <c r="H60" s="182">
        <f t="shared" si="12"/>
        <v>25.5</v>
      </c>
      <c r="I60" s="182">
        <f t="shared" si="12"/>
        <v>25.5</v>
      </c>
    </row>
    <row r="61" spans="1:9" ht="39" customHeight="1">
      <c r="A61" s="30">
        <v>53</v>
      </c>
      <c r="B61" s="36" t="s">
        <v>36</v>
      </c>
      <c r="C61" s="96">
        <v>807</v>
      </c>
      <c r="D61" s="103" t="s">
        <v>107</v>
      </c>
      <c r="E61" s="103" t="s">
        <v>369</v>
      </c>
      <c r="F61" s="103" t="s">
        <v>38</v>
      </c>
      <c r="G61" s="104">
        <v>0.5</v>
      </c>
      <c r="H61" s="104">
        <v>25.5</v>
      </c>
      <c r="I61" s="104">
        <v>25.5</v>
      </c>
    </row>
    <row r="62" spans="1:9" ht="35.25" customHeight="1">
      <c r="A62" s="30">
        <v>54</v>
      </c>
      <c r="B62" s="63" t="s">
        <v>55</v>
      </c>
      <c r="C62" s="95">
        <v>807</v>
      </c>
      <c r="D62" s="105" t="s">
        <v>108</v>
      </c>
      <c r="E62" s="105"/>
      <c r="F62" s="105"/>
      <c r="G62" s="214">
        <f>G63</f>
        <v>179.70000000000002</v>
      </c>
      <c r="H62" s="214">
        <f t="shared" ref="H62:I62" si="13">H63</f>
        <v>189.9</v>
      </c>
      <c r="I62" s="214">
        <f t="shared" si="13"/>
        <v>201.1</v>
      </c>
    </row>
    <row r="63" spans="1:9" ht="33" customHeight="1">
      <c r="A63" s="30">
        <v>55</v>
      </c>
      <c r="B63" s="37" t="s">
        <v>56</v>
      </c>
      <c r="C63" s="96">
        <v>807</v>
      </c>
      <c r="D63" s="100" t="s">
        <v>109</v>
      </c>
      <c r="E63" s="105"/>
      <c r="F63" s="105"/>
      <c r="G63" s="182">
        <f>G65</f>
        <v>179.70000000000002</v>
      </c>
      <c r="H63" s="182">
        <f t="shared" ref="H63:I63" si="14">H65</f>
        <v>189.9</v>
      </c>
      <c r="I63" s="182">
        <f t="shared" si="14"/>
        <v>201.1</v>
      </c>
    </row>
    <row r="64" spans="1:9" ht="33" customHeight="1">
      <c r="A64" s="30">
        <v>56</v>
      </c>
      <c r="B64" s="37" t="s">
        <v>41</v>
      </c>
      <c r="C64" s="96">
        <v>807</v>
      </c>
      <c r="D64" s="100" t="s">
        <v>109</v>
      </c>
      <c r="E64" s="100" t="s">
        <v>123</v>
      </c>
      <c r="F64" s="105"/>
      <c r="G64" s="215">
        <f>G65</f>
        <v>179.70000000000002</v>
      </c>
      <c r="H64" s="215">
        <f t="shared" ref="H64:I65" si="15">H65</f>
        <v>189.9</v>
      </c>
      <c r="I64" s="215">
        <f t="shared" si="15"/>
        <v>201.1</v>
      </c>
    </row>
    <row r="65" spans="1:9" ht="68.25" customHeight="1">
      <c r="A65" s="30">
        <v>57</v>
      </c>
      <c r="B65" s="62" t="s">
        <v>1</v>
      </c>
      <c r="C65" s="96">
        <v>807</v>
      </c>
      <c r="D65" s="100" t="s">
        <v>109</v>
      </c>
      <c r="E65" s="100" t="s">
        <v>131</v>
      </c>
      <c r="F65" s="105"/>
      <c r="G65" s="182">
        <f>G66</f>
        <v>179.70000000000002</v>
      </c>
      <c r="H65" s="182">
        <f t="shared" si="15"/>
        <v>189.9</v>
      </c>
      <c r="I65" s="182">
        <f t="shared" si="15"/>
        <v>201.1</v>
      </c>
    </row>
    <row r="66" spans="1:9" ht="65.25" customHeight="1">
      <c r="A66" s="30">
        <v>58</v>
      </c>
      <c r="B66" s="37" t="s">
        <v>57</v>
      </c>
      <c r="C66" s="96">
        <v>807</v>
      </c>
      <c r="D66" s="100" t="s">
        <v>109</v>
      </c>
      <c r="E66" s="100" t="s">
        <v>133</v>
      </c>
      <c r="F66" s="105"/>
      <c r="G66" s="182">
        <f>G67+G69</f>
        <v>179.70000000000002</v>
      </c>
      <c r="H66" s="182">
        <f t="shared" ref="H66:I66" si="16">H67+H69</f>
        <v>189.9</v>
      </c>
      <c r="I66" s="182">
        <f t="shared" si="16"/>
        <v>201.1</v>
      </c>
    </row>
    <row r="67" spans="1:9" ht="72.75" customHeight="1">
      <c r="A67" s="30">
        <v>59</v>
      </c>
      <c r="B67" s="37" t="s">
        <v>48</v>
      </c>
      <c r="C67" s="96">
        <v>807</v>
      </c>
      <c r="D67" s="100" t="s">
        <v>109</v>
      </c>
      <c r="E67" s="100" t="s">
        <v>133</v>
      </c>
      <c r="F67" s="100" t="s">
        <v>42</v>
      </c>
      <c r="G67" s="182">
        <f>G68</f>
        <v>139.48500000000001</v>
      </c>
      <c r="H67" s="182">
        <f t="shared" ref="H67:I67" si="17">H68</f>
        <v>167.423</v>
      </c>
      <c r="I67" s="182">
        <f t="shared" si="17"/>
        <v>178.62299999999999</v>
      </c>
    </row>
    <row r="68" spans="1:9" ht="42" customHeight="1">
      <c r="A68" s="30">
        <v>60</v>
      </c>
      <c r="B68" s="37" t="s">
        <v>47</v>
      </c>
      <c r="C68" s="96">
        <v>807</v>
      </c>
      <c r="D68" s="100" t="s">
        <v>109</v>
      </c>
      <c r="E68" s="100" t="s">
        <v>133</v>
      </c>
      <c r="F68" s="100" t="s">
        <v>39</v>
      </c>
      <c r="G68" s="182">
        <v>139.48500000000001</v>
      </c>
      <c r="H68" s="182">
        <v>167.423</v>
      </c>
      <c r="I68" s="182">
        <v>178.62299999999999</v>
      </c>
    </row>
    <row r="69" spans="1:9" ht="50.25" customHeight="1">
      <c r="A69" s="30">
        <v>61</v>
      </c>
      <c r="B69" s="58" t="s">
        <v>115</v>
      </c>
      <c r="C69" s="96">
        <v>807</v>
      </c>
      <c r="D69" s="100" t="s">
        <v>109</v>
      </c>
      <c r="E69" s="100" t="s">
        <v>133</v>
      </c>
      <c r="F69" s="100" t="s">
        <v>43</v>
      </c>
      <c r="G69" s="182">
        <f>G70</f>
        <v>40.215000000000003</v>
      </c>
      <c r="H69" s="182">
        <f t="shared" ref="H69" si="18">H70</f>
        <v>22.477</v>
      </c>
      <c r="I69" s="182">
        <v>22.477</v>
      </c>
    </row>
    <row r="70" spans="1:9" ht="48.75" customHeight="1">
      <c r="A70" s="30">
        <v>62</v>
      </c>
      <c r="B70" s="58" t="s">
        <v>116</v>
      </c>
      <c r="C70" s="96">
        <v>807</v>
      </c>
      <c r="D70" s="100" t="s">
        <v>109</v>
      </c>
      <c r="E70" s="100" t="s">
        <v>133</v>
      </c>
      <c r="F70" s="100" t="s">
        <v>37</v>
      </c>
      <c r="G70" s="182">
        <v>40.215000000000003</v>
      </c>
      <c r="H70" s="182">
        <v>22.477</v>
      </c>
      <c r="I70" s="182">
        <v>0</v>
      </c>
    </row>
    <row r="71" spans="1:9" ht="33" customHeight="1">
      <c r="A71" s="30">
        <v>63</v>
      </c>
      <c r="B71" s="63" t="s">
        <v>34</v>
      </c>
      <c r="C71" s="95">
        <v>807</v>
      </c>
      <c r="D71" s="105" t="s">
        <v>96</v>
      </c>
      <c r="E71" s="100"/>
      <c r="F71" s="100"/>
      <c r="G71" s="214">
        <f>G72</f>
        <v>138.77450999999999</v>
      </c>
      <c r="H71" s="214">
        <f t="shared" ref="H71:I72" si="19">H72</f>
        <v>94.424999999999997</v>
      </c>
      <c r="I71" s="214">
        <f t="shared" si="19"/>
        <v>98.025000000000006</v>
      </c>
    </row>
    <row r="72" spans="1:9" ht="52.5" customHeight="1">
      <c r="A72" s="30">
        <v>64</v>
      </c>
      <c r="B72" s="37" t="s">
        <v>264</v>
      </c>
      <c r="C72" s="96">
        <v>807</v>
      </c>
      <c r="D72" s="100" t="s">
        <v>97</v>
      </c>
      <c r="E72" s="100"/>
      <c r="F72" s="100"/>
      <c r="G72" s="182">
        <f>G73</f>
        <v>138.77450999999999</v>
      </c>
      <c r="H72" s="182">
        <f t="shared" si="19"/>
        <v>94.424999999999997</v>
      </c>
      <c r="I72" s="182">
        <f t="shared" si="19"/>
        <v>98.025000000000006</v>
      </c>
    </row>
    <row r="73" spans="1:9" ht="49.5" customHeight="1">
      <c r="A73" s="30">
        <v>65</v>
      </c>
      <c r="B73" s="37" t="s">
        <v>118</v>
      </c>
      <c r="C73" s="96">
        <v>807</v>
      </c>
      <c r="D73" s="100" t="s">
        <v>97</v>
      </c>
      <c r="E73" s="100" t="s">
        <v>257</v>
      </c>
      <c r="F73" s="100"/>
      <c r="G73" s="182">
        <f t="shared" ref="G73:I73" si="20">G74</f>
        <v>138.77450999999999</v>
      </c>
      <c r="H73" s="182">
        <f t="shared" si="20"/>
        <v>94.424999999999997</v>
      </c>
      <c r="I73" s="182">
        <f t="shared" si="20"/>
        <v>98.025000000000006</v>
      </c>
    </row>
    <row r="74" spans="1:9" ht="50.25" customHeight="1">
      <c r="A74" s="30">
        <v>66</v>
      </c>
      <c r="B74" s="37" t="s">
        <v>258</v>
      </c>
      <c r="C74" s="96">
        <v>807</v>
      </c>
      <c r="D74" s="100" t="s">
        <v>97</v>
      </c>
      <c r="E74" s="100" t="s">
        <v>259</v>
      </c>
      <c r="F74" s="100"/>
      <c r="G74" s="182">
        <f>G75+G78</f>
        <v>138.77450999999999</v>
      </c>
      <c r="H74" s="182">
        <f t="shared" ref="H74:I74" si="21">H75+H78</f>
        <v>94.424999999999997</v>
      </c>
      <c r="I74" s="182">
        <f t="shared" si="21"/>
        <v>98.025000000000006</v>
      </c>
    </row>
    <row r="75" spans="1:9" s="35" customFormat="1" ht="128.25" customHeight="1">
      <c r="A75" s="30">
        <v>67</v>
      </c>
      <c r="B75" s="39" t="s">
        <v>379</v>
      </c>
      <c r="C75" s="112">
        <v>807</v>
      </c>
      <c r="D75" s="100" t="s">
        <v>97</v>
      </c>
      <c r="E75" s="103" t="s">
        <v>378</v>
      </c>
      <c r="F75" s="103"/>
      <c r="G75" s="182">
        <f t="shared" ref="G75:I76" si="22">G76</f>
        <v>57.683999999999997</v>
      </c>
      <c r="H75" s="182">
        <f t="shared" si="22"/>
        <v>32.9</v>
      </c>
      <c r="I75" s="182">
        <f t="shared" si="22"/>
        <v>36.5</v>
      </c>
    </row>
    <row r="76" spans="1:9" s="35" customFormat="1" ht="33" customHeight="1">
      <c r="A76" s="30">
        <v>68</v>
      </c>
      <c r="B76" s="36" t="s">
        <v>117</v>
      </c>
      <c r="C76" s="112">
        <v>807</v>
      </c>
      <c r="D76" s="100" t="s">
        <v>97</v>
      </c>
      <c r="E76" s="103" t="s">
        <v>378</v>
      </c>
      <c r="F76" s="103" t="s">
        <v>43</v>
      </c>
      <c r="G76" s="182">
        <f t="shared" si="22"/>
        <v>57.683999999999997</v>
      </c>
      <c r="H76" s="182">
        <f t="shared" si="22"/>
        <v>32.9</v>
      </c>
      <c r="I76" s="182">
        <f t="shared" si="22"/>
        <v>36.5</v>
      </c>
    </row>
    <row r="77" spans="1:9" s="35" customFormat="1" ht="33" customHeight="1">
      <c r="A77" s="30">
        <v>69</v>
      </c>
      <c r="B77" s="36" t="s">
        <v>2</v>
      </c>
      <c r="C77" s="112">
        <v>807</v>
      </c>
      <c r="D77" s="100" t="s">
        <v>97</v>
      </c>
      <c r="E77" s="103" t="s">
        <v>378</v>
      </c>
      <c r="F77" s="103" t="s">
        <v>37</v>
      </c>
      <c r="G77" s="182">
        <v>57.683999999999997</v>
      </c>
      <c r="H77" s="182">
        <v>32.9</v>
      </c>
      <c r="I77" s="182">
        <v>36.5</v>
      </c>
    </row>
    <row r="78" spans="1:9" s="35" customFormat="1" ht="138.75" customHeight="1">
      <c r="A78" s="30">
        <v>70</v>
      </c>
      <c r="B78" s="39" t="s">
        <v>260</v>
      </c>
      <c r="C78" s="112">
        <v>807</v>
      </c>
      <c r="D78" s="100" t="s">
        <v>97</v>
      </c>
      <c r="E78" s="103" t="s">
        <v>261</v>
      </c>
      <c r="F78" s="103"/>
      <c r="G78" s="182">
        <f t="shared" ref="G78:I79" si="23">G79</f>
        <v>81.090509999999995</v>
      </c>
      <c r="H78" s="182">
        <f t="shared" si="23"/>
        <v>61.524999999999999</v>
      </c>
      <c r="I78" s="182">
        <f t="shared" si="23"/>
        <v>61.524999999999999</v>
      </c>
    </row>
    <row r="79" spans="1:9" s="35" customFormat="1" ht="33" customHeight="1">
      <c r="A79" s="30">
        <v>71</v>
      </c>
      <c r="B79" s="36" t="s">
        <v>117</v>
      </c>
      <c r="C79" s="112">
        <v>807</v>
      </c>
      <c r="D79" s="100" t="s">
        <v>97</v>
      </c>
      <c r="E79" s="103" t="s">
        <v>261</v>
      </c>
      <c r="F79" s="103" t="s">
        <v>43</v>
      </c>
      <c r="G79" s="182">
        <f t="shared" si="23"/>
        <v>81.090509999999995</v>
      </c>
      <c r="H79" s="182">
        <f t="shared" si="23"/>
        <v>61.524999999999999</v>
      </c>
      <c r="I79" s="182">
        <f t="shared" si="23"/>
        <v>61.524999999999999</v>
      </c>
    </row>
    <row r="80" spans="1:9" s="35" customFormat="1" ht="33" customHeight="1">
      <c r="A80" s="30">
        <v>72</v>
      </c>
      <c r="B80" s="36" t="s">
        <v>2</v>
      </c>
      <c r="C80" s="112">
        <v>807</v>
      </c>
      <c r="D80" s="100" t="s">
        <v>97</v>
      </c>
      <c r="E80" s="103" t="s">
        <v>261</v>
      </c>
      <c r="F80" s="103" t="s">
        <v>37</v>
      </c>
      <c r="G80" s="182">
        <v>81.090509999999995</v>
      </c>
      <c r="H80" s="182">
        <v>61.524999999999999</v>
      </c>
      <c r="I80" s="182">
        <v>61.524999999999999</v>
      </c>
    </row>
    <row r="81" spans="1:9" ht="26.25" customHeight="1">
      <c r="A81" s="30">
        <v>73</v>
      </c>
      <c r="B81" s="63" t="s">
        <v>3</v>
      </c>
      <c r="C81" s="95">
        <v>807</v>
      </c>
      <c r="D81" s="105" t="s">
        <v>98</v>
      </c>
      <c r="E81" s="100"/>
      <c r="F81" s="100"/>
      <c r="G81" s="214">
        <f t="shared" ref="G81:I83" si="24">G82</f>
        <v>1372.8897299999999</v>
      </c>
      <c r="H81" s="214">
        <f t="shared" si="24"/>
        <v>1035.2190000000001</v>
      </c>
      <c r="I81" s="214">
        <f t="shared" si="24"/>
        <v>1048.819</v>
      </c>
    </row>
    <row r="82" spans="1:9" ht="26.25" customHeight="1">
      <c r="A82" s="30">
        <v>74</v>
      </c>
      <c r="B82" s="64" t="s">
        <v>54</v>
      </c>
      <c r="C82" s="96">
        <v>807</v>
      </c>
      <c r="D82" s="100" t="s">
        <v>99</v>
      </c>
      <c r="E82" s="105"/>
      <c r="F82" s="105"/>
      <c r="G82" s="214">
        <f>G83</f>
        <v>1372.8897299999999</v>
      </c>
      <c r="H82" s="214">
        <f t="shared" si="24"/>
        <v>1035.2190000000001</v>
      </c>
      <c r="I82" s="214">
        <f t="shared" si="24"/>
        <v>1048.819</v>
      </c>
    </row>
    <row r="83" spans="1:9" ht="52.5" customHeight="1">
      <c r="A83" s="30">
        <v>75</v>
      </c>
      <c r="B83" s="37" t="s">
        <v>118</v>
      </c>
      <c r="C83" s="96">
        <v>807</v>
      </c>
      <c r="D83" s="100" t="s">
        <v>99</v>
      </c>
      <c r="E83" s="100" t="s">
        <v>135</v>
      </c>
      <c r="F83" s="100"/>
      <c r="G83" s="182">
        <f>G84</f>
        <v>1372.8897299999999</v>
      </c>
      <c r="H83" s="182">
        <f t="shared" si="24"/>
        <v>1035.2190000000001</v>
      </c>
      <c r="I83" s="182">
        <f t="shared" si="24"/>
        <v>1048.819</v>
      </c>
    </row>
    <row r="84" spans="1:9" ht="48" customHeight="1">
      <c r="A84" s="30">
        <v>76</v>
      </c>
      <c r="B84" s="58" t="s">
        <v>218</v>
      </c>
      <c r="C84" s="96">
        <v>807</v>
      </c>
      <c r="D84" s="100" t="s">
        <v>99</v>
      </c>
      <c r="E84" s="100" t="s">
        <v>134</v>
      </c>
      <c r="F84" s="100"/>
      <c r="G84" s="182">
        <f>G85+G88</f>
        <v>1372.8897299999999</v>
      </c>
      <c r="H84" s="182">
        <f t="shared" ref="H84:I84" si="25">H85+H88</f>
        <v>1035.2190000000001</v>
      </c>
      <c r="I84" s="182">
        <f t="shared" si="25"/>
        <v>1048.819</v>
      </c>
    </row>
    <row r="85" spans="1:9" ht="139.5" customHeight="1">
      <c r="A85" s="30">
        <v>77</v>
      </c>
      <c r="B85" s="58" t="s">
        <v>255</v>
      </c>
      <c r="C85" s="56">
        <v>807</v>
      </c>
      <c r="D85" s="100" t="s">
        <v>99</v>
      </c>
      <c r="E85" s="100" t="s">
        <v>269</v>
      </c>
      <c r="F85" s="100"/>
      <c r="G85" s="182">
        <f t="shared" ref="G85:I86" si="26">G86</f>
        <v>801.51900000000001</v>
      </c>
      <c r="H85" s="182">
        <f t="shared" si="26"/>
        <v>801.51900000000001</v>
      </c>
      <c r="I85" s="182">
        <f t="shared" si="26"/>
        <v>801.51900000000001</v>
      </c>
    </row>
    <row r="86" spans="1:9" ht="38.25" customHeight="1">
      <c r="A86" s="30">
        <v>78</v>
      </c>
      <c r="B86" s="36" t="s">
        <v>117</v>
      </c>
      <c r="C86" s="38">
        <v>807</v>
      </c>
      <c r="D86" s="100" t="s">
        <v>99</v>
      </c>
      <c r="E86" s="100" t="s">
        <v>269</v>
      </c>
      <c r="F86" s="103" t="s">
        <v>43</v>
      </c>
      <c r="G86" s="182">
        <f t="shared" si="26"/>
        <v>801.51900000000001</v>
      </c>
      <c r="H86" s="182">
        <f t="shared" si="26"/>
        <v>801.51900000000001</v>
      </c>
      <c r="I86" s="182">
        <f t="shared" si="26"/>
        <v>801.51900000000001</v>
      </c>
    </row>
    <row r="87" spans="1:9" ht="48.75" customHeight="1">
      <c r="A87" s="30">
        <v>79</v>
      </c>
      <c r="B87" s="37" t="s">
        <v>116</v>
      </c>
      <c r="C87" s="56">
        <v>807</v>
      </c>
      <c r="D87" s="100" t="s">
        <v>99</v>
      </c>
      <c r="E87" s="100" t="s">
        <v>269</v>
      </c>
      <c r="F87" s="100" t="s">
        <v>37</v>
      </c>
      <c r="G87" s="182">
        <v>801.51900000000001</v>
      </c>
      <c r="H87" s="182">
        <v>801.51900000000001</v>
      </c>
      <c r="I87" s="182">
        <v>801.51900000000001</v>
      </c>
    </row>
    <row r="88" spans="1:9" ht="148.5" customHeight="1">
      <c r="A88" s="30">
        <v>80</v>
      </c>
      <c r="B88" s="58" t="s">
        <v>219</v>
      </c>
      <c r="C88" s="96">
        <v>807</v>
      </c>
      <c r="D88" s="100" t="s">
        <v>99</v>
      </c>
      <c r="E88" s="100" t="s">
        <v>136</v>
      </c>
      <c r="F88" s="100"/>
      <c r="G88" s="182">
        <f t="shared" ref="G88:I89" si="27">G89</f>
        <v>571.37072999999998</v>
      </c>
      <c r="H88" s="182">
        <f t="shared" si="27"/>
        <v>233.7</v>
      </c>
      <c r="I88" s="182">
        <f t="shared" si="27"/>
        <v>247.3</v>
      </c>
    </row>
    <row r="89" spans="1:9" ht="38.25" customHeight="1">
      <c r="A89" s="30">
        <v>81</v>
      </c>
      <c r="B89" s="36" t="s">
        <v>117</v>
      </c>
      <c r="C89" s="112">
        <v>807</v>
      </c>
      <c r="D89" s="100" t="s">
        <v>99</v>
      </c>
      <c r="E89" s="100" t="s">
        <v>136</v>
      </c>
      <c r="F89" s="103" t="s">
        <v>43</v>
      </c>
      <c r="G89" s="182">
        <f t="shared" si="27"/>
        <v>571.37072999999998</v>
      </c>
      <c r="H89" s="182">
        <f t="shared" si="27"/>
        <v>233.7</v>
      </c>
      <c r="I89" s="182">
        <f t="shared" si="27"/>
        <v>247.3</v>
      </c>
    </row>
    <row r="90" spans="1:9" ht="48.75" customHeight="1">
      <c r="A90" s="30">
        <v>82</v>
      </c>
      <c r="B90" s="37" t="s">
        <v>116</v>
      </c>
      <c r="C90" s="96">
        <v>807</v>
      </c>
      <c r="D90" s="100" t="s">
        <v>99</v>
      </c>
      <c r="E90" s="100" t="s">
        <v>136</v>
      </c>
      <c r="F90" s="100" t="s">
        <v>37</v>
      </c>
      <c r="G90" s="182">
        <v>571.37072999999998</v>
      </c>
      <c r="H90" s="182">
        <v>233.7</v>
      </c>
      <c r="I90" s="182">
        <v>247.3</v>
      </c>
    </row>
    <row r="91" spans="1:9" ht="18.75" customHeight="1">
      <c r="A91" s="30">
        <v>83</v>
      </c>
      <c r="B91" s="63" t="s">
        <v>33</v>
      </c>
      <c r="C91" s="96">
        <v>807</v>
      </c>
      <c r="D91" s="105" t="s">
        <v>100</v>
      </c>
      <c r="E91" s="105"/>
      <c r="F91" s="105"/>
      <c r="G91" s="214">
        <f>G92+G111+G128</f>
        <v>2511.8334399999999</v>
      </c>
      <c r="H91" s="214">
        <f t="shared" ref="H91:I91" si="28">H92+H111+H128</f>
        <v>990.52099999999996</v>
      </c>
      <c r="I91" s="214">
        <f t="shared" si="28"/>
        <v>990.52099999999996</v>
      </c>
    </row>
    <row r="92" spans="1:9" ht="18.75" customHeight="1">
      <c r="A92" s="30">
        <v>84</v>
      </c>
      <c r="B92" s="207" t="s">
        <v>227</v>
      </c>
      <c r="C92" s="96">
        <v>807</v>
      </c>
      <c r="D92" s="105" t="s">
        <v>228</v>
      </c>
      <c r="E92" s="105"/>
      <c r="F92" s="105"/>
      <c r="G92" s="214">
        <f>G93+G99</f>
        <v>983.16399000000001</v>
      </c>
      <c r="H92" s="214">
        <f t="shared" ref="H92:I92" si="29">H99</f>
        <v>451.63200000000001</v>
      </c>
      <c r="I92" s="214">
        <f t="shared" si="29"/>
        <v>451.63200000000001</v>
      </c>
    </row>
    <row r="93" spans="1:9" ht="37.5" customHeight="1">
      <c r="A93" s="30">
        <v>85</v>
      </c>
      <c r="B93" s="187" t="s">
        <v>151</v>
      </c>
      <c r="C93" s="96">
        <v>807</v>
      </c>
      <c r="D93" s="100" t="s">
        <v>228</v>
      </c>
      <c r="E93" s="100" t="s">
        <v>121</v>
      </c>
      <c r="F93" s="100"/>
      <c r="G93" s="269">
        <f>G94</f>
        <v>305.25764000000004</v>
      </c>
      <c r="H93" s="269">
        <f t="shared" ref="H93:I93" si="30">H94</f>
        <v>0</v>
      </c>
      <c r="I93" s="269">
        <f t="shared" si="30"/>
        <v>0</v>
      </c>
    </row>
    <row r="94" spans="1:9" ht="54.75" customHeight="1">
      <c r="A94" s="30">
        <v>86</v>
      </c>
      <c r="B94" s="197" t="s">
        <v>285</v>
      </c>
      <c r="C94" s="96">
        <v>807</v>
      </c>
      <c r="D94" s="100" t="s">
        <v>228</v>
      </c>
      <c r="E94" s="100" t="s">
        <v>384</v>
      </c>
      <c r="F94" s="109"/>
      <c r="G94" s="269">
        <f>G95+G97</f>
        <v>305.25764000000004</v>
      </c>
      <c r="H94" s="269">
        <f>H96</f>
        <v>0</v>
      </c>
      <c r="I94" s="269">
        <f>I96</f>
        <v>0</v>
      </c>
    </row>
    <row r="95" spans="1:9" ht="63" customHeight="1">
      <c r="A95" s="30">
        <v>87</v>
      </c>
      <c r="B95" s="186" t="s">
        <v>162</v>
      </c>
      <c r="C95" s="96">
        <v>807</v>
      </c>
      <c r="D95" s="100" t="s">
        <v>228</v>
      </c>
      <c r="E95" s="100" t="s">
        <v>384</v>
      </c>
      <c r="F95" s="100" t="s">
        <v>43</v>
      </c>
      <c r="G95" s="269">
        <f>G96</f>
        <v>187.67346000000001</v>
      </c>
      <c r="H95" s="269">
        <f>H96</f>
        <v>0</v>
      </c>
      <c r="I95" s="269">
        <f>I96</f>
        <v>0</v>
      </c>
    </row>
    <row r="96" spans="1:9" ht="50.25" customHeight="1">
      <c r="A96" s="30">
        <v>88</v>
      </c>
      <c r="B96" s="186" t="s">
        <v>116</v>
      </c>
      <c r="C96" s="96">
        <v>807</v>
      </c>
      <c r="D96" s="100" t="s">
        <v>228</v>
      </c>
      <c r="E96" s="100" t="s">
        <v>384</v>
      </c>
      <c r="F96" s="100" t="s">
        <v>37</v>
      </c>
      <c r="G96" s="269">
        <v>187.67346000000001</v>
      </c>
      <c r="H96" s="269">
        <v>0</v>
      </c>
      <c r="I96" s="269">
        <v>0</v>
      </c>
    </row>
    <row r="97" spans="1:9" ht="17.25" customHeight="1">
      <c r="A97" s="30">
        <v>89</v>
      </c>
      <c r="B97" s="187" t="s">
        <v>49</v>
      </c>
      <c r="C97" s="96">
        <v>807</v>
      </c>
      <c r="D97" s="100" t="s">
        <v>228</v>
      </c>
      <c r="E97" s="100" t="s">
        <v>384</v>
      </c>
      <c r="F97" s="100" t="s">
        <v>50</v>
      </c>
      <c r="G97" s="269">
        <f>G98</f>
        <v>117.58418</v>
      </c>
      <c r="H97" s="269">
        <f>H98</f>
        <v>0</v>
      </c>
      <c r="I97" s="269">
        <f>I98</f>
        <v>0</v>
      </c>
    </row>
    <row r="98" spans="1:9" ht="27" customHeight="1">
      <c r="A98" s="30">
        <v>90</v>
      </c>
      <c r="B98" s="187" t="s">
        <v>385</v>
      </c>
      <c r="C98" s="96">
        <v>807</v>
      </c>
      <c r="D98" s="100" t="s">
        <v>228</v>
      </c>
      <c r="E98" s="100" t="s">
        <v>384</v>
      </c>
      <c r="F98" s="100" t="s">
        <v>386</v>
      </c>
      <c r="G98" s="269">
        <v>117.58418</v>
      </c>
      <c r="H98" s="269">
        <v>0</v>
      </c>
      <c r="I98" s="269">
        <v>0</v>
      </c>
    </row>
    <row r="99" spans="1:9" ht="18.75" customHeight="1">
      <c r="A99" s="30">
        <v>91</v>
      </c>
      <c r="B99" s="37" t="s">
        <v>151</v>
      </c>
      <c r="C99" s="96">
        <v>807</v>
      </c>
      <c r="D99" s="100" t="s">
        <v>228</v>
      </c>
      <c r="E99" s="100" t="s">
        <v>128</v>
      </c>
      <c r="F99" s="208"/>
      <c r="G99" s="182">
        <f>G101+G103+G107</f>
        <v>677.90634999999997</v>
      </c>
      <c r="H99" s="182">
        <f t="shared" ref="H99:I99" si="31">H101+H107</f>
        <v>451.63200000000001</v>
      </c>
      <c r="I99" s="182">
        <f t="shared" si="31"/>
        <v>451.63200000000001</v>
      </c>
    </row>
    <row r="100" spans="1:9" ht="48.75" customHeight="1">
      <c r="A100" s="30">
        <v>92</v>
      </c>
      <c r="B100" s="207" t="s">
        <v>229</v>
      </c>
      <c r="C100" s="96">
        <v>807</v>
      </c>
      <c r="D100" s="100" t="s">
        <v>228</v>
      </c>
      <c r="E100" s="100" t="s">
        <v>230</v>
      </c>
      <c r="F100" s="208"/>
      <c r="G100" s="182">
        <f>G101</f>
        <v>51.499099999999999</v>
      </c>
      <c r="H100" s="182">
        <f t="shared" ref="H100:I100" si="32">H101</f>
        <v>46.305999999999997</v>
      </c>
      <c r="I100" s="182">
        <f t="shared" si="32"/>
        <v>46.305999999999997</v>
      </c>
    </row>
    <row r="101" spans="1:9" ht="42" customHeight="1">
      <c r="A101" s="30">
        <v>93</v>
      </c>
      <c r="B101" s="209" t="s">
        <v>231</v>
      </c>
      <c r="C101" s="96">
        <v>807</v>
      </c>
      <c r="D101" s="100" t="s">
        <v>228</v>
      </c>
      <c r="E101" s="100" t="s">
        <v>230</v>
      </c>
      <c r="F101" s="208" t="s">
        <v>43</v>
      </c>
      <c r="G101" s="182">
        <f>G102</f>
        <v>51.499099999999999</v>
      </c>
      <c r="H101" s="182">
        <f>H102</f>
        <v>46.305999999999997</v>
      </c>
      <c r="I101" s="182">
        <f>I102</f>
        <v>46.305999999999997</v>
      </c>
    </row>
    <row r="102" spans="1:9" ht="53.25" customHeight="1">
      <c r="A102" s="30">
        <v>94</v>
      </c>
      <c r="B102" s="207" t="s">
        <v>116</v>
      </c>
      <c r="C102" s="96">
        <v>807</v>
      </c>
      <c r="D102" s="100" t="s">
        <v>228</v>
      </c>
      <c r="E102" s="100" t="s">
        <v>230</v>
      </c>
      <c r="F102" s="208" t="s">
        <v>37</v>
      </c>
      <c r="G102" s="71">
        <v>51.499099999999999</v>
      </c>
      <c r="H102" s="71">
        <v>46.305999999999997</v>
      </c>
      <c r="I102" s="71">
        <v>46.305999999999997</v>
      </c>
    </row>
    <row r="103" spans="1:9" ht="22.5" customHeight="1">
      <c r="A103" s="30">
        <v>95</v>
      </c>
      <c r="B103" s="187" t="s">
        <v>151</v>
      </c>
      <c r="C103" s="96"/>
      <c r="D103" s="100" t="s">
        <v>228</v>
      </c>
      <c r="E103" s="100" t="s">
        <v>128</v>
      </c>
      <c r="F103" s="268"/>
      <c r="G103" s="269">
        <f>G105</f>
        <v>270</v>
      </c>
      <c r="H103" s="269">
        <f>H105</f>
        <v>0</v>
      </c>
      <c r="I103" s="269">
        <f>I105</f>
        <v>0</v>
      </c>
    </row>
    <row r="104" spans="1:9" ht="48.75" customHeight="1">
      <c r="A104" s="30">
        <v>96</v>
      </c>
      <c r="B104" s="270" t="s">
        <v>382</v>
      </c>
      <c r="C104" s="96"/>
      <c r="D104" s="100" t="s">
        <v>228</v>
      </c>
      <c r="E104" s="100" t="s">
        <v>383</v>
      </c>
      <c r="F104" s="268"/>
      <c r="G104" s="269">
        <f t="shared" ref="G104:I105" si="33">G105</f>
        <v>270</v>
      </c>
      <c r="H104" s="269">
        <f t="shared" si="33"/>
        <v>0</v>
      </c>
      <c r="I104" s="269">
        <f t="shared" si="33"/>
        <v>0</v>
      </c>
    </row>
    <row r="105" spans="1:9" ht="51.75" customHeight="1">
      <c r="A105" s="30">
        <v>97</v>
      </c>
      <c r="B105" s="271" t="s">
        <v>231</v>
      </c>
      <c r="C105" s="96"/>
      <c r="D105" s="100" t="s">
        <v>228</v>
      </c>
      <c r="E105" s="100" t="s">
        <v>383</v>
      </c>
      <c r="F105" s="268" t="s">
        <v>43</v>
      </c>
      <c r="G105" s="269">
        <f t="shared" si="33"/>
        <v>270</v>
      </c>
      <c r="H105" s="269">
        <f t="shared" si="33"/>
        <v>0</v>
      </c>
      <c r="I105" s="269">
        <f t="shared" si="33"/>
        <v>0</v>
      </c>
    </row>
    <row r="106" spans="1:9" ht="49.5" customHeight="1">
      <c r="A106" s="30">
        <v>98</v>
      </c>
      <c r="B106" s="270" t="s">
        <v>116</v>
      </c>
      <c r="C106" s="96"/>
      <c r="D106" s="100" t="s">
        <v>228</v>
      </c>
      <c r="E106" s="100" t="s">
        <v>383</v>
      </c>
      <c r="F106" s="268" t="s">
        <v>37</v>
      </c>
      <c r="G106" s="269">
        <v>270</v>
      </c>
      <c r="H106" s="269">
        <v>0</v>
      </c>
      <c r="I106" s="269">
        <v>0</v>
      </c>
    </row>
    <row r="107" spans="1:9" ht="22.5" customHeight="1">
      <c r="A107" s="30">
        <v>99</v>
      </c>
      <c r="B107" s="37" t="s">
        <v>151</v>
      </c>
      <c r="C107" s="96">
        <v>807</v>
      </c>
      <c r="D107" s="100" t="s">
        <v>228</v>
      </c>
      <c r="E107" s="100" t="s">
        <v>128</v>
      </c>
      <c r="F107" s="210"/>
      <c r="G107" s="182">
        <f t="shared" ref="G107:I107" si="34">G109</f>
        <v>356.40724999999998</v>
      </c>
      <c r="H107" s="182">
        <f t="shared" si="34"/>
        <v>405.32600000000002</v>
      </c>
      <c r="I107" s="182">
        <f t="shared" si="34"/>
        <v>405.32600000000002</v>
      </c>
    </row>
    <row r="108" spans="1:9" ht="48.75" customHeight="1">
      <c r="A108" s="30">
        <v>100</v>
      </c>
      <c r="B108" s="207" t="s">
        <v>232</v>
      </c>
      <c r="C108" s="96">
        <v>807</v>
      </c>
      <c r="D108" s="100" t="s">
        <v>228</v>
      </c>
      <c r="E108" s="100" t="s">
        <v>233</v>
      </c>
      <c r="F108" s="210"/>
      <c r="G108" s="182">
        <f>G109</f>
        <v>356.40724999999998</v>
      </c>
      <c r="H108" s="182">
        <f t="shared" ref="H108:I109" si="35">H109</f>
        <v>405.32600000000002</v>
      </c>
      <c r="I108" s="182">
        <f t="shared" si="35"/>
        <v>405.32600000000002</v>
      </c>
    </row>
    <row r="109" spans="1:9" ht="51.75" customHeight="1">
      <c r="A109" s="30">
        <v>101</v>
      </c>
      <c r="B109" s="209" t="s">
        <v>231</v>
      </c>
      <c r="C109" s="96">
        <v>807</v>
      </c>
      <c r="D109" s="100" t="s">
        <v>228</v>
      </c>
      <c r="E109" s="100" t="s">
        <v>233</v>
      </c>
      <c r="F109" s="210" t="s">
        <v>43</v>
      </c>
      <c r="G109" s="182">
        <f>G110</f>
        <v>356.40724999999998</v>
      </c>
      <c r="H109" s="182">
        <f t="shared" si="35"/>
        <v>405.32600000000002</v>
      </c>
      <c r="I109" s="182">
        <f t="shared" si="35"/>
        <v>405.32600000000002</v>
      </c>
    </row>
    <row r="110" spans="1:9" ht="49.5" customHeight="1">
      <c r="A110" s="30">
        <v>102</v>
      </c>
      <c r="B110" s="207" t="s">
        <v>116</v>
      </c>
      <c r="C110" s="96">
        <v>807</v>
      </c>
      <c r="D110" s="100" t="s">
        <v>228</v>
      </c>
      <c r="E110" s="100" t="s">
        <v>233</v>
      </c>
      <c r="F110" s="210" t="s">
        <v>37</v>
      </c>
      <c r="G110" s="182">
        <v>356.40724999999998</v>
      </c>
      <c r="H110" s="182">
        <v>405.32600000000002</v>
      </c>
      <c r="I110" s="182">
        <v>405.32600000000002</v>
      </c>
    </row>
    <row r="111" spans="1:9" s="55" customFormat="1" ht="32.25" customHeight="1">
      <c r="A111" s="30">
        <v>103</v>
      </c>
      <c r="B111" s="121" t="s">
        <v>35</v>
      </c>
      <c r="C111" s="95">
        <v>807</v>
      </c>
      <c r="D111" s="105" t="s">
        <v>101</v>
      </c>
      <c r="E111" s="105"/>
      <c r="F111" s="105"/>
      <c r="G111" s="214">
        <f>G112</f>
        <v>1427.85745</v>
      </c>
      <c r="H111" s="214">
        <f t="shared" ref="H111:I111" si="36">H112</f>
        <v>538.88900000000001</v>
      </c>
      <c r="I111" s="214">
        <f t="shared" si="36"/>
        <v>538.88900000000001</v>
      </c>
    </row>
    <row r="112" spans="1:9" ht="47.25" customHeight="1">
      <c r="A112" s="30">
        <v>104</v>
      </c>
      <c r="B112" s="37" t="s">
        <v>118</v>
      </c>
      <c r="C112" s="96">
        <v>807</v>
      </c>
      <c r="D112" s="100" t="s">
        <v>101</v>
      </c>
      <c r="E112" s="100" t="s">
        <v>135</v>
      </c>
      <c r="F112" s="100"/>
      <c r="G112" s="182">
        <f>G113+G123</f>
        <v>1427.85745</v>
      </c>
      <c r="H112" s="182">
        <f t="shared" ref="H112:I112" si="37">H113+H123</f>
        <v>538.88900000000001</v>
      </c>
      <c r="I112" s="182">
        <f t="shared" si="37"/>
        <v>538.88900000000001</v>
      </c>
    </row>
    <row r="113" spans="1:9" ht="45">
      <c r="A113" s="30">
        <v>105</v>
      </c>
      <c r="B113" s="58" t="s">
        <v>220</v>
      </c>
      <c r="C113" s="96">
        <v>807</v>
      </c>
      <c r="D113" s="100" t="s">
        <v>101</v>
      </c>
      <c r="E113" s="100" t="s">
        <v>137</v>
      </c>
      <c r="F113" s="100"/>
      <c r="G113" s="182">
        <f>G114++G117+G120</f>
        <v>1146.09383</v>
      </c>
      <c r="H113" s="182">
        <f t="shared" ref="H113:I113" si="38">H114++H117+H120</f>
        <v>492.88900000000001</v>
      </c>
      <c r="I113" s="182">
        <f t="shared" si="38"/>
        <v>492.88900000000001</v>
      </c>
    </row>
    <row r="114" spans="1:9" ht="94.5" customHeight="1">
      <c r="A114" s="30">
        <v>106</v>
      </c>
      <c r="B114" s="65" t="s">
        <v>253</v>
      </c>
      <c r="C114" s="96">
        <v>807</v>
      </c>
      <c r="D114" s="100" t="s">
        <v>101</v>
      </c>
      <c r="E114" s="100" t="s">
        <v>138</v>
      </c>
      <c r="F114" s="100"/>
      <c r="G114" s="182">
        <f t="shared" ref="G114:I115" si="39">G115</f>
        <v>427.33062999999999</v>
      </c>
      <c r="H114" s="182">
        <f t="shared" si="39"/>
        <v>385.09500000000003</v>
      </c>
      <c r="I114" s="182">
        <f t="shared" si="39"/>
        <v>385.09500000000003</v>
      </c>
    </row>
    <row r="115" spans="1:9" ht="45">
      <c r="A115" s="30">
        <v>107</v>
      </c>
      <c r="B115" s="36" t="s">
        <v>117</v>
      </c>
      <c r="C115" s="96">
        <v>807</v>
      </c>
      <c r="D115" s="100" t="s">
        <v>101</v>
      </c>
      <c r="E115" s="100" t="s">
        <v>138</v>
      </c>
      <c r="F115" s="100" t="s">
        <v>43</v>
      </c>
      <c r="G115" s="182">
        <f t="shared" si="39"/>
        <v>427.33062999999999</v>
      </c>
      <c r="H115" s="182">
        <f t="shared" si="39"/>
        <v>385.09500000000003</v>
      </c>
      <c r="I115" s="182">
        <f t="shared" si="39"/>
        <v>385.09500000000003</v>
      </c>
    </row>
    <row r="116" spans="1:9" ht="45">
      <c r="A116" s="30">
        <v>108</v>
      </c>
      <c r="B116" s="37" t="s">
        <v>116</v>
      </c>
      <c r="C116" s="96">
        <v>807</v>
      </c>
      <c r="D116" s="100" t="s">
        <v>101</v>
      </c>
      <c r="E116" s="100" t="s">
        <v>138</v>
      </c>
      <c r="F116" s="100" t="s">
        <v>37</v>
      </c>
      <c r="G116" s="182">
        <v>427.33062999999999</v>
      </c>
      <c r="H116" s="182">
        <v>385.09500000000003</v>
      </c>
      <c r="I116" s="182">
        <v>385.09500000000003</v>
      </c>
    </row>
    <row r="117" spans="1:9" ht="120">
      <c r="A117" s="30">
        <v>109</v>
      </c>
      <c r="B117" s="58" t="s">
        <v>222</v>
      </c>
      <c r="C117" s="96">
        <v>807</v>
      </c>
      <c r="D117" s="100" t="s">
        <v>101</v>
      </c>
      <c r="E117" s="100" t="s">
        <v>139</v>
      </c>
      <c r="F117" s="100"/>
      <c r="G117" s="182">
        <f>G119</f>
        <v>344.30795000000001</v>
      </c>
      <c r="H117" s="182">
        <f>H119</f>
        <v>65.2</v>
      </c>
      <c r="I117" s="182">
        <f>I119</f>
        <v>65.2</v>
      </c>
    </row>
    <row r="118" spans="1:9" ht="45">
      <c r="A118" s="30">
        <v>110</v>
      </c>
      <c r="B118" s="36" t="s">
        <v>117</v>
      </c>
      <c r="C118" s="96">
        <v>807</v>
      </c>
      <c r="D118" s="100" t="s">
        <v>101</v>
      </c>
      <c r="E118" s="100" t="s">
        <v>140</v>
      </c>
      <c r="F118" s="100" t="s">
        <v>43</v>
      </c>
      <c r="G118" s="182">
        <f>G119</f>
        <v>344.30795000000001</v>
      </c>
      <c r="H118" s="182">
        <f t="shared" ref="H118:I118" si="40">H119</f>
        <v>65.2</v>
      </c>
      <c r="I118" s="182">
        <f t="shared" si="40"/>
        <v>65.2</v>
      </c>
    </row>
    <row r="119" spans="1:9" ht="48" customHeight="1">
      <c r="A119" s="30">
        <v>111</v>
      </c>
      <c r="B119" s="37" t="s">
        <v>116</v>
      </c>
      <c r="C119" s="96">
        <v>807</v>
      </c>
      <c r="D119" s="100" t="s">
        <v>101</v>
      </c>
      <c r="E119" s="100" t="s">
        <v>140</v>
      </c>
      <c r="F119" s="100" t="s">
        <v>37</v>
      </c>
      <c r="G119" s="182">
        <v>344.30795000000001</v>
      </c>
      <c r="H119" s="182">
        <v>65.2</v>
      </c>
      <c r="I119" s="182">
        <v>65.2</v>
      </c>
    </row>
    <row r="120" spans="1:9" s="35" customFormat="1" ht="106.5" customHeight="1">
      <c r="A120" s="30">
        <v>112</v>
      </c>
      <c r="B120" s="39" t="s">
        <v>223</v>
      </c>
      <c r="C120" s="112">
        <v>807</v>
      </c>
      <c r="D120" s="100" t="s">
        <v>101</v>
      </c>
      <c r="E120" s="100" t="s">
        <v>141</v>
      </c>
      <c r="F120" s="103"/>
      <c r="G120" s="182">
        <f t="shared" ref="G120:I121" si="41">G121</f>
        <v>374.45524999999998</v>
      </c>
      <c r="H120" s="182">
        <f t="shared" si="41"/>
        <v>42.594000000000001</v>
      </c>
      <c r="I120" s="182">
        <f t="shared" si="41"/>
        <v>42.594000000000001</v>
      </c>
    </row>
    <row r="121" spans="1:9" s="35" customFormat="1" ht="36" customHeight="1">
      <c r="A121" s="30">
        <v>113</v>
      </c>
      <c r="B121" s="36" t="s">
        <v>117</v>
      </c>
      <c r="C121" s="112">
        <v>807</v>
      </c>
      <c r="D121" s="100" t="s">
        <v>101</v>
      </c>
      <c r="E121" s="100" t="s">
        <v>141</v>
      </c>
      <c r="F121" s="100" t="s">
        <v>43</v>
      </c>
      <c r="G121" s="182">
        <f t="shared" si="41"/>
        <v>374.45524999999998</v>
      </c>
      <c r="H121" s="182">
        <f t="shared" si="41"/>
        <v>42.594000000000001</v>
      </c>
      <c r="I121" s="182">
        <f t="shared" si="41"/>
        <v>42.594000000000001</v>
      </c>
    </row>
    <row r="122" spans="1:9" s="35" customFormat="1" ht="50.25" customHeight="1">
      <c r="A122" s="30">
        <v>114</v>
      </c>
      <c r="B122" s="37" t="s">
        <v>116</v>
      </c>
      <c r="C122" s="112">
        <v>807</v>
      </c>
      <c r="D122" s="100" t="s">
        <v>101</v>
      </c>
      <c r="E122" s="100" t="s">
        <v>141</v>
      </c>
      <c r="F122" s="100" t="s">
        <v>37</v>
      </c>
      <c r="G122" s="182">
        <v>374.45524999999998</v>
      </c>
      <c r="H122" s="182">
        <v>42.594000000000001</v>
      </c>
      <c r="I122" s="182">
        <v>42.594000000000001</v>
      </c>
    </row>
    <row r="123" spans="1:9" s="35" customFormat="1" ht="51.75" customHeight="1">
      <c r="A123" s="30">
        <v>115</v>
      </c>
      <c r="B123" s="37" t="s">
        <v>118</v>
      </c>
      <c r="C123" s="112">
        <v>807</v>
      </c>
      <c r="D123" s="100" t="s">
        <v>101</v>
      </c>
      <c r="E123" s="100" t="s">
        <v>135</v>
      </c>
      <c r="F123" s="100"/>
      <c r="G123" s="182">
        <f>G124</f>
        <v>281.76362</v>
      </c>
      <c r="H123" s="182">
        <f t="shared" ref="H123:I126" si="42">H124</f>
        <v>46</v>
      </c>
      <c r="I123" s="182">
        <f t="shared" si="42"/>
        <v>46</v>
      </c>
    </row>
    <row r="124" spans="1:9" s="35" customFormat="1" ht="72.75" customHeight="1">
      <c r="A124" s="30">
        <v>116</v>
      </c>
      <c r="B124" s="37" t="s">
        <v>234</v>
      </c>
      <c r="C124" s="112">
        <v>807</v>
      </c>
      <c r="D124" s="100" t="s">
        <v>101</v>
      </c>
      <c r="E124" s="100" t="s">
        <v>235</v>
      </c>
      <c r="F124" s="103"/>
      <c r="G124" s="182">
        <f>G125</f>
        <v>281.76362</v>
      </c>
      <c r="H124" s="182">
        <f t="shared" si="42"/>
        <v>46</v>
      </c>
      <c r="I124" s="182">
        <f t="shared" si="42"/>
        <v>46</v>
      </c>
    </row>
    <row r="125" spans="1:9" s="35" customFormat="1" ht="140.25" customHeight="1">
      <c r="A125" s="30">
        <v>117</v>
      </c>
      <c r="B125" s="39" t="s">
        <v>236</v>
      </c>
      <c r="C125" s="112">
        <v>807</v>
      </c>
      <c r="D125" s="100" t="s">
        <v>101</v>
      </c>
      <c r="E125" s="100" t="s">
        <v>237</v>
      </c>
      <c r="F125" s="100"/>
      <c r="G125" s="182">
        <f>G126</f>
        <v>281.76362</v>
      </c>
      <c r="H125" s="182">
        <f t="shared" si="42"/>
        <v>46</v>
      </c>
      <c r="I125" s="182">
        <f t="shared" si="42"/>
        <v>46</v>
      </c>
    </row>
    <row r="126" spans="1:9" s="35" customFormat="1" ht="37.5" customHeight="1">
      <c r="A126" s="30">
        <v>118</v>
      </c>
      <c r="B126" s="36" t="s">
        <v>117</v>
      </c>
      <c r="C126" s="112">
        <v>807</v>
      </c>
      <c r="D126" s="100" t="s">
        <v>101</v>
      </c>
      <c r="E126" s="100" t="s">
        <v>237</v>
      </c>
      <c r="F126" s="100" t="s">
        <v>43</v>
      </c>
      <c r="G126" s="182">
        <f>G127</f>
        <v>281.76362</v>
      </c>
      <c r="H126" s="182">
        <f t="shared" si="42"/>
        <v>46</v>
      </c>
      <c r="I126" s="182">
        <f t="shared" si="42"/>
        <v>46</v>
      </c>
    </row>
    <row r="127" spans="1:9" s="35" customFormat="1" ht="41.25" customHeight="1">
      <c r="A127" s="30">
        <v>119</v>
      </c>
      <c r="B127" s="36" t="s">
        <v>2</v>
      </c>
      <c r="C127" s="112">
        <v>807</v>
      </c>
      <c r="D127" s="100" t="s">
        <v>101</v>
      </c>
      <c r="E127" s="100" t="s">
        <v>237</v>
      </c>
      <c r="F127" s="100" t="s">
        <v>37</v>
      </c>
      <c r="G127" s="182">
        <v>281.76362</v>
      </c>
      <c r="H127" s="182">
        <v>46</v>
      </c>
      <c r="I127" s="182">
        <v>46</v>
      </c>
    </row>
    <row r="128" spans="1:9" s="35" customFormat="1" ht="33" customHeight="1">
      <c r="A128" s="30">
        <v>120</v>
      </c>
      <c r="B128" s="37" t="s">
        <v>380</v>
      </c>
      <c r="C128" s="112">
        <v>807</v>
      </c>
      <c r="D128" s="100" t="s">
        <v>376</v>
      </c>
      <c r="E128" s="100"/>
      <c r="F128" s="100"/>
      <c r="G128" s="182">
        <f>G129</f>
        <v>100.812</v>
      </c>
      <c r="H128" s="182">
        <f t="shared" ref="H128:I130" si="43">H129</f>
        <v>0</v>
      </c>
      <c r="I128" s="182">
        <f t="shared" si="43"/>
        <v>0</v>
      </c>
    </row>
    <row r="129" spans="1:9" s="35" customFormat="1" ht="33" customHeight="1">
      <c r="A129" s="30">
        <v>121</v>
      </c>
      <c r="B129" s="37" t="s">
        <v>41</v>
      </c>
      <c r="C129" s="112">
        <v>807</v>
      </c>
      <c r="D129" s="100" t="s">
        <v>376</v>
      </c>
      <c r="E129" s="100" t="s">
        <v>120</v>
      </c>
      <c r="F129" s="100"/>
      <c r="G129" s="182">
        <f>G130</f>
        <v>100.812</v>
      </c>
      <c r="H129" s="182">
        <f t="shared" si="43"/>
        <v>0</v>
      </c>
      <c r="I129" s="182">
        <f t="shared" si="43"/>
        <v>0</v>
      </c>
    </row>
    <row r="130" spans="1:9" s="35" customFormat="1" ht="33" customHeight="1">
      <c r="A130" s="30">
        <v>122</v>
      </c>
      <c r="B130" s="37" t="s">
        <v>151</v>
      </c>
      <c r="C130" s="112">
        <v>807</v>
      </c>
      <c r="D130" s="100" t="s">
        <v>376</v>
      </c>
      <c r="E130" s="100" t="s">
        <v>128</v>
      </c>
      <c r="F130" s="100"/>
      <c r="G130" s="182">
        <f>G131</f>
        <v>100.812</v>
      </c>
      <c r="H130" s="182">
        <f t="shared" si="43"/>
        <v>0</v>
      </c>
      <c r="I130" s="182">
        <f t="shared" si="43"/>
        <v>0</v>
      </c>
    </row>
    <row r="131" spans="1:9" s="35" customFormat="1" ht="75.75" customHeight="1">
      <c r="A131" s="30">
        <v>123</v>
      </c>
      <c r="B131" s="65" t="s">
        <v>377</v>
      </c>
      <c r="C131" s="112">
        <v>807</v>
      </c>
      <c r="D131" s="100" t="s">
        <v>376</v>
      </c>
      <c r="E131" s="100" t="s">
        <v>381</v>
      </c>
      <c r="F131" s="103"/>
      <c r="G131" s="182">
        <f t="shared" ref="G131:I132" si="44">G132</f>
        <v>100.812</v>
      </c>
      <c r="H131" s="182">
        <f t="shared" si="44"/>
        <v>0</v>
      </c>
      <c r="I131" s="182">
        <f t="shared" si="44"/>
        <v>0</v>
      </c>
    </row>
    <row r="132" spans="1:9" s="35" customFormat="1" ht="33" customHeight="1">
      <c r="A132" s="30">
        <v>124</v>
      </c>
      <c r="B132" s="36" t="s">
        <v>31</v>
      </c>
      <c r="C132" s="112">
        <v>807</v>
      </c>
      <c r="D132" s="100" t="s">
        <v>376</v>
      </c>
      <c r="E132" s="100" t="s">
        <v>381</v>
      </c>
      <c r="F132" s="100" t="s">
        <v>53</v>
      </c>
      <c r="G132" s="182">
        <f t="shared" si="44"/>
        <v>100.812</v>
      </c>
      <c r="H132" s="182">
        <f t="shared" si="44"/>
        <v>0</v>
      </c>
      <c r="I132" s="182">
        <f t="shared" si="44"/>
        <v>0</v>
      </c>
    </row>
    <row r="133" spans="1:9" s="35" customFormat="1" ht="33" customHeight="1">
      <c r="A133" s="30">
        <v>125</v>
      </c>
      <c r="B133" s="36" t="s">
        <v>36</v>
      </c>
      <c r="C133" s="112">
        <v>807</v>
      </c>
      <c r="D133" s="100" t="s">
        <v>376</v>
      </c>
      <c r="E133" s="100" t="s">
        <v>381</v>
      </c>
      <c r="F133" s="100" t="s">
        <v>38</v>
      </c>
      <c r="G133" s="104">
        <v>100.812</v>
      </c>
      <c r="H133" s="104">
        <v>0</v>
      </c>
      <c r="I133" s="104">
        <v>0</v>
      </c>
    </row>
    <row r="134" spans="1:9" ht="33" customHeight="1">
      <c r="A134" s="30">
        <v>126</v>
      </c>
      <c r="B134" s="64" t="s">
        <v>159</v>
      </c>
      <c r="C134" s="96">
        <v>807</v>
      </c>
      <c r="D134" s="105" t="s">
        <v>94</v>
      </c>
      <c r="E134" s="105"/>
      <c r="F134" s="105"/>
      <c r="G134" s="214">
        <f t="shared" ref="G134:I139" si="45">G135</f>
        <v>3957.3739999999998</v>
      </c>
      <c r="H134" s="214">
        <f t="shared" si="45"/>
        <v>3678.9479999999999</v>
      </c>
      <c r="I134" s="214">
        <f t="shared" si="45"/>
        <v>3678.9479999999999</v>
      </c>
    </row>
    <row r="135" spans="1:9" ht="33" customHeight="1">
      <c r="A135" s="30">
        <v>127</v>
      </c>
      <c r="B135" s="37" t="s">
        <v>32</v>
      </c>
      <c r="C135" s="96">
        <v>807</v>
      </c>
      <c r="D135" s="100" t="s">
        <v>95</v>
      </c>
      <c r="E135" s="100"/>
      <c r="F135" s="100"/>
      <c r="G135" s="182">
        <f>G136</f>
        <v>3957.3739999999998</v>
      </c>
      <c r="H135" s="182">
        <f t="shared" si="45"/>
        <v>3678.9479999999999</v>
      </c>
      <c r="I135" s="182">
        <f t="shared" si="45"/>
        <v>3678.9479999999999</v>
      </c>
    </row>
    <row r="136" spans="1:9" ht="33" customHeight="1">
      <c r="A136" s="30">
        <v>128</v>
      </c>
      <c r="B136" s="37" t="s">
        <v>41</v>
      </c>
      <c r="C136" s="96">
        <v>807</v>
      </c>
      <c r="D136" s="100" t="s">
        <v>95</v>
      </c>
      <c r="E136" s="103" t="s">
        <v>120</v>
      </c>
      <c r="F136" s="103"/>
      <c r="G136" s="182">
        <f>G137</f>
        <v>3957.3739999999998</v>
      </c>
      <c r="H136" s="182">
        <f t="shared" si="45"/>
        <v>3678.9479999999999</v>
      </c>
      <c r="I136" s="182">
        <f t="shared" si="45"/>
        <v>3678.9479999999999</v>
      </c>
    </row>
    <row r="137" spans="1:9" ht="33" customHeight="1">
      <c r="A137" s="30">
        <v>129</v>
      </c>
      <c r="B137" s="37" t="s">
        <v>146</v>
      </c>
      <c r="C137" s="96">
        <v>807</v>
      </c>
      <c r="D137" s="100" t="s">
        <v>95</v>
      </c>
      <c r="E137" s="103" t="s">
        <v>176</v>
      </c>
      <c r="F137" s="103"/>
      <c r="G137" s="182">
        <f>G138</f>
        <v>3957.3739999999998</v>
      </c>
      <c r="H137" s="182">
        <f t="shared" si="45"/>
        <v>3678.9479999999999</v>
      </c>
      <c r="I137" s="182">
        <f t="shared" si="45"/>
        <v>3678.9479999999999</v>
      </c>
    </row>
    <row r="138" spans="1:9" ht="95.25" customHeight="1">
      <c r="A138" s="30">
        <v>130</v>
      </c>
      <c r="B138" s="39" t="s">
        <v>366</v>
      </c>
      <c r="C138" s="96">
        <v>807</v>
      </c>
      <c r="D138" s="100" t="s">
        <v>95</v>
      </c>
      <c r="E138" s="103" t="s">
        <v>177</v>
      </c>
      <c r="F138" s="103"/>
      <c r="G138" s="182">
        <f t="shared" si="45"/>
        <v>3957.3739999999998</v>
      </c>
      <c r="H138" s="182">
        <f t="shared" si="45"/>
        <v>3678.9479999999999</v>
      </c>
      <c r="I138" s="182">
        <f t="shared" si="45"/>
        <v>3678.9479999999999</v>
      </c>
    </row>
    <row r="139" spans="1:9" ht="33" customHeight="1">
      <c r="A139" s="30">
        <v>131</v>
      </c>
      <c r="B139" s="36" t="s">
        <v>31</v>
      </c>
      <c r="C139" s="96">
        <v>807</v>
      </c>
      <c r="D139" s="100" t="s">
        <v>95</v>
      </c>
      <c r="E139" s="103" t="s">
        <v>177</v>
      </c>
      <c r="F139" s="103" t="s">
        <v>53</v>
      </c>
      <c r="G139" s="182">
        <f t="shared" si="45"/>
        <v>3957.3739999999998</v>
      </c>
      <c r="H139" s="182">
        <f t="shared" si="45"/>
        <v>3678.9479999999999</v>
      </c>
      <c r="I139" s="182">
        <f t="shared" si="45"/>
        <v>3678.9479999999999</v>
      </c>
    </row>
    <row r="140" spans="1:9" ht="33" customHeight="1">
      <c r="A140" s="30">
        <v>132</v>
      </c>
      <c r="B140" s="36" t="s">
        <v>36</v>
      </c>
      <c r="C140" s="96">
        <v>807</v>
      </c>
      <c r="D140" s="100" t="s">
        <v>95</v>
      </c>
      <c r="E140" s="103" t="s">
        <v>177</v>
      </c>
      <c r="F140" s="103" t="s">
        <v>38</v>
      </c>
      <c r="G140" s="71">
        <v>3957.3739999999998</v>
      </c>
      <c r="H140" s="71">
        <f t="shared" ref="H140:I140" si="46">860.134+2818.814</f>
        <v>3678.9479999999999</v>
      </c>
      <c r="I140" s="71">
        <f t="shared" si="46"/>
        <v>3678.9479999999999</v>
      </c>
    </row>
    <row r="141" spans="1:9" s="55" customFormat="1" ht="33" customHeight="1">
      <c r="A141" s="30">
        <v>133</v>
      </c>
      <c r="B141" s="120" t="s">
        <v>193</v>
      </c>
      <c r="C141" s="95">
        <v>807</v>
      </c>
      <c r="D141" s="105" t="s">
        <v>194</v>
      </c>
      <c r="E141" s="105"/>
      <c r="F141" s="113"/>
      <c r="G141" s="214">
        <f>G142</f>
        <v>9.6</v>
      </c>
      <c r="H141" s="214">
        <f t="shared" ref="H141:I145" si="47">H142</f>
        <v>9.6</v>
      </c>
      <c r="I141" s="214">
        <f t="shared" si="47"/>
        <v>9.6</v>
      </c>
    </row>
    <row r="142" spans="1:9" ht="33" customHeight="1">
      <c r="A142" s="30">
        <v>134</v>
      </c>
      <c r="B142" s="36" t="s">
        <v>41</v>
      </c>
      <c r="C142" s="96">
        <v>807</v>
      </c>
      <c r="D142" s="100" t="s">
        <v>196</v>
      </c>
      <c r="E142" s="100" t="s">
        <v>120</v>
      </c>
      <c r="F142" s="114"/>
      <c r="G142" s="182">
        <f t="shared" ref="G142:I143" si="48">G144</f>
        <v>9.6</v>
      </c>
      <c r="H142" s="182">
        <f t="shared" si="48"/>
        <v>9.6</v>
      </c>
      <c r="I142" s="182">
        <f t="shared" si="48"/>
        <v>9.6</v>
      </c>
    </row>
    <row r="143" spans="1:9" ht="33" customHeight="1">
      <c r="A143" s="30">
        <v>135</v>
      </c>
      <c r="B143" s="37" t="s">
        <v>151</v>
      </c>
      <c r="C143" s="96">
        <v>807</v>
      </c>
      <c r="D143" s="100" t="s">
        <v>196</v>
      </c>
      <c r="E143" s="100" t="s">
        <v>128</v>
      </c>
      <c r="F143" s="114"/>
      <c r="G143" s="182">
        <f t="shared" si="48"/>
        <v>9.6</v>
      </c>
      <c r="H143" s="182">
        <f t="shared" si="48"/>
        <v>9.6</v>
      </c>
      <c r="I143" s="182">
        <f t="shared" si="48"/>
        <v>9.6</v>
      </c>
    </row>
    <row r="144" spans="1:9" ht="33" customHeight="1">
      <c r="A144" s="30">
        <v>136</v>
      </c>
      <c r="B144" s="77" t="s">
        <v>195</v>
      </c>
      <c r="C144" s="96">
        <v>807</v>
      </c>
      <c r="D144" s="100" t="s">
        <v>196</v>
      </c>
      <c r="E144" s="100" t="s">
        <v>197</v>
      </c>
      <c r="F144" s="114"/>
      <c r="G144" s="182">
        <f>G145</f>
        <v>9.6</v>
      </c>
      <c r="H144" s="182">
        <f t="shared" si="47"/>
        <v>9.6</v>
      </c>
      <c r="I144" s="182">
        <f t="shared" si="47"/>
        <v>9.6</v>
      </c>
    </row>
    <row r="145" spans="1:9" ht="33" customHeight="1">
      <c r="A145" s="30">
        <v>137</v>
      </c>
      <c r="B145" s="36" t="s">
        <v>117</v>
      </c>
      <c r="C145" s="96">
        <v>807</v>
      </c>
      <c r="D145" s="100" t="s">
        <v>196</v>
      </c>
      <c r="E145" s="100" t="s">
        <v>197</v>
      </c>
      <c r="F145" s="114" t="s">
        <v>43</v>
      </c>
      <c r="G145" s="182">
        <f>G146</f>
        <v>9.6</v>
      </c>
      <c r="H145" s="182">
        <f t="shared" si="47"/>
        <v>9.6</v>
      </c>
      <c r="I145" s="182">
        <f t="shared" si="47"/>
        <v>9.6</v>
      </c>
    </row>
    <row r="146" spans="1:9" ht="42.75" customHeight="1">
      <c r="A146" s="30">
        <v>138</v>
      </c>
      <c r="B146" s="36" t="s">
        <v>116</v>
      </c>
      <c r="C146" s="96">
        <v>807</v>
      </c>
      <c r="D146" s="100" t="s">
        <v>196</v>
      </c>
      <c r="E146" s="100" t="s">
        <v>197</v>
      </c>
      <c r="F146" s="114" t="s">
        <v>37</v>
      </c>
      <c r="G146" s="71">
        <v>9.6</v>
      </c>
      <c r="H146" s="71">
        <v>9.6</v>
      </c>
      <c r="I146" s="71">
        <v>9.6</v>
      </c>
    </row>
    <row r="147" spans="1:9" s="119" customFormat="1" ht="33" customHeight="1">
      <c r="A147" s="30">
        <v>139</v>
      </c>
      <c r="B147" s="183" t="s">
        <v>201</v>
      </c>
      <c r="C147" s="95">
        <v>807</v>
      </c>
      <c r="D147" s="105" t="s">
        <v>206</v>
      </c>
      <c r="E147" s="113"/>
      <c r="F147" s="105"/>
      <c r="G147" s="214">
        <f>G153</f>
        <v>186.59862000000001</v>
      </c>
      <c r="H147" s="214">
        <f t="shared" ref="H147:I147" si="49">H153</f>
        <v>175.745</v>
      </c>
      <c r="I147" s="214">
        <f t="shared" si="49"/>
        <v>175.745</v>
      </c>
    </row>
    <row r="148" spans="1:9" s="83" customFormat="1" ht="28.5" customHeight="1">
      <c r="A148" s="30">
        <v>140</v>
      </c>
      <c r="B148" s="36" t="s">
        <v>202</v>
      </c>
      <c r="C148" s="96">
        <v>807</v>
      </c>
      <c r="D148" s="100" t="s">
        <v>207</v>
      </c>
      <c r="E148" s="114"/>
      <c r="F148" s="100"/>
      <c r="G148" s="182">
        <f>G149</f>
        <v>186.59862000000001</v>
      </c>
      <c r="H148" s="182">
        <f t="shared" ref="H148:I149" si="50">H149</f>
        <v>175.745</v>
      </c>
      <c r="I148" s="182">
        <f t="shared" si="50"/>
        <v>175.745</v>
      </c>
    </row>
    <row r="149" spans="1:9" s="83" customFormat="1" ht="28.5" customHeight="1">
      <c r="A149" s="30">
        <v>141</v>
      </c>
      <c r="B149" s="36" t="s">
        <v>41</v>
      </c>
      <c r="C149" s="96">
        <v>807</v>
      </c>
      <c r="D149" s="100" t="s">
        <v>207</v>
      </c>
      <c r="E149" s="114" t="s">
        <v>120</v>
      </c>
      <c r="F149" s="100"/>
      <c r="G149" s="182">
        <f>G150</f>
        <v>186.59862000000001</v>
      </c>
      <c r="H149" s="182">
        <f t="shared" si="50"/>
        <v>175.745</v>
      </c>
      <c r="I149" s="182">
        <f t="shared" si="50"/>
        <v>175.745</v>
      </c>
    </row>
    <row r="150" spans="1:9" s="82" customFormat="1" ht="28.5" customHeight="1">
      <c r="A150" s="30">
        <v>142</v>
      </c>
      <c r="B150" s="37" t="s">
        <v>146</v>
      </c>
      <c r="C150" s="96">
        <v>807</v>
      </c>
      <c r="D150" s="100" t="s">
        <v>207</v>
      </c>
      <c r="E150" s="100" t="s">
        <v>211</v>
      </c>
      <c r="F150" s="107"/>
      <c r="G150" s="182">
        <f>G153</f>
        <v>186.59862000000001</v>
      </c>
      <c r="H150" s="182">
        <f>H153</f>
        <v>175.745</v>
      </c>
      <c r="I150" s="182">
        <f>I153</f>
        <v>175.745</v>
      </c>
    </row>
    <row r="151" spans="1:9" s="82" customFormat="1" ht="39" customHeight="1">
      <c r="A151" s="30">
        <v>143</v>
      </c>
      <c r="B151" s="58" t="s">
        <v>203</v>
      </c>
      <c r="C151" s="96">
        <v>807</v>
      </c>
      <c r="D151" s="100" t="s">
        <v>207</v>
      </c>
      <c r="E151" s="100" t="s">
        <v>212</v>
      </c>
      <c r="F151" s="105"/>
      <c r="G151" s="182">
        <f>G153</f>
        <v>186.59862000000001</v>
      </c>
      <c r="H151" s="182">
        <f>H153</f>
        <v>175.745</v>
      </c>
      <c r="I151" s="182">
        <f>I153</f>
        <v>175.745</v>
      </c>
    </row>
    <row r="152" spans="1:9" s="82" customFormat="1" ht="33" customHeight="1">
      <c r="A152" s="30">
        <v>144</v>
      </c>
      <c r="B152" s="58" t="s">
        <v>204</v>
      </c>
      <c r="C152" s="96">
        <v>807</v>
      </c>
      <c r="D152" s="100" t="s">
        <v>207</v>
      </c>
      <c r="E152" s="100" t="s">
        <v>212</v>
      </c>
      <c r="F152" s="100" t="s">
        <v>208</v>
      </c>
      <c r="G152" s="182">
        <f>G153</f>
        <v>186.59862000000001</v>
      </c>
      <c r="H152" s="182">
        <f>H153</f>
        <v>175.745</v>
      </c>
      <c r="I152" s="182">
        <f>I153</f>
        <v>175.745</v>
      </c>
    </row>
    <row r="153" spans="1:9" s="82" customFormat="1" ht="33" customHeight="1">
      <c r="A153" s="30">
        <v>145</v>
      </c>
      <c r="B153" s="58" t="s">
        <v>205</v>
      </c>
      <c r="C153" s="96">
        <v>807</v>
      </c>
      <c r="D153" s="100" t="s">
        <v>207</v>
      </c>
      <c r="E153" s="100" t="s">
        <v>212</v>
      </c>
      <c r="F153" s="100" t="s">
        <v>209</v>
      </c>
      <c r="G153" s="257">
        <v>186.59862000000001</v>
      </c>
      <c r="H153" s="257">
        <v>175.745</v>
      </c>
      <c r="I153" s="257">
        <v>175.745</v>
      </c>
    </row>
    <row r="154" spans="1:9" s="119" customFormat="1" ht="57.75" customHeight="1">
      <c r="A154" s="30">
        <v>146</v>
      </c>
      <c r="B154" s="183" t="s">
        <v>282</v>
      </c>
      <c r="C154" s="95">
        <v>807</v>
      </c>
      <c r="D154" s="105" t="s">
        <v>278</v>
      </c>
      <c r="E154" s="113"/>
      <c r="F154" s="105"/>
      <c r="G154" s="214">
        <f>G160</f>
        <v>290.8</v>
      </c>
      <c r="H154" s="214">
        <f>H160</f>
        <v>0</v>
      </c>
      <c r="I154" s="214">
        <f>I160</f>
        <v>0</v>
      </c>
    </row>
    <row r="155" spans="1:9" s="119" customFormat="1" ht="41.25" customHeight="1">
      <c r="A155" s="30">
        <v>147</v>
      </c>
      <c r="B155" s="58" t="s">
        <v>277</v>
      </c>
      <c r="C155" s="96">
        <v>807</v>
      </c>
      <c r="D155" s="100" t="s">
        <v>279</v>
      </c>
      <c r="E155" s="113"/>
      <c r="F155" s="105"/>
      <c r="G155" s="182">
        <f>G156</f>
        <v>290.8</v>
      </c>
      <c r="H155" s="182">
        <f t="shared" ref="H155:I155" si="51">H156</f>
        <v>0</v>
      </c>
      <c r="I155" s="182">
        <f t="shared" si="51"/>
        <v>0</v>
      </c>
    </row>
    <row r="156" spans="1:9" s="83" customFormat="1" ht="28.5" customHeight="1">
      <c r="A156" s="30">
        <v>148</v>
      </c>
      <c r="B156" s="36" t="s">
        <v>41</v>
      </c>
      <c r="C156" s="96">
        <v>807</v>
      </c>
      <c r="D156" s="100" t="s">
        <v>279</v>
      </c>
      <c r="E156" s="114" t="s">
        <v>120</v>
      </c>
      <c r="F156" s="100"/>
      <c r="G156" s="182">
        <f>G157</f>
        <v>290.8</v>
      </c>
      <c r="H156" s="182">
        <f t="shared" ref="H156:I156" si="52">H157</f>
        <v>0</v>
      </c>
      <c r="I156" s="182">
        <f t="shared" si="52"/>
        <v>0</v>
      </c>
    </row>
    <row r="157" spans="1:9" s="82" customFormat="1" ht="28.5" customHeight="1">
      <c r="A157" s="30">
        <v>149</v>
      </c>
      <c r="B157" s="37" t="s">
        <v>146</v>
      </c>
      <c r="C157" s="96">
        <v>807</v>
      </c>
      <c r="D157" s="100" t="s">
        <v>279</v>
      </c>
      <c r="E157" s="100" t="s">
        <v>176</v>
      </c>
      <c r="F157" s="107"/>
      <c r="G157" s="182">
        <f>G160</f>
        <v>290.8</v>
      </c>
      <c r="H157" s="182">
        <f>H160</f>
        <v>0</v>
      </c>
      <c r="I157" s="182">
        <f>I160</f>
        <v>0</v>
      </c>
    </row>
    <row r="158" spans="1:9" s="82" customFormat="1" ht="123" customHeight="1">
      <c r="A158" s="30">
        <v>150</v>
      </c>
      <c r="B158" s="37" t="s">
        <v>284</v>
      </c>
      <c r="C158" s="96">
        <v>807</v>
      </c>
      <c r="D158" s="100" t="s">
        <v>279</v>
      </c>
      <c r="E158" s="100" t="s">
        <v>280</v>
      </c>
      <c r="F158" s="100"/>
      <c r="G158" s="182">
        <f t="shared" ref="G158:I159" si="53">G159</f>
        <v>290.8</v>
      </c>
      <c r="H158" s="182">
        <f t="shared" si="53"/>
        <v>0</v>
      </c>
      <c r="I158" s="182">
        <f t="shared" si="53"/>
        <v>0</v>
      </c>
    </row>
    <row r="159" spans="1:9" s="82" customFormat="1" ht="33" customHeight="1">
      <c r="A159" s="30">
        <v>151</v>
      </c>
      <c r="B159" s="36" t="s">
        <v>31</v>
      </c>
      <c r="C159" s="96">
        <v>807</v>
      </c>
      <c r="D159" s="100" t="s">
        <v>279</v>
      </c>
      <c r="E159" s="100" t="s">
        <v>280</v>
      </c>
      <c r="F159" s="100" t="s">
        <v>53</v>
      </c>
      <c r="G159" s="182">
        <f t="shared" si="53"/>
        <v>290.8</v>
      </c>
      <c r="H159" s="182">
        <f t="shared" si="53"/>
        <v>0</v>
      </c>
      <c r="I159" s="182">
        <f t="shared" si="53"/>
        <v>0</v>
      </c>
    </row>
    <row r="160" spans="1:9" s="82" customFormat="1" ht="60.75" customHeight="1">
      <c r="A160" s="30">
        <v>152</v>
      </c>
      <c r="B160" s="36" t="s">
        <v>283</v>
      </c>
      <c r="C160" s="96">
        <v>807</v>
      </c>
      <c r="D160" s="100" t="s">
        <v>279</v>
      </c>
      <c r="E160" s="100" t="s">
        <v>280</v>
      </c>
      <c r="F160" s="100" t="s">
        <v>281</v>
      </c>
      <c r="G160" s="71">
        <v>290.8</v>
      </c>
      <c r="H160" s="71">
        <v>0</v>
      </c>
      <c r="I160" s="71">
        <v>0</v>
      </c>
    </row>
    <row r="161" spans="1:9" ht="33" customHeight="1">
      <c r="A161" s="30">
        <v>153</v>
      </c>
      <c r="B161" s="66" t="s">
        <v>4</v>
      </c>
      <c r="C161" s="96">
        <v>807</v>
      </c>
      <c r="D161" s="100"/>
      <c r="E161" s="100"/>
      <c r="F161" s="100"/>
      <c r="G161" s="71">
        <v>0</v>
      </c>
      <c r="H161" s="91">
        <v>391.78399999999999</v>
      </c>
      <c r="I161" s="91">
        <v>784.24699999999996</v>
      </c>
    </row>
    <row r="162" spans="1:9" ht="33" customHeight="1">
      <c r="A162" s="30">
        <v>154</v>
      </c>
      <c r="B162" s="61" t="s">
        <v>5</v>
      </c>
      <c r="C162" s="61"/>
      <c r="D162" s="61"/>
      <c r="E162" s="61"/>
      <c r="F162" s="61"/>
      <c r="G162" s="216">
        <f>G10+G62+G71+G81+G91+G134+G141+G147+G154+G161</f>
        <v>20907.563659999996</v>
      </c>
      <c r="H162" s="216">
        <f>H10+H62+H71+H81+H91+H134+H141+H147+H154+H161</f>
        <v>15895.947</v>
      </c>
      <c r="I162" s="216">
        <f>I10+I62+I71+I81+I91+I134+I141+I147+I154+I161</f>
        <v>15924.347</v>
      </c>
    </row>
    <row r="163" spans="1:9" ht="33" customHeight="1">
      <c r="H163" s="116"/>
      <c r="I163" s="116"/>
    </row>
  </sheetData>
  <autoFilter ref="A8:J162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8" orientation="portrait" verticalDpi="4294967293" r:id="rId1"/>
  <rowBreaks count="1" manualBreakCount="1">
    <brk id="13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00"/>
  <sheetViews>
    <sheetView tabSelected="1" view="pageBreakPreview" zoomScaleSheetLayoutView="100" workbookViewId="0">
      <selection activeCell="L8" sqref="L8"/>
    </sheetView>
  </sheetViews>
  <sheetFormatPr defaultRowHeight="12.75"/>
  <cols>
    <col min="1" max="1" width="6" style="5" customWidth="1"/>
    <col min="2" max="2" width="55.7109375" style="144" customWidth="1"/>
    <col min="3" max="3" width="9.140625" style="32" customWidth="1"/>
    <col min="4" max="4" width="13.7109375" style="32" customWidth="1"/>
    <col min="5" max="6" width="9.140625" style="32" customWidth="1"/>
    <col min="7" max="7" width="12.42578125" style="32" customWidth="1"/>
    <col min="8" max="8" width="11.5703125" style="32" customWidth="1"/>
    <col min="9" max="9" width="11.28515625" style="32" customWidth="1"/>
    <col min="10" max="16384" width="9.140625" style="5"/>
  </cols>
  <sheetData>
    <row r="2" spans="1:9" ht="17.25" customHeight="1">
      <c r="A2" s="362" t="s">
        <v>274</v>
      </c>
      <c r="B2" s="362"/>
      <c r="C2" s="362"/>
      <c r="D2" s="362"/>
      <c r="E2" s="362"/>
      <c r="F2" s="362"/>
      <c r="G2" s="362"/>
    </row>
    <row r="3" spans="1:9" s="202" customFormat="1" ht="57.75" customHeight="1">
      <c r="A3" s="363"/>
      <c r="B3" s="363"/>
      <c r="C3" s="363"/>
      <c r="D3" s="363"/>
      <c r="E3" s="364" t="s">
        <v>410</v>
      </c>
      <c r="F3" s="364"/>
      <c r="G3" s="364"/>
      <c r="H3" s="364"/>
      <c r="I3" s="364"/>
    </row>
    <row r="4" spans="1:9" s="202" customFormat="1" ht="21.75" customHeight="1">
      <c r="A4" s="203"/>
      <c r="B4" s="203"/>
      <c r="C4" s="203"/>
      <c r="D4" s="203"/>
      <c r="E4" s="201"/>
      <c r="F4" s="364"/>
      <c r="G4" s="364"/>
      <c r="H4" s="364"/>
      <c r="I4" s="364"/>
    </row>
    <row r="5" spans="1:9" ht="40.5" customHeight="1">
      <c r="A5" s="365" t="s">
        <v>361</v>
      </c>
      <c r="B5" s="365"/>
      <c r="C5" s="365"/>
      <c r="D5" s="365"/>
      <c r="E5" s="365"/>
      <c r="F5" s="365"/>
      <c r="G5" s="365"/>
      <c r="H5" s="365"/>
      <c r="I5" s="365"/>
    </row>
    <row r="7" spans="1:9" ht="13.5" thickBot="1">
      <c r="G7" s="117" t="s">
        <v>58</v>
      </c>
    </row>
    <row r="8" spans="1:9" s="133" customFormat="1" ht="87.75" customHeight="1" thickBot="1">
      <c r="A8" s="126" t="s">
        <v>23</v>
      </c>
      <c r="B8" s="135" t="s">
        <v>190</v>
      </c>
      <c r="C8" s="126" t="s">
        <v>189</v>
      </c>
      <c r="D8" s="127" t="s">
        <v>44</v>
      </c>
      <c r="E8" s="127" t="s">
        <v>45</v>
      </c>
      <c r="F8" s="217" t="s">
        <v>93</v>
      </c>
      <c r="G8" s="219" t="s">
        <v>263</v>
      </c>
      <c r="H8" s="220" t="s">
        <v>265</v>
      </c>
      <c r="I8" s="220" t="s">
        <v>294</v>
      </c>
    </row>
    <row r="9" spans="1:9" s="133" customFormat="1" ht="13.5" thickBot="1">
      <c r="A9" s="128">
        <v>1</v>
      </c>
      <c r="B9" s="176">
        <v>2</v>
      </c>
      <c r="C9" s="129" t="s">
        <v>59</v>
      </c>
      <c r="D9" s="129" t="s">
        <v>60</v>
      </c>
      <c r="E9" s="129" t="s">
        <v>61</v>
      </c>
      <c r="F9" s="218" t="s">
        <v>62</v>
      </c>
      <c r="G9" s="221" t="s">
        <v>110</v>
      </c>
      <c r="H9" s="129" t="s">
        <v>111</v>
      </c>
      <c r="I9" s="222" t="s">
        <v>112</v>
      </c>
    </row>
    <row r="10" spans="1:9" s="133" customFormat="1">
      <c r="A10" s="130">
        <v>1</v>
      </c>
      <c r="B10" s="136" t="s">
        <v>149</v>
      </c>
      <c r="C10" s="146"/>
      <c r="D10" s="146"/>
      <c r="E10" s="146"/>
      <c r="F10" s="146"/>
      <c r="G10" s="147">
        <f>G11</f>
        <v>2939.52169</v>
      </c>
      <c r="H10" s="147">
        <f t="shared" ref="H10:I10" si="0">H11</f>
        <v>1668.5329999999999</v>
      </c>
      <c r="I10" s="147">
        <f t="shared" si="0"/>
        <v>1685.7330000000002</v>
      </c>
    </row>
    <row r="11" spans="1:9" s="133" customFormat="1" ht="29.25" customHeight="1">
      <c r="A11" s="131">
        <v>2</v>
      </c>
      <c r="B11" s="137" t="s">
        <v>13</v>
      </c>
      <c r="C11" s="148">
        <v>807</v>
      </c>
      <c r="D11" s="149" t="s">
        <v>135</v>
      </c>
      <c r="E11" s="149"/>
      <c r="F11" s="149"/>
      <c r="G11" s="150">
        <f>G12+G23+G34+G50</f>
        <v>2939.52169</v>
      </c>
      <c r="H11" s="150">
        <f t="shared" ref="H11:I11" si="1">H12+H23+H34+H50</f>
        <v>1668.5329999999999</v>
      </c>
      <c r="I11" s="150">
        <f t="shared" si="1"/>
        <v>1685.7330000000002</v>
      </c>
    </row>
    <row r="12" spans="1:9" ht="25.5">
      <c r="A12" s="130">
        <v>3</v>
      </c>
      <c r="B12" s="177" t="s">
        <v>258</v>
      </c>
      <c r="C12" s="151">
        <v>807</v>
      </c>
      <c r="D12" s="154" t="s">
        <v>259</v>
      </c>
      <c r="E12" s="152"/>
      <c r="F12" s="152"/>
      <c r="G12" s="150">
        <f>G13+G18</f>
        <v>138.77450999999999</v>
      </c>
      <c r="H12" s="150">
        <f t="shared" ref="H12:I12" si="2">H13+H18</f>
        <v>94.424999999999997</v>
      </c>
      <c r="I12" s="150">
        <f t="shared" si="2"/>
        <v>98.025000000000006</v>
      </c>
    </row>
    <row r="13" spans="1:9" ht="66.75" customHeight="1">
      <c r="A13" s="131">
        <v>4</v>
      </c>
      <c r="B13" s="178" t="s">
        <v>379</v>
      </c>
      <c r="C13" s="151">
        <v>807</v>
      </c>
      <c r="D13" s="154" t="s">
        <v>259</v>
      </c>
      <c r="E13" s="152"/>
      <c r="F13" s="152"/>
      <c r="G13" s="153">
        <v>57.683999999999997</v>
      </c>
      <c r="H13" s="153">
        <v>32.9</v>
      </c>
      <c r="I13" s="153">
        <v>36.5</v>
      </c>
    </row>
    <row r="14" spans="1:9" ht="25.5">
      <c r="A14" s="130">
        <v>5</v>
      </c>
      <c r="B14" s="179" t="s">
        <v>117</v>
      </c>
      <c r="C14" s="151">
        <v>807</v>
      </c>
      <c r="D14" s="152" t="s">
        <v>378</v>
      </c>
      <c r="E14" s="152" t="s">
        <v>43</v>
      </c>
      <c r="F14" s="152"/>
      <c r="G14" s="153">
        <f>G13</f>
        <v>57.683999999999997</v>
      </c>
      <c r="H14" s="153">
        <f t="shared" ref="H14:I14" si="3">H13</f>
        <v>32.9</v>
      </c>
      <c r="I14" s="153">
        <f t="shared" si="3"/>
        <v>36.5</v>
      </c>
    </row>
    <row r="15" spans="1:9" ht="25.5">
      <c r="A15" s="131">
        <v>6</v>
      </c>
      <c r="B15" s="179" t="s">
        <v>116</v>
      </c>
      <c r="C15" s="151">
        <v>807</v>
      </c>
      <c r="D15" s="152" t="s">
        <v>378</v>
      </c>
      <c r="E15" s="152" t="s">
        <v>37</v>
      </c>
      <c r="F15" s="152"/>
      <c r="G15" s="153">
        <f>G14</f>
        <v>57.683999999999997</v>
      </c>
      <c r="H15" s="153">
        <f t="shared" ref="H15:I15" si="4">H14</f>
        <v>32.9</v>
      </c>
      <c r="I15" s="153">
        <f t="shared" si="4"/>
        <v>36.5</v>
      </c>
    </row>
    <row r="16" spans="1:9" ht="25.5">
      <c r="A16" s="130">
        <v>7</v>
      </c>
      <c r="B16" s="180" t="s">
        <v>264</v>
      </c>
      <c r="C16" s="151">
        <v>807</v>
      </c>
      <c r="D16" s="152" t="s">
        <v>378</v>
      </c>
      <c r="E16" s="152" t="s">
        <v>37</v>
      </c>
      <c r="F16" s="152" t="s">
        <v>97</v>
      </c>
      <c r="G16" s="153">
        <f t="shared" ref="G16:I16" si="5">G15</f>
        <v>57.683999999999997</v>
      </c>
      <c r="H16" s="153">
        <f t="shared" si="5"/>
        <v>32.9</v>
      </c>
      <c r="I16" s="153">
        <f t="shared" si="5"/>
        <v>36.5</v>
      </c>
    </row>
    <row r="17" spans="1:9">
      <c r="A17" s="131">
        <v>8</v>
      </c>
      <c r="B17" s="180" t="s">
        <v>34</v>
      </c>
      <c r="C17" s="151">
        <v>807</v>
      </c>
      <c r="D17" s="152" t="s">
        <v>378</v>
      </c>
      <c r="E17" s="152" t="s">
        <v>37</v>
      </c>
      <c r="F17" s="152" t="s">
        <v>96</v>
      </c>
      <c r="G17" s="153">
        <f>G16</f>
        <v>57.683999999999997</v>
      </c>
      <c r="H17" s="153">
        <f t="shared" ref="H17:I17" si="6">H16</f>
        <v>32.9</v>
      </c>
      <c r="I17" s="153">
        <f t="shared" si="6"/>
        <v>36.5</v>
      </c>
    </row>
    <row r="18" spans="1:9" ht="78" customHeight="1">
      <c r="A18" s="130">
        <v>9</v>
      </c>
      <c r="B18" s="178" t="s">
        <v>262</v>
      </c>
      <c r="C18" s="151">
        <v>807</v>
      </c>
      <c r="D18" s="154" t="s">
        <v>259</v>
      </c>
      <c r="E18" s="152"/>
      <c r="F18" s="152"/>
      <c r="G18" s="153">
        <v>81.090509999999995</v>
      </c>
      <c r="H18" s="153">
        <v>61.524999999999999</v>
      </c>
      <c r="I18" s="153">
        <v>61.524999999999999</v>
      </c>
    </row>
    <row r="19" spans="1:9" ht="25.5">
      <c r="A19" s="131">
        <v>10</v>
      </c>
      <c r="B19" s="179" t="s">
        <v>117</v>
      </c>
      <c r="C19" s="151">
        <v>807</v>
      </c>
      <c r="D19" s="152" t="s">
        <v>261</v>
      </c>
      <c r="E19" s="152" t="s">
        <v>43</v>
      </c>
      <c r="F19" s="152"/>
      <c r="G19" s="153">
        <f>G18</f>
        <v>81.090509999999995</v>
      </c>
      <c r="H19" s="153">
        <f t="shared" ref="H19:I20" si="7">H18</f>
        <v>61.524999999999999</v>
      </c>
      <c r="I19" s="153">
        <f t="shared" si="7"/>
        <v>61.524999999999999</v>
      </c>
    </row>
    <row r="20" spans="1:9" ht="25.5">
      <c r="A20" s="130">
        <v>11</v>
      </c>
      <c r="B20" s="179" t="s">
        <v>116</v>
      </c>
      <c r="C20" s="151">
        <v>807</v>
      </c>
      <c r="D20" s="152" t="s">
        <v>261</v>
      </c>
      <c r="E20" s="152" t="s">
        <v>37</v>
      </c>
      <c r="F20" s="152"/>
      <c r="G20" s="153">
        <f>G19</f>
        <v>81.090509999999995</v>
      </c>
      <c r="H20" s="153">
        <f t="shared" si="7"/>
        <v>61.524999999999999</v>
      </c>
      <c r="I20" s="153">
        <f t="shared" si="7"/>
        <v>61.524999999999999</v>
      </c>
    </row>
    <row r="21" spans="1:9" ht="25.5">
      <c r="A21" s="131">
        <v>12</v>
      </c>
      <c r="B21" s="180" t="s">
        <v>264</v>
      </c>
      <c r="C21" s="151">
        <v>807</v>
      </c>
      <c r="D21" s="152" t="s">
        <v>261</v>
      </c>
      <c r="E21" s="152" t="s">
        <v>37</v>
      </c>
      <c r="F21" s="152" t="s">
        <v>97</v>
      </c>
      <c r="G21" s="153">
        <f t="shared" ref="G21:I22" si="8">G20</f>
        <v>81.090509999999995</v>
      </c>
      <c r="H21" s="153">
        <f t="shared" si="8"/>
        <v>61.524999999999999</v>
      </c>
      <c r="I21" s="153">
        <f t="shared" si="8"/>
        <v>61.524999999999999</v>
      </c>
    </row>
    <row r="22" spans="1:9">
      <c r="A22" s="130">
        <v>13</v>
      </c>
      <c r="B22" s="180" t="s">
        <v>34</v>
      </c>
      <c r="C22" s="151">
        <v>807</v>
      </c>
      <c r="D22" s="152" t="s">
        <v>261</v>
      </c>
      <c r="E22" s="152" t="s">
        <v>37</v>
      </c>
      <c r="F22" s="152" t="s">
        <v>96</v>
      </c>
      <c r="G22" s="153">
        <f>G21</f>
        <v>81.090509999999995</v>
      </c>
      <c r="H22" s="153">
        <f t="shared" si="8"/>
        <v>61.524999999999999</v>
      </c>
      <c r="I22" s="153">
        <f t="shared" si="8"/>
        <v>61.524999999999999</v>
      </c>
    </row>
    <row r="23" spans="1:9" s="133" customFormat="1" ht="25.5">
      <c r="A23" s="131">
        <v>14</v>
      </c>
      <c r="B23" s="137" t="s">
        <v>224</v>
      </c>
      <c r="C23" s="151">
        <v>807</v>
      </c>
      <c r="D23" s="154" t="s">
        <v>134</v>
      </c>
      <c r="E23" s="152"/>
      <c r="F23" s="152"/>
      <c r="G23" s="150">
        <f>G24+G29</f>
        <v>1372.8897299999999</v>
      </c>
      <c r="H23" s="150">
        <f t="shared" ref="H23:I23" si="9">H24+H29</f>
        <v>1035.2190000000001</v>
      </c>
      <c r="I23" s="150">
        <f t="shared" si="9"/>
        <v>1048.819</v>
      </c>
    </row>
    <row r="24" spans="1:9" s="133" customFormat="1" ht="90" customHeight="1">
      <c r="A24" s="130">
        <v>15</v>
      </c>
      <c r="B24" s="145" t="s">
        <v>225</v>
      </c>
      <c r="C24" s="151">
        <v>807</v>
      </c>
      <c r="D24" s="152" t="s">
        <v>134</v>
      </c>
      <c r="E24" s="152"/>
      <c r="F24" s="152"/>
      <c r="G24" s="153">
        <v>571.37072999999998</v>
      </c>
      <c r="H24" s="153">
        <v>233.7</v>
      </c>
      <c r="I24" s="153">
        <v>247.3</v>
      </c>
    </row>
    <row r="25" spans="1:9" s="133" customFormat="1" ht="25.5">
      <c r="A25" s="131">
        <v>16</v>
      </c>
      <c r="B25" s="132" t="s">
        <v>117</v>
      </c>
      <c r="C25" s="151">
        <v>807</v>
      </c>
      <c r="D25" s="152" t="s">
        <v>136</v>
      </c>
      <c r="E25" s="152" t="s">
        <v>43</v>
      </c>
      <c r="F25" s="152"/>
      <c r="G25" s="153">
        <f>G24</f>
        <v>571.37072999999998</v>
      </c>
      <c r="H25" s="153">
        <f t="shared" ref="H25:I28" si="10">H24</f>
        <v>233.7</v>
      </c>
      <c r="I25" s="153">
        <f t="shared" si="10"/>
        <v>247.3</v>
      </c>
    </row>
    <row r="26" spans="1:9" s="133" customFormat="1" ht="25.5">
      <c r="A26" s="130">
        <v>17</v>
      </c>
      <c r="B26" s="132" t="s">
        <v>116</v>
      </c>
      <c r="C26" s="151">
        <v>807</v>
      </c>
      <c r="D26" s="152" t="s">
        <v>136</v>
      </c>
      <c r="E26" s="152" t="s">
        <v>37</v>
      </c>
      <c r="F26" s="152"/>
      <c r="G26" s="153">
        <f>G25</f>
        <v>571.37072999999998</v>
      </c>
      <c r="H26" s="153">
        <f t="shared" si="10"/>
        <v>233.7</v>
      </c>
      <c r="I26" s="153">
        <f t="shared" si="10"/>
        <v>247.3</v>
      </c>
    </row>
    <row r="27" spans="1:9" s="133" customFormat="1">
      <c r="A27" s="131">
        <v>18</v>
      </c>
      <c r="B27" s="132" t="s">
        <v>54</v>
      </c>
      <c r="C27" s="151">
        <v>807</v>
      </c>
      <c r="D27" s="152" t="s">
        <v>136</v>
      </c>
      <c r="E27" s="152" t="s">
        <v>37</v>
      </c>
      <c r="F27" s="152" t="s">
        <v>99</v>
      </c>
      <c r="G27" s="153">
        <f t="shared" ref="G27" si="11">G26</f>
        <v>571.37072999999998</v>
      </c>
      <c r="H27" s="153">
        <f t="shared" si="10"/>
        <v>233.7</v>
      </c>
      <c r="I27" s="153">
        <f t="shared" si="10"/>
        <v>247.3</v>
      </c>
    </row>
    <row r="28" spans="1:9" s="133" customFormat="1">
      <c r="A28" s="130">
        <v>19</v>
      </c>
      <c r="B28" s="132" t="s">
        <v>3</v>
      </c>
      <c r="C28" s="151">
        <v>807</v>
      </c>
      <c r="D28" s="152" t="s">
        <v>136</v>
      </c>
      <c r="E28" s="152" t="s">
        <v>37</v>
      </c>
      <c r="F28" s="152" t="s">
        <v>98</v>
      </c>
      <c r="G28" s="153">
        <f>G27</f>
        <v>571.37072999999998</v>
      </c>
      <c r="H28" s="153">
        <f t="shared" si="10"/>
        <v>233.7</v>
      </c>
      <c r="I28" s="153">
        <f t="shared" si="10"/>
        <v>247.3</v>
      </c>
    </row>
    <row r="29" spans="1:9" s="133" customFormat="1" ht="96.75" customHeight="1">
      <c r="A29" s="131">
        <v>20</v>
      </c>
      <c r="B29" s="132" t="s">
        <v>255</v>
      </c>
      <c r="C29" s="151">
        <v>807</v>
      </c>
      <c r="D29" s="154" t="s">
        <v>134</v>
      </c>
      <c r="E29" s="152"/>
      <c r="F29" s="152"/>
      <c r="G29" s="153">
        <v>801.51900000000001</v>
      </c>
      <c r="H29" s="153">
        <v>801.51900000000001</v>
      </c>
      <c r="I29" s="153">
        <v>801.51900000000001</v>
      </c>
    </row>
    <row r="30" spans="1:9" s="133" customFormat="1" ht="25.5">
      <c r="A30" s="130">
        <v>21</v>
      </c>
      <c r="B30" s="132" t="s">
        <v>117</v>
      </c>
      <c r="C30" s="151">
        <v>807</v>
      </c>
      <c r="D30" s="152" t="s">
        <v>269</v>
      </c>
      <c r="E30" s="152" t="s">
        <v>43</v>
      </c>
      <c r="F30" s="152"/>
      <c r="G30" s="153">
        <f>G29</f>
        <v>801.51900000000001</v>
      </c>
      <c r="H30" s="153">
        <f t="shared" ref="H30:I31" si="12">H29</f>
        <v>801.51900000000001</v>
      </c>
      <c r="I30" s="153">
        <f t="shared" si="12"/>
        <v>801.51900000000001</v>
      </c>
    </row>
    <row r="31" spans="1:9" s="133" customFormat="1" ht="25.5">
      <c r="A31" s="131">
        <v>22</v>
      </c>
      <c r="B31" s="132" t="s">
        <v>116</v>
      </c>
      <c r="C31" s="151">
        <v>807</v>
      </c>
      <c r="D31" s="152" t="s">
        <v>269</v>
      </c>
      <c r="E31" s="152" t="s">
        <v>37</v>
      </c>
      <c r="F31" s="152"/>
      <c r="G31" s="153">
        <f>G30</f>
        <v>801.51900000000001</v>
      </c>
      <c r="H31" s="153">
        <f t="shared" si="12"/>
        <v>801.51900000000001</v>
      </c>
      <c r="I31" s="153">
        <f t="shared" si="12"/>
        <v>801.51900000000001</v>
      </c>
    </row>
    <row r="32" spans="1:9" s="133" customFormat="1">
      <c r="A32" s="130">
        <v>23</v>
      </c>
      <c r="B32" s="132" t="s">
        <v>54</v>
      </c>
      <c r="C32" s="151">
        <v>807</v>
      </c>
      <c r="D32" s="152" t="s">
        <v>269</v>
      </c>
      <c r="E32" s="152" t="s">
        <v>37</v>
      </c>
      <c r="F32" s="152" t="s">
        <v>99</v>
      </c>
      <c r="G32" s="153">
        <f t="shared" ref="G32" si="13">G31</f>
        <v>801.51900000000001</v>
      </c>
      <c r="H32" s="153">
        <f t="shared" ref="H32:I32" si="14">H31</f>
        <v>801.51900000000001</v>
      </c>
      <c r="I32" s="153">
        <f t="shared" si="14"/>
        <v>801.51900000000001</v>
      </c>
    </row>
    <row r="33" spans="1:9" s="133" customFormat="1">
      <c r="A33" s="131">
        <v>24</v>
      </c>
      <c r="B33" s="132" t="s">
        <v>3</v>
      </c>
      <c r="C33" s="151">
        <v>807</v>
      </c>
      <c r="D33" s="152" t="s">
        <v>269</v>
      </c>
      <c r="E33" s="152" t="s">
        <v>37</v>
      </c>
      <c r="F33" s="152" t="s">
        <v>98</v>
      </c>
      <c r="G33" s="153">
        <f>G32</f>
        <v>801.51900000000001</v>
      </c>
      <c r="H33" s="153">
        <f t="shared" ref="H33:I33" si="15">H32</f>
        <v>801.51900000000001</v>
      </c>
      <c r="I33" s="153">
        <f t="shared" si="15"/>
        <v>801.51900000000001</v>
      </c>
    </row>
    <row r="34" spans="1:9" s="133" customFormat="1" ht="25.5">
      <c r="A34" s="130">
        <v>25</v>
      </c>
      <c r="B34" s="137" t="s">
        <v>220</v>
      </c>
      <c r="C34" s="148">
        <v>807</v>
      </c>
      <c r="D34" s="149" t="s">
        <v>137</v>
      </c>
      <c r="E34" s="149"/>
      <c r="F34" s="149"/>
      <c r="G34" s="150">
        <f>G35+G40+G45</f>
        <v>1146.09383</v>
      </c>
      <c r="H34" s="150">
        <f t="shared" ref="H34:I34" si="16">H35+H40+H45</f>
        <v>492.88900000000001</v>
      </c>
      <c r="I34" s="150">
        <f t="shared" si="16"/>
        <v>492.88900000000001</v>
      </c>
    </row>
    <row r="35" spans="1:9" s="133" customFormat="1" ht="56.25" customHeight="1">
      <c r="A35" s="131">
        <v>26</v>
      </c>
      <c r="B35" s="143" t="s">
        <v>221</v>
      </c>
      <c r="C35" s="151">
        <v>807</v>
      </c>
      <c r="D35" s="152" t="s">
        <v>138</v>
      </c>
      <c r="E35" s="152"/>
      <c r="F35" s="152"/>
      <c r="G35" s="153">
        <f>G36</f>
        <v>427.33062999999999</v>
      </c>
      <c r="H35" s="153">
        <f t="shared" ref="H35:I36" si="17">H36</f>
        <v>385.09500000000003</v>
      </c>
      <c r="I35" s="153">
        <f t="shared" si="17"/>
        <v>385.09500000000003</v>
      </c>
    </row>
    <row r="36" spans="1:9" s="133" customFormat="1" ht="25.5">
      <c r="A36" s="130">
        <v>27</v>
      </c>
      <c r="B36" s="132" t="s">
        <v>117</v>
      </c>
      <c r="C36" s="151">
        <v>807</v>
      </c>
      <c r="D36" s="152" t="s">
        <v>138</v>
      </c>
      <c r="E36" s="152" t="s">
        <v>43</v>
      </c>
      <c r="F36" s="152"/>
      <c r="G36" s="153">
        <f>G37</f>
        <v>427.33062999999999</v>
      </c>
      <c r="H36" s="153">
        <f t="shared" si="17"/>
        <v>385.09500000000003</v>
      </c>
      <c r="I36" s="153">
        <f t="shared" si="17"/>
        <v>385.09500000000003</v>
      </c>
    </row>
    <row r="37" spans="1:9" s="133" customFormat="1" ht="28.5" customHeight="1">
      <c r="A37" s="131">
        <v>28</v>
      </c>
      <c r="B37" s="132" t="s">
        <v>116</v>
      </c>
      <c r="C37" s="151">
        <v>807</v>
      </c>
      <c r="D37" s="152" t="s">
        <v>138</v>
      </c>
      <c r="E37" s="152" t="s">
        <v>37</v>
      </c>
      <c r="F37" s="152"/>
      <c r="G37" s="91">
        <v>427.33062999999999</v>
      </c>
      <c r="H37" s="91">
        <v>385.09500000000003</v>
      </c>
      <c r="I37" s="91">
        <v>385.09500000000003</v>
      </c>
    </row>
    <row r="38" spans="1:9" s="133" customFormat="1" ht="18" customHeight="1">
      <c r="A38" s="130">
        <v>29</v>
      </c>
      <c r="B38" s="132" t="s">
        <v>33</v>
      </c>
      <c r="C38" s="151">
        <v>807</v>
      </c>
      <c r="D38" s="152" t="s">
        <v>138</v>
      </c>
      <c r="E38" s="152" t="s">
        <v>37</v>
      </c>
      <c r="F38" s="152" t="s">
        <v>100</v>
      </c>
      <c r="G38" s="153">
        <f>G37</f>
        <v>427.33062999999999</v>
      </c>
      <c r="H38" s="153">
        <f t="shared" ref="H38:I39" si="18">H37</f>
        <v>385.09500000000003</v>
      </c>
      <c r="I38" s="153">
        <f t="shared" si="18"/>
        <v>385.09500000000003</v>
      </c>
    </row>
    <row r="39" spans="1:9" s="133" customFormat="1" ht="17.25" customHeight="1">
      <c r="A39" s="131">
        <v>30</v>
      </c>
      <c r="B39" s="132" t="s">
        <v>35</v>
      </c>
      <c r="C39" s="151">
        <v>807</v>
      </c>
      <c r="D39" s="152" t="s">
        <v>138</v>
      </c>
      <c r="E39" s="152" t="s">
        <v>37</v>
      </c>
      <c r="F39" s="152" t="s">
        <v>101</v>
      </c>
      <c r="G39" s="153">
        <f>G38</f>
        <v>427.33062999999999</v>
      </c>
      <c r="H39" s="153">
        <f t="shared" si="18"/>
        <v>385.09500000000003</v>
      </c>
      <c r="I39" s="153">
        <f t="shared" si="18"/>
        <v>385.09500000000003</v>
      </c>
    </row>
    <row r="40" spans="1:9" s="133" customFormat="1" ht="66.75" customHeight="1">
      <c r="A40" s="130">
        <v>31</v>
      </c>
      <c r="B40" s="132" t="s">
        <v>226</v>
      </c>
      <c r="C40" s="151">
        <v>807</v>
      </c>
      <c r="D40" s="152" t="s">
        <v>140</v>
      </c>
      <c r="E40" s="152"/>
      <c r="F40" s="152"/>
      <c r="G40" s="153">
        <f>G41</f>
        <v>344.30795000000001</v>
      </c>
      <c r="H40" s="153">
        <f t="shared" ref="H40:I41" si="19">H41</f>
        <v>65.2</v>
      </c>
      <c r="I40" s="153">
        <f t="shared" si="19"/>
        <v>65.2</v>
      </c>
    </row>
    <row r="41" spans="1:9" s="133" customFormat="1" ht="25.5">
      <c r="A41" s="131">
        <v>32</v>
      </c>
      <c r="B41" s="132" t="s">
        <v>117</v>
      </c>
      <c r="C41" s="151">
        <v>807</v>
      </c>
      <c r="D41" s="152" t="s">
        <v>140</v>
      </c>
      <c r="E41" s="152" t="s">
        <v>43</v>
      </c>
      <c r="F41" s="152"/>
      <c r="G41" s="153">
        <f>G42</f>
        <v>344.30795000000001</v>
      </c>
      <c r="H41" s="153">
        <f t="shared" si="19"/>
        <v>65.2</v>
      </c>
      <c r="I41" s="153">
        <f t="shared" si="19"/>
        <v>65.2</v>
      </c>
    </row>
    <row r="42" spans="1:9" s="133" customFormat="1" ht="30.75" customHeight="1">
      <c r="A42" s="130">
        <v>33</v>
      </c>
      <c r="B42" s="132" t="s">
        <v>116</v>
      </c>
      <c r="C42" s="151">
        <v>807</v>
      </c>
      <c r="D42" s="152" t="s">
        <v>140</v>
      </c>
      <c r="E42" s="152" t="s">
        <v>37</v>
      </c>
      <c r="F42" s="152"/>
      <c r="G42" s="153">
        <v>344.30795000000001</v>
      </c>
      <c r="H42" s="153">
        <v>65.2</v>
      </c>
      <c r="I42" s="153">
        <v>65.2</v>
      </c>
    </row>
    <row r="43" spans="1:9" s="133" customFormat="1" ht="13.5" customHeight="1">
      <c r="A43" s="131">
        <v>34</v>
      </c>
      <c r="B43" s="132" t="s">
        <v>33</v>
      </c>
      <c r="C43" s="151">
        <v>807</v>
      </c>
      <c r="D43" s="152" t="s">
        <v>140</v>
      </c>
      <c r="E43" s="152" t="s">
        <v>37</v>
      </c>
      <c r="F43" s="152" t="s">
        <v>100</v>
      </c>
      <c r="G43" s="153">
        <f t="shared" ref="G43:I44" si="20">G42</f>
        <v>344.30795000000001</v>
      </c>
      <c r="H43" s="153">
        <f t="shared" si="20"/>
        <v>65.2</v>
      </c>
      <c r="I43" s="153">
        <f t="shared" si="20"/>
        <v>65.2</v>
      </c>
    </row>
    <row r="44" spans="1:9" s="133" customFormat="1" ht="12.75" customHeight="1">
      <c r="A44" s="130">
        <v>35</v>
      </c>
      <c r="B44" s="132" t="s">
        <v>35</v>
      </c>
      <c r="C44" s="151">
        <v>807</v>
      </c>
      <c r="D44" s="152" t="s">
        <v>140</v>
      </c>
      <c r="E44" s="152" t="s">
        <v>37</v>
      </c>
      <c r="F44" s="152" t="s">
        <v>101</v>
      </c>
      <c r="G44" s="153">
        <f t="shared" si="20"/>
        <v>344.30795000000001</v>
      </c>
      <c r="H44" s="153">
        <f t="shared" si="20"/>
        <v>65.2</v>
      </c>
      <c r="I44" s="153">
        <f t="shared" si="20"/>
        <v>65.2</v>
      </c>
    </row>
    <row r="45" spans="1:9" s="133" customFormat="1" ht="63.75">
      <c r="A45" s="131">
        <v>36</v>
      </c>
      <c r="B45" s="132" t="s">
        <v>223</v>
      </c>
      <c r="C45" s="151">
        <v>807</v>
      </c>
      <c r="D45" s="152" t="s">
        <v>141</v>
      </c>
      <c r="E45" s="152"/>
      <c r="F45" s="152"/>
      <c r="G45" s="153">
        <f>G46</f>
        <v>374.45524999999998</v>
      </c>
      <c r="H45" s="153">
        <f t="shared" ref="H45:I46" si="21">H46</f>
        <v>42.594000000000001</v>
      </c>
      <c r="I45" s="153">
        <f t="shared" si="21"/>
        <v>42.594000000000001</v>
      </c>
    </row>
    <row r="46" spans="1:9" s="133" customFormat="1" ht="25.5">
      <c r="A46" s="130">
        <v>37</v>
      </c>
      <c r="B46" s="132" t="s">
        <v>117</v>
      </c>
      <c r="C46" s="151">
        <v>807</v>
      </c>
      <c r="D46" s="152" t="s">
        <v>141</v>
      </c>
      <c r="E46" s="152" t="s">
        <v>43</v>
      </c>
      <c r="F46" s="152"/>
      <c r="G46" s="153">
        <f>G47</f>
        <v>374.45524999999998</v>
      </c>
      <c r="H46" s="153">
        <f t="shared" si="21"/>
        <v>42.594000000000001</v>
      </c>
      <c r="I46" s="153">
        <f t="shared" si="21"/>
        <v>42.594000000000001</v>
      </c>
    </row>
    <row r="47" spans="1:9" s="133" customFormat="1" ht="29.25" customHeight="1">
      <c r="A47" s="131">
        <v>38</v>
      </c>
      <c r="B47" s="132" t="s">
        <v>116</v>
      </c>
      <c r="C47" s="151">
        <v>807</v>
      </c>
      <c r="D47" s="152" t="s">
        <v>141</v>
      </c>
      <c r="E47" s="152" t="s">
        <v>37</v>
      </c>
      <c r="F47" s="152"/>
      <c r="G47" s="153">
        <v>374.45524999999998</v>
      </c>
      <c r="H47" s="153">
        <v>42.594000000000001</v>
      </c>
      <c r="I47" s="153">
        <v>42.594000000000001</v>
      </c>
    </row>
    <row r="48" spans="1:9" s="134" customFormat="1">
      <c r="A48" s="130">
        <v>39</v>
      </c>
      <c r="B48" s="132" t="s">
        <v>33</v>
      </c>
      <c r="C48" s="151">
        <v>807</v>
      </c>
      <c r="D48" s="152" t="s">
        <v>141</v>
      </c>
      <c r="E48" s="152" t="s">
        <v>37</v>
      </c>
      <c r="F48" s="152" t="s">
        <v>100</v>
      </c>
      <c r="G48" s="153">
        <f t="shared" ref="G48:I49" si="22">G47</f>
        <v>374.45524999999998</v>
      </c>
      <c r="H48" s="153">
        <f t="shared" si="22"/>
        <v>42.594000000000001</v>
      </c>
      <c r="I48" s="153">
        <f t="shared" si="22"/>
        <v>42.594000000000001</v>
      </c>
    </row>
    <row r="49" spans="1:9" s="134" customFormat="1">
      <c r="A49" s="131">
        <v>40</v>
      </c>
      <c r="B49" s="132" t="s">
        <v>35</v>
      </c>
      <c r="C49" s="151">
        <v>807</v>
      </c>
      <c r="D49" s="152" t="s">
        <v>141</v>
      </c>
      <c r="E49" s="152" t="s">
        <v>37</v>
      </c>
      <c r="F49" s="152" t="s">
        <v>101</v>
      </c>
      <c r="G49" s="153">
        <f t="shared" si="22"/>
        <v>374.45524999999998</v>
      </c>
      <c r="H49" s="153">
        <f t="shared" si="22"/>
        <v>42.594000000000001</v>
      </c>
      <c r="I49" s="153">
        <f t="shared" si="22"/>
        <v>42.594000000000001</v>
      </c>
    </row>
    <row r="50" spans="1:9" s="133" customFormat="1" ht="38.25">
      <c r="A50" s="130">
        <v>41</v>
      </c>
      <c r="B50" s="137" t="s">
        <v>238</v>
      </c>
      <c r="C50" s="148">
        <v>807</v>
      </c>
      <c r="D50" s="155" t="s">
        <v>235</v>
      </c>
      <c r="E50" s="152"/>
      <c r="F50" s="152"/>
      <c r="G50" s="150">
        <f>G51</f>
        <v>281.76362</v>
      </c>
      <c r="H50" s="150">
        <f t="shared" ref="H50:I50" si="23">H51</f>
        <v>46</v>
      </c>
      <c r="I50" s="150">
        <f t="shared" si="23"/>
        <v>46</v>
      </c>
    </row>
    <row r="51" spans="1:9" s="133" customFormat="1" ht="78" customHeight="1">
      <c r="A51" s="131">
        <v>42</v>
      </c>
      <c r="B51" s="145" t="s">
        <v>236</v>
      </c>
      <c r="C51" s="151">
        <v>807</v>
      </c>
      <c r="D51" s="154" t="s">
        <v>239</v>
      </c>
      <c r="E51" s="152"/>
      <c r="F51" s="152"/>
      <c r="G51" s="153">
        <v>281.76362</v>
      </c>
      <c r="H51" s="153">
        <v>46</v>
      </c>
      <c r="I51" s="153">
        <v>46</v>
      </c>
    </row>
    <row r="52" spans="1:9" s="133" customFormat="1" ht="25.5">
      <c r="A52" s="130">
        <v>43</v>
      </c>
      <c r="B52" s="132" t="s">
        <v>117</v>
      </c>
      <c r="C52" s="151">
        <v>807</v>
      </c>
      <c r="D52" s="152" t="s">
        <v>237</v>
      </c>
      <c r="E52" s="152" t="s">
        <v>43</v>
      </c>
      <c r="F52" s="152"/>
      <c r="G52" s="153">
        <f>G51</f>
        <v>281.76362</v>
      </c>
      <c r="H52" s="153">
        <f t="shared" ref="H52:I53" si="24">H51</f>
        <v>46</v>
      </c>
      <c r="I52" s="153">
        <f t="shared" si="24"/>
        <v>46</v>
      </c>
    </row>
    <row r="53" spans="1:9" s="133" customFormat="1" ht="25.5">
      <c r="A53" s="131">
        <v>44</v>
      </c>
      <c r="B53" s="132" t="s">
        <v>116</v>
      </c>
      <c r="C53" s="151">
        <v>807</v>
      </c>
      <c r="D53" s="152" t="s">
        <v>237</v>
      </c>
      <c r="E53" s="152" t="s">
        <v>37</v>
      </c>
      <c r="F53" s="152"/>
      <c r="G53" s="153">
        <f>G52</f>
        <v>281.76362</v>
      </c>
      <c r="H53" s="153">
        <f t="shared" si="24"/>
        <v>46</v>
      </c>
      <c r="I53" s="153">
        <f t="shared" si="24"/>
        <v>46</v>
      </c>
    </row>
    <row r="54" spans="1:9" s="133" customFormat="1">
      <c r="A54" s="130">
        <v>45</v>
      </c>
      <c r="B54" s="132" t="s">
        <v>210</v>
      </c>
      <c r="C54" s="151">
        <v>807</v>
      </c>
      <c r="D54" s="152" t="s">
        <v>237</v>
      </c>
      <c r="E54" s="152" t="s">
        <v>37</v>
      </c>
      <c r="F54" s="152" t="s">
        <v>101</v>
      </c>
      <c r="G54" s="153">
        <f t="shared" ref="G54:I55" si="25">G53</f>
        <v>281.76362</v>
      </c>
      <c r="H54" s="153">
        <f t="shared" si="25"/>
        <v>46</v>
      </c>
      <c r="I54" s="153">
        <f t="shared" si="25"/>
        <v>46</v>
      </c>
    </row>
    <row r="55" spans="1:9" s="133" customFormat="1">
      <c r="A55" s="131">
        <v>46</v>
      </c>
      <c r="B55" s="132" t="s">
        <v>34</v>
      </c>
      <c r="C55" s="151">
        <v>807</v>
      </c>
      <c r="D55" s="152" t="s">
        <v>237</v>
      </c>
      <c r="E55" s="152" t="s">
        <v>37</v>
      </c>
      <c r="F55" s="152" t="s">
        <v>100</v>
      </c>
      <c r="G55" s="153">
        <f>G54</f>
        <v>281.76362</v>
      </c>
      <c r="H55" s="153">
        <f t="shared" si="25"/>
        <v>46</v>
      </c>
      <c r="I55" s="153">
        <f t="shared" si="25"/>
        <v>46</v>
      </c>
    </row>
    <row r="56" spans="1:9" s="133" customFormat="1" ht="14.25">
      <c r="A56" s="130">
        <v>47</v>
      </c>
      <c r="B56" s="138" t="s">
        <v>41</v>
      </c>
      <c r="C56" s="148">
        <v>807</v>
      </c>
      <c r="D56" s="156" t="s">
        <v>120</v>
      </c>
      <c r="E56" s="157"/>
      <c r="F56" s="157"/>
      <c r="G56" s="158">
        <f>G57+G76+G93+G100+G107+G141+G163+G156+G134+G150+G86+G183+G188+G194+G114+G121+G170+G177</f>
        <v>17968.041970000002</v>
      </c>
      <c r="H56" s="158">
        <f t="shared" ref="H56:I56" si="26">H57++H93+H141+H163+H156+H134+H150+H86+H183+H188+H194+H114+H121+H170</f>
        <v>13835.63</v>
      </c>
      <c r="I56" s="158">
        <f t="shared" si="26"/>
        <v>13454.367</v>
      </c>
    </row>
    <row r="57" spans="1:9" s="134" customFormat="1">
      <c r="A57" s="131">
        <v>48</v>
      </c>
      <c r="B57" s="139" t="s">
        <v>46</v>
      </c>
      <c r="C57" s="148">
        <v>807</v>
      </c>
      <c r="D57" s="156" t="s">
        <v>121</v>
      </c>
      <c r="E57" s="156"/>
      <c r="F57" s="156"/>
      <c r="G57" s="158">
        <f>G58+G71</f>
        <v>10014.345160000001</v>
      </c>
      <c r="H57" s="158">
        <f t="shared" ref="H57:I57" si="27">H58+H71</f>
        <v>8888.3729999999996</v>
      </c>
      <c r="I57" s="158">
        <f t="shared" si="27"/>
        <v>8495.91</v>
      </c>
    </row>
    <row r="58" spans="1:9" s="133" customFormat="1" ht="38.25">
      <c r="A58" s="130">
        <v>49</v>
      </c>
      <c r="B58" s="137" t="s">
        <v>198</v>
      </c>
      <c r="C58" s="148">
        <v>807</v>
      </c>
      <c r="D58" s="149" t="s">
        <v>126</v>
      </c>
      <c r="E58" s="152"/>
      <c r="F58" s="152"/>
      <c r="G58" s="150">
        <f>G59+G63+G67</f>
        <v>8437.846160000001</v>
      </c>
      <c r="H58" s="150">
        <f t="shared" ref="H58:I58" si="28">H59+H63+H67</f>
        <v>7475.0309999999999</v>
      </c>
      <c r="I58" s="150">
        <f t="shared" si="28"/>
        <v>7082.5680000000002</v>
      </c>
    </row>
    <row r="59" spans="1:9" s="133" customFormat="1" ht="51">
      <c r="A59" s="131">
        <v>50</v>
      </c>
      <c r="B59" s="132" t="s">
        <v>160</v>
      </c>
      <c r="C59" s="151">
        <v>807</v>
      </c>
      <c r="D59" s="152" t="s">
        <v>126</v>
      </c>
      <c r="E59" s="152" t="s">
        <v>42</v>
      </c>
      <c r="F59" s="152"/>
      <c r="G59" s="153">
        <f>G60</f>
        <v>3186.7139999999999</v>
      </c>
      <c r="H59" s="153">
        <f t="shared" ref="H59:I60" si="29">H60</f>
        <v>3855.8150000000001</v>
      </c>
      <c r="I59" s="153">
        <f t="shared" si="29"/>
        <v>3855.8150000000001</v>
      </c>
    </row>
    <row r="60" spans="1:9" s="133" customFormat="1" ht="25.5">
      <c r="A60" s="130">
        <v>51</v>
      </c>
      <c r="B60" s="132" t="s">
        <v>148</v>
      </c>
      <c r="C60" s="151">
        <v>807</v>
      </c>
      <c r="D60" s="152" t="s">
        <v>126</v>
      </c>
      <c r="E60" s="152" t="s">
        <v>39</v>
      </c>
      <c r="F60" s="152"/>
      <c r="G60" s="153">
        <f>G61</f>
        <v>3186.7139999999999</v>
      </c>
      <c r="H60" s="153">
        <f t="shared" si="29"/>
        <v>3855.8150000000001</v>
      </c>
      <c r="I60" s="153">
        <f t="shared" si="29"/>
        <v>3855.8150000000001</v>
      </c>
    </row>
    <row r="61" spans="1:9" s="133" customFormat="1">
      <c r="A61" s="131">
        <v>52</v>
      </c>
      <c r="B61" s="140" t="s">
        <v>30</v>
      </c>
      <c r="C61" s="151">
        <v>807</v>
      </c>
      <c r="D61" s="152" t="s">
        <v>126</v>
      </c>
      <c r="E61" s="157" t="s">
        <v>39</v>
      </c>
      <c r="F61" s="157" t="s">
        <v>102</v>
      </c>
      <c r="G61" s="159">
        <f>G62</f>
        <v>3186.7139999999999</v>
      </c>
      <c r="H61" s="159">
        <f t="shared" ref="H61:I61" si="30">H62</f>
        <v>3855.8150000000001</v>
      </c>
      <c r="I61" s="159">
        <f t="shared" si="30"/>
        <v>3855.8150000000001</v>
      </c>
    </row>
    <row r="62" spans="1:9" s="133" customFormat="1" ht="38.25">
      <c r="A62" s="130">
        <v>53</v>
      </c>
      <c r="B62" s="140" t="s">
        <v>161</v>
      </c>
      <c r="C62" s="151">
        <v>807</v>
      </c>
      <c r="D62" s="152" t="s">
        <v>126</v>
      </c>
      <c r="E62" s="157" t="s">
        <v>39</v>
      </c>
      <c r="F62" s="157" t="s">
        <v>103</v>
      </c>
      <c r="G62" s="153">
        <v>3186.7139999999999</v>
      </c>
      <c r="H62" s="153">
        <v>3855.8150000000001</v>
      </c>
      <c r="I62" s="153">
        <v>3855.8150000000001</v>
      </c>
    </row>
    <row r="63" spans="1:9" s="133" customFormat="1" ht="25.5">
      <c r="A63" s="131">
        <v>54</v>
      </c>
      <c r="B63" s="132" t="s">
        <v>117</v>
      </c>
      <c r="C63" s="151">
        <v>807</v>
      </c>
      <c r="D63" s="152" t="s">
        <v>126</v>
      </c>
      <c r="E63" s="152" t="s">
        <v>43</v>
      </c>
      <c r="F63" s="152"/>
      <c r="G63" s="153">
        <f>G64</f>
        <v>5240.5850300000002</v>
      </c>
      <c r="H63" s="153">
        <f>H64</f>
        <v>3616.15</v>
      </c>
      <c r="I63" s="153">
        <f>I64</f>
        <v>3223.6869999999999</v>
      </c>
    </row>
    <row r="64" spans="1:9" s="133" customFormat="1" ht="25.5">
      <c r="A64" s="130">
        <v>55</v>
      </c>
      <c r="B64" s="132" t="s">
        <v>2</v>
      </c>
      <c r="C64" s="151">
        <v>807</v>
      </c>
      <c r="D64" s="152" t="s">
        <v>126</v>
      </c>
      <c r="E64" s="152" t="s">
        <v>37</v>
      </c>
      <c r="F64" s="152"/>
      <c r="G64" s="153">
        <v>5240.5850300000002</v>
      </c>
      <c r="H64" s="153">
        <f>3616.4-0.25</f>
        <v>3616.15</v>
      </c>
      <c r="I64" s="153">
        <f>3224.187-0.5</f>
        <v>3223.6869999999999</v>
      </c>
    </row>
    <row r="65" spans="1:9" s="133" customFormat="1">
      <c r="A65" s="131">
        <v>56</v>
      </c>
      <c r="B65" s="140" t="s">
        <v>30</v>
      </c>
      <c r="C65" s="151">
        <v>807</v>
      </c>
      <c r="D65" s="152" t="s">
        <v>126</v>
      </c>
      <c r="E65" s="152" t="s">
        <v>37</v>
      </c>
      <c r="F65" s="152" t="s">
        <v>102</v>
      </c>
      <c r="G65" s="153">
        <f>G64</f>
        <v>5240.5850300000002</v>
      </c>
      <c r="H65" s="153">
        <f t="shared" ref="H65:I65" si="31">H64</f>
        <v>3616.15</v>
      </c>
      <c r="I65" s="153">
        <f t="shared" si="31"/>
        <v>3223.6869999999999</v>
      </c>
    </row>
    <row r="66" spans="1:9" s="133" customFormat="1" ht="38.25">
      <c r="A66" s="130">
        <v>57</v>
      </c>
      <c r="B66" s="140" t="s">
        <v>161</v>
      </c>
      <c r="C66" s="151">
        <v>807</v>
      </c>
      <c r="D66" s="152" t="s">
        <v>126</v>
      </c>
      <c r="E66" s="152" t="s">
        <v>37</v>
      </c>
      <c r="F66" s="152" t="s">
        <v>103</v>
      </c>
      <c r="G66" s="153">
        <f>G65</f>
        <v>5240.5850300000002</v>
      </c>
      <c r="H66" s="153">
        <f>H65</f>
        <v>3616.15</v>
      </c>
      <c r="I66" s="153">
        <f>I65</f>
        <v>3223.6869999999999</v>
      </c>
    </row>
    <row r="67" spans="1:9" s="133" customFormat="1">
      <c r="A67" s="131">
        <v>58</v>
      </c>
      <c r="B67" s="132" t="s">
        <v>49</v>
      </c>
      <c r="C67" s="151">
        <v>807</v>
      </c>
      <c r="D67" s="152" t="s">
        <v>126</v>
      </c>
      <c r="E67" s="152" t="s">
        <v>50</v>
      </c>
      <c r="F67" s="152"/>
      <c r="G67" s="153">
        <f>G68</f>
        <v>10.547129999999999</v>
      </c>
      <c r="H67" s="153">
        <f t="shared" ref="H67:I67" si="32">H68</f>
        <v>3.0659999999999998</v>
      </c>
      <c r="I67" s="153">
        <f t="shared" si="32"/>
        <v>3.0659999999999998</v>
      </c>
    </row>
    <row r="68" spans="1:9" s="133" customFormat="1">
      <c r="A68" s="130">
        <v>59</v>
      </c>
      <c r="B68" s="132" t="s">
        <v>51</v>
      </c>
      <c r="C68" s="151">
        <v>807</v>
      </c>
      <c r="D68" s="152" t="s">
        <v>126</v>
      </c>
      <c r="E68" s="152" t="s">
        <v>40</v>
      </c>
      <c r="F68" s="152"/>
      <c r="G68" s="153">
        <v>10.547129999999999</v>
      </c>
      <c r="H68" s="153">
        <v>3.0659999999999998</v>
      </c>
      <c r="I68" s="153">
        <v>3.0659999999999998</v>
      </c>
    </row>
    <row r="69" spans="1:9" s="133" customFormat="1">
      <c r="A69" s="131">
        <v>60</v>
      </c>
      <c r="B69" s="140" t="s">
        <v>30</v>
      </c>
      <c r="C69" s="151">
        <v>807</v>
      </c>
      <c r="D69" s="152" t="s">
        <v>126</v>
      </c>
      <c r="E69" s="152" t="s">
        <v>40</v>
      </c>
      <c r="F69" s="152" t="s">
        <v>102</v>
      </c>
      <c r="G69" s="153">
        <f t="shared" ref="G69:I69" si="33">G68</f>
        <v>10.547129999999999</v>
      </c>
      <c r="H69" s="153">
        <f t="shared" si="33"/>
        <v>3.0659999999999998</v>
      </c>
      <c r="I69" s="153">
        <f t="shared" si="33"/>
        <v>3.0659999999999998</v>
      </c>
    </row>
    <row r="70" spans="1:9" s="133" customFormat="1" ht="38.25">
      <c r="A70" s="130">
        <v>61</v>
      </c>
      <c r="B70" s="140" t="s">
        <v>161</v>
      </c>
      <c r="C70" s="151">
        <v>807</v>
      </c>
      <c r="D70" s="152" t="s">
        <v>126</v>
      </c>
      <c r="E70" s="152" t="s">
        <v>40</v>
      </c>
      <c r="F70" s="152" t="s">
        <v>103</v>
      </c>
      <c r="G70" s="153">
        <f>G69</f>
        <v>10.547129999999999</v>
      </c>
      <c r="H70" s="153">
        <f>H69</f>
        <v>3.0659999999999998</v>
      </c>
      <c r="I70" s="153">
        <f>I69</f>
        <v>3.0659999999999998</v>
      </c>
    </row>
    <row r="71" spans="1:9" s="133" customFormat="1" ht="33" customHeight="1">
      <c r="A71" s="131">
        <v>62</v>
      </c>
      <c r="B71" s="139" t="s">
        <v>143</v>
      </c>
      <c r="C71" s="148">
        <v>807</v>
      </c>
      <c r="D71" s="156" t="s">
        <v>142</v>
      </c>
      <c r="E71" s="157"/>
      <c r="F71" s="157"/>
      <c r="G71" s="158">
        <f>G72</f>
        <v>1576.499</v>
      </c>
      <c r="H71" s="158">
        <f t="shared" ref="H71:I72" si="34">H72</f>
        <v>1413.3420000000001</v>
      </c>
      <c r="I71" s="158">
        <f t="shared" si="34"/>
        <v>1413.3420000000001</v>
      </c>
    </row>
    <row r="72" spans="1:9" s="133" customFormat="1" ht="51">
      <c r="A72" s="130">
        <v>63</v>
      </c>
      <c r="B72" s="140" t="s">
        <v>48</v>
      </c>
      <c r="C72" s="151">
        <v>807</v>
      </c>
      <c r="D72" s="157" t="s">
        <v>142</v>
      </c>
      <c r="E72" s="160" t="s">
        <v>42</v>
      </c>
      <c r="F72" s="157"/>
      <c r="G72" s="161">
        <f>G73</f>
        <v>1576.499</v>
      </c>
      <c r="H72" s="161">
        <f t="shared" si="34"/>
        <v>1413.3420000000001</v>
      </c>
      <c r="I72" s="161">
        <f t="shared" si="34"/>
        <v>1413.3420000000001</v>
      </c>
    </row>
    <row r="73" spans="1:9" s="133" customFormat="1" ht="25.5">
      <c r="A73" s="131">
        <v>64</v>
      </c>
      <c r="B73" s="140" t="s">
        <v>47</v>
      </c>
      <c r="C73" s="151">
        <v>807</v>
      </c>
      <c r="D73" s="157" t="s">
        <v>142</v>
      </c>
      <c r="E73" s="157" t="s">
        <v>39</v>
      </c>
      <c r="F73" s="157"/>
      <c r="G73" s="72">
        <v>1576.499</v>
      </c>
      <c r="H73" s="72">
        <v>1413.3420000000001</v>
      </c>
      <c r="I73" s="72">
        <v>1413.3420000000001</v>
      </c>
    </row>
    <row r="74" spans="1:9" s="133" customFormat="1">
      <c r="A74" s="130">
        <v>65</v>
      </c>
      <c r="B74" s="140" t="s">
        <v>30</v>
      </c>
      <c r="C74" s="151">
        <v>807</v>
      </c>
      <c r="D74" s="157" t="s">
        <v>142</v>
      </c>
      <c r="E74" s="157" t="s">
        <v>39</v>
      </c>
      <c r="F74" s="157" t="s">
        <v>102</v>
      </c>
      <c r="G74" s="159">
        <f>G73</f>
        <v>1576.499</v>
      </c>
      <c r="H74" s="159">
        <f>H73</f>
        <v>1413.3420000000001</v>
      </c>
      <c r="I74" s="159">
        <f>I73</f>
        <v>1413.3420000000001</v>
      </c>
    </row>
    <row r="75" spans="1:9" s="133" customFormat="1" ht="25.5">
      <c r="A75" s="131">
        <v>66</v>
      </c>
      <c r="B75" s="140" t="s">
        <v>14</v>
      </c>
      <c r="C75" s="151">
        <v>807</v>
      </c>
      <c r="D75" s="157" t="s">
        <v>142</v>
      </c>
      <c r="E75" s="157" t="s">
        <v>39</v>
      </c>
      <c r="F75" s="157" t="s">
        <v>104</v>
      </c>
      <c r="G75" s="161">
        <f>G73</f>
        <v>1576.499</v>
      </c>
      <c r="H75" s="161">
        <f>H73</f>
        <v>1413.3420000000001</v>
      </c>
      <c r="I75" s="161">
        <f>I73</f>
        <v>1413.3420000000001</v>
      </c>
    </row>
    <row r="76" spans="1:9" s="134" customFormat="1" ht="24" customHeight="1">
      <c r="A76" s="130">
        <v>67</v>
      </c>
      <c r="B76" s="12" t="s">
        <v>41</v>
      </c>
      <c r="C76" s="148">
        <v>807</v>
      </c>
      <c r="D76" s="155" t="s">
        <v>120</v>
      </c>
      <c r="E76" s="149"/>
      <c r="F76" s="149"/>
      <c r="G76" s="266">
        <f t="shared" ref="G76:I82" si="35">G77</f>
        <v>305.25764000000004</v>
      </c>
      <c r="H76" s="266">
        <f t="shared" si="35"/>
        <v>0</v>
      </c>
      <c r="I76" s="266">
        <f t="shared" si="35"/>
        <v>0</v>
      </c>
    </row>
    <row r="77" spans="1:9" s="133" customFormat="1">
      <c r="A77" s="131">
        <v>68</v>
      </c>
      <c r="B77" s="132" t="s">
        <v>151</v>
      </c>
      <c r="C77" s="151">
        <v>807</v>
      </c>
      <c r="D77" s="154" t="s">
        <v>121</v>
      </c>
      <c r="E77" s="154"/>
      <c r="F77" s="154"/>
      <c r="G77" s="91">
        <f>G78+G82</f>
        <v>305.25764000000004</v>
      </c>
      <c r="H77" s="91">
        <f>H82</f>
        <v>0</v>
      </c>
      <c r="I77" s="91">
        <f>I82</f>
        <v>0</v>
      </c>
    </row>
    <row r="78" spans="1:9" s="133" customFormat="1" ht="25.5">
      <c r="A78" s="130">
        <v>69</v>
      </c>
      <c r="B78" s="132" t="s">
        <v>117</v>
      </c>
      <c r="C78" s="151">
        <v>807</v>
      </c>
      <c r="D78" s="152" t="s">
        <v>384</v>
      </c>
      <c r="E78" s="152" t="s">
        <v>43</v>
      </c>
      <c r="F78" s="154"/>
      <c r="G78" s="91">
        <f>G79</f>
        <v>187.67346000000001</v>
      </c>
      <c r="H78" s="91">
        <f t="shared" si="35"/>
        <v>0</v>
      </c>
      <c r="I78" s="91">
        <f t="shared" si="35"/>
        <v>0</v>
      </c>
    </row>
    <row r="79" spans="1:9" s="133" customFormat="1" ht="25.5">
      <c r="A79" s="131">
        <v>70</v>
      </c>
      <c r="B79" s="132" t="s">
        <v>2</v>
      </c>
      <c r="C79" s="151">
        <v>807</v>
      </c>
      <c r="D79" s="152" t="s">
        <v>384</v>
      </c>
      <c r="E79" s="152" t="s">
        <v>37</v>
      </c>
      <c r="F79" s="154"/>
      <c r="G79" s="91">
        <f>G80</f>
        <v>187.67346000000001</v>
      </c>
      <c r="H79" s="91">
        <f>H80</f>
        <v>0</v>
      </c>
      <c r="I79" s="91">
        <f>I80</f>
        <v>0</v>
      </c>
    </row>
    <row r="80" spans="1:9" s="133" customFormat="1">
      <c r="A80" s="130">
        <v>71</v>
      </c>
      <c r="B80" s="14" t="s">
        <v>33</v>
      </c>
      <c r="C80" s="151">
        <v>807</v>
      </c>
      <c r="D80" s="152" t="s">
        <v>384</v>
      </c>
      <c r="E80" s="152" t="s">
        <v>37</v>
      </c>
      <c r="F80" s="154" t="s">
        <v>100</v>
      </c>
      <c r="G80" s="91">
        <v>187.67346000000001</v>
      </c>
      <c r="H80" s="91">
        <v>0</v>
      </c>
      <c r="I80" s="91">
        <v>0</v>
      </c>
    </row>
    <row r="81" spans="1:9" s="133" customFormat="1">
      <c r="A81" s="131">
        <v>72</v>
      </c>
      <c r="B81" s="140" t="s">
        <v>227</v>
      </c>
      <c r="C81" s="151">
        <v>807</v>
      </c>
      <c r="D81" s="152" t="s">
        <v>384</v>
      </c>
      <c r="E81" s="152" t="s">
        <v>37</v>
      </c>
      <c r="F81" s="154" t="s">
        <v>228</v>
      </c>
      <c r="G81" s="91">
        <f>G80</f>
        <v>187.67346000000001</v>
      </c>
      <c r="H81" s="91">
        <f>H80</f>
        <v>0</v>
      </c>
      <c r="I81" s="91">
        <f>I80</f>
        <v>0</v>
      </c>
    </row>
    <row r="82" spans="1:9" s="133" customFormat="1">
      <c r="A82" s="130">
        <v>73</v>
      </c>
      <c r="B82" s="132" t="s">
        <v>49</v>
      </c>
      <c r="C82" s="151">
        <v>807</v>
      </c>
      <c r="D82" s="152" t="s">
        <v>384</v>
      </c>
      <c r="E82" s="154" t="s">
        <v>50</v>
      </c>
      <c r="F82" s="154"/>
      <c r="G82" s="91">
        <f>G83</f>
        <v>117.58418</v>
      </c>
      <c r="H82" s="91">
        <f t="shared" si="35"/>
        <v>0</v>
      </c>
      <c r="I82" s="91">
        <f t="shared" si="35"/>
        <v>0</v>
      </c>
    </row>
    <row r="83" spans="1:9" s="133" customFormat="1">
      <c r="A83" s="131">
        <v>74</v>
      </c>
      <c r="B83" s="132" t="s">
        <v>385</v>
      </c>
      <c r="C83" s="151">
        <v>807</v>
      </c>
      <c r="D83" s="152" t="s">
        <v>384</v>
      </c>
      <c r="E83" s="154" t="s">
        <v>386</v>
      </c>
      <c r="F83" s="154"/>
      <c r="G83" s="91">
        <f>G84</f>
        <v>117.58418</v>
      </c>
      <c r="H83" s="91">
        <f>H84</f>
        <v>0</v>
      </c>
      <c r="I83" s="91">
        <f>I84</f>
        <v>0</v>
      </c>
    </row>
    <row r="84" spans="1:9" s="133" customFormat="1">
      <c r="A84" s="130">
        <v>75</v>
      </c>
      <c r="B84" s="14" t="s">
        <v>33</v>
      </c>
      <c r="C84" s="151">
        <v>807</v>
      </c>
      <c r="D84" s="152" t="s">
        <v>384</v>
      </c>
      <c r="E84" s="154" t="s">
        <v>386</v>
      </c>
      <c r="F84" s="154" t="s">
        <v>100</v>
      </c>
      <c r="G84" s="91">
        <v>117.58418</v>
      </c>
      <c r="H84" s="91">
        <v>0</v>
      </c>
      <c r="I84" s="91">
        <v>0</v>
      </c>
    </row>
    <row r="85" spans="1:9" s="133" customFormat="1">
      <c r="A85" s="131">
        <v>76</v>
      </c>
      <c r="B85" s="140" t="s">
        <v>227</v>
      </c>
      <c r="C85" s="151">
        <v>807</v>
      </c>
      <c r="D85" s="152" t="s">
        <v>384</v>
      </c>
      <c r="E85" s="154" t="s">
        <v>386</v>
      </c>
      <c r="F85" s="154" t="s">
        <v>228</v>
      </c>
      <c r="G85" s="91">
        <f>G84</f>
        <v>117.58418</v>
      </c>
      <c r="H85" s="91">
        <f>H84</f>
        <v>0</v>
      </c>
      <c r="I85" s="91">
        <f>I84</f>
        <v>0</v>
      </c>
    </row>
    <row r="86" spans="1:9" s="134" customFormat="1" ht="24.75" customHeight="1">
      <c r="A86" s="130">
        <v>77</v>
      </c>
      <c r="B86" s="12" t="s">
        <v>41</v>
      </c>
      <c r="C86" s="148">
        <v>807</v>
      </c>
      <c r="D86" s="155" t="s">
        <v>120</v>
      </c>
      <c r="E86" s="149"/>
      <c r="F86" s="149"/>
      <c r="G86" s="150">
        <f>G87</f>
        <v>51.499099999999999</v>
      </c>
      <c r="H86" s="150">
        <f t="shared" ref="H86:I90" si="36">H87</f>
        <v>46.305999999999997</v>
      </c>
      <c r="I86" s="150">
        <f t="shared" si="36"/>
        <v>46.305999999999997</v>
      </c>
    </row>
    <row r="87" spans="1:9" s="133" customFormat="1" ht="18" customHeight="1">
      <c r="A87" s="131">
        <v>78</v>
      </c>
      <c r="B87" s="132" t="s">
        <v>146</v>
      </c>
      <c r="C87" s="151">
        <v>807</v>
      </c>
      <c r="D87" s="154" t="s">
        <v>128</v>
      </c>
      <c r="E87" s="154"/>
      <c r="F87" s="154"/>
      <c r="G87" s="153">
        <f>G88</f>
        <v>51.499099999999999</v>
      </c>
      <c r="H87" s="153">
        <f t="shared" si="36"/>
        <v>46.305999999999997</v>
      </c>
      <c r="I87" s="153">
        <f t="shared" si="36"/>
        <v>46.305999999999997</v>
      </c>
    </row>
    <row r="88" spans="1:9" s="134" customFormat="1" ht="30.75" customHeight="1">
      <c r="A88" s="130">
        <v>79</v>
      </c>
      <c r="B88" s="14" t="s">
        <v>229</v>
      </c>
      <c r="C88" s="151">
        <v>807</v>
      </c>
      <c r="D88" s="154" t="s">
        <v>230</v>
      </c>
      <c r="E88" s="154"/>
      <c r="F88" s="154"/>
      <c r="G88" s="153">
        <f>G89</f>
        <v>51.499099999999999</v>
      </c>
      <c r="H88" s="153">
        <f t="shared" si="36"/>
        <v>46.305999999999997</v>
      </c>
      <c r="I88" s="153">
        <f t="shared" si="36"/>
        <v>46.305999999999997</v>
      </c>
    </row>
    <row r="89" spans="1:9" s="133" customFormat="1" ht="25.5">
      <c r="A89" s="131">
        <v>80</v>
      </c>
      <c r="B89" s="140" t="s">
        <v>117</v>
      </c>
      <c r="C89" s="151">
        <v>807</v>
      </c>
      <c r="D89" s="154" t="s">
        <v>230</v>
      </c>
      <c r="E89" s="154" t="s">
        <v>43</v>
      </c>
      <c r="F89" s="154"/>
      <c r="G89" s="153">
        <f>G90</f>
        <v>51.499099999999999</v>
      </c>
      <c r="H89" s="153">
        <f t="shared" si="36"/>
        <v>46.305999999999997</v>
      </c>
      <c r="I89" s="153">
        <f t="shared" si="36"/>
        <v>46.305999999999997</v>
      </c>
    </row>
    <row r="90" spans="1:9" s="133" customFormat="1" ht="25.5">
      <c r="A90" s="130">
        <v>81</v>
      </c>
      <c r="B90" s="140" t="s">
        <v>116</v>
      </c>
      <c r="C90" s="151">
        <v>807</v>
      </c>
      <c r="D90" s="154" t="s">
        <v>230</v>
      </c>
      <c r="E90" s="154" t="s">
        <v>37</v>
      </c>
      <c r="F90" s="154"/>
      <c r="G90" s="153">
        <f>G91</f>
        <v>51.499099999999999</v>
      </c>
      <c r="H90" s="153">
        <f t="shared" si="36"/>
        <v>46.305999999999997</v>
      </c>
      <c r="I90" s="153">
        <f t="shared" si="36"/>
        <v>46.305999999999997</v>
      </c>
    </row>
    <row r="91" spans="1:9" s="133" customFormat="1">
      <c r="A91" s="131">
        <v>82</v>
      </c>
      <c r="B91" s="14" t="s">
        <v>33</v>
      </c>
      <c r="C91" s="151">
        <v>807</v>
      </c>
      <c r="D91" s="154" t="s">
        <v>230</v>
      </c>
      <c r="E91" s="154" t="s">
        <v>37</v>
      </c>
      <c r="F91" s="154" t="s">
        <v>100</v>
      </c>
      <c r="G91" s="71">
        <v>51.499099999999999</v>
      </c>
      <c r="H91" s="71">
        <v>46.305999999999997</v>
      </c>
      <c r="I91" s="71">
        <v>46.305999999999997</v>
      </c>
    </row>
    <row r="92" spans="1:9" s="133" customFormat="1">
      <c r="A92" s="130">
        <v>83</v>
      </c>
      <c r="B92" s="140" t="s">
        <v>227</v>
      </c>
      <c r="C92" s="151">
        <v>807</v>
      </c>
      <c r="D92" s="154" t="s">
        <v>230</v>
      </c>
      <c r="E92" s="154" t="s">
        <v>37</v>
      </c>
      <c r="F92" s="154" t="s">
        <v>228</v>
      </c>
      <c r="G92" s="153">
        <f>G91</f>
        <v>51.499099999999999</v>
      </c>
      <c r="H92" s="153">
        <f t="shared" ref="H92:I92" si="37">H91</f>
        <v>46.305999999999997</v>
      </c>
      <c r="I92" s="153">
        <f t="shared" si="37"/>
        <v>46.305999999999997</v>
      </c>
    </row>
    <row r="93" spans="1:9" s="134" customFormat="1" ht="22.5" customHeight="1">
      <c r="A93" s="131">
        <v>84</v>
      </c>
      <c r="B93" s="12" t="s">
        <v>41</v>
      </c>
      <c r="C93" s="148">
        <v>807</v>
      </c>
      <c r="D93" s="155" t="s">
        <v>120</v>
      </c>
      <c r="E93" s="149"/>
      <c r="F93" s="149"/>
      <c r="G93" s="266">
        <f t="shared" ref="G93:I98" si="38">G94</f>
        <v>100.812</v>
      </c>
      <c r="H93" s="266">
        <f t="shared" si="38"/>
        <v>0</v>
      </c>
      <c r="I93" s="266">
        <f t="shared" si="38"/>
        <v>0</v>
      </c>
    </row>
    <row r="94" spans="1:9" s="133" customFormat="1">
      <c r="A94" s="130">
        <v>85</v>
      </c>
      <c r="B94" s="132" t="s">
        <v>146</v>
      </c>
      <c r="C94" s="151">
        <v>807</v>
      </c>
      <c r="D94" s="154" t="s">
        <v>128</v>
      </c>
      <c r="E94" s="154"/>
      <c r="F94" s="154"/>
      <c r="G94" s="91">
        <f t="shared" si="38"/>
        <v>100.812</v>
      </c>
      <c r="H94" s="91">
        <f t="shared" si="38"/>
        <v>0</v>
      </c>
      <c r="I94" s="91">
        <f t="shared" si="38"/>
        <v>0</v>
      </c>
    </row>
    <row r="95" spans="1:9" s="134" customFormat="1" ht="56.25" customHeight="1">
      <c r="A95" s="131">
        <v>86</v>
      </c>
      <c r="B95" s="14" t="s">
        <v>377</v>
      </c>
      <c r="C95" s="151">
        <v>807</v>
      </c>
      <c r="D95" s="154" t="s">
        <v>381</v>
      </c>
      <c r="E95" s="154"/>
      <c r="F95" s="154"/>
      <c r="G95" s="91">
        <f t="shared" si="38"/>
        <v>100.812</v>
      </c>
      <c r="H95" s="91">
        <f t="shared" si="38"/>
        <v>0</v>
      </c>
      <c r="I95" s="91">
        <f t="shared" si="38"/>
        <v>0</v>
      </c>
    </row>
    <row r="96" spans="1:9" s="133" customFormat="1" ht="25.5">
      <c r="A96" s="130">
        <v>87</v>
      </c>
      <c r="B96" s="140" t="s">
        <v>117</v>
      </c>
      <c r="C96" s="151">
        <v>807</v>
      </c>
      <c r="D96" s="154" t="s">
        <v>381</v>
      </c>
      <c r="E96" s="154" t="s">
        <v>53</v>
      </c>
      <c r="F96" s="154"/>
      <c r="G96" s="91">
        <f t="shared" si="38"/>
        <v>100.812</v>
      </c>
      <c r="H96" s="91">
        <f t="shared" si="38"/>
        <v>0</v>
      </c>
      <c r="I96" s="91">
        <f t="shared" si="38"/>
        <v>0</v>
      </c>
    </row>
    <row r="97" spans="1:9" s="133" customFormat="1" ht="25.5">
      <c r="A97" s="131">
        <v>88</v>
      </c>
      <c r="B97" s="140" t="s">
        <v>116</v>
      </c>
      <c r="C97" s="151">
        <v>807</v>
      </c>
      <c r="D97" s="154" t="s">
        <v>381</v>
      </c>
      <c r="E97" s="154" t="s">
        <v>38</v>
      </c>
      <c r="F97" s="154"/>
      <c r="G97" s="91">
        <f t="shared" si="38"/>
        <v>100.812</v>
      </c>
      <c r="H97" s="91">
        <f t="shared" si="38"/>
        <v>0</v>
      </c>
      <c r="I97" s="91">
        <f t="shared" si="38"/>
        <v>0</v>
      </c>
    </row>
    <row r="98" spans="1:9" s="133" customFormat="1">
      <c r="A98" s="130">
        <v>89</v>
      </c>
      <c r="B98" s="14" t="s">
        <v>33</v>
      </c>
      <c r="C98" s="151">
        <v>807</v>
      </c>
      <c r="D98" s="154" t="s">
        <v>381</v>
      </c>
      <c r="E98" s="154" t="s">
        <v>38</v>
      </c>
      <c r="F98" s="154" t="s">
        <v>100</v>
      </c>
      <c r="G98" s="91">
        <f t="shared" si="38"/>
        <v>100.812</v>
      </c>
      <c r="H98" s="91">
        <f t="shared" si="38"/>
        <v>0</v>
      </c>
      <c r="I98" s="91">
        <f t="shared" si="38"/>
        <v>0</v>
      </c>
    </row>
    <row r="99" spans="1:9" s="133" customFormat="1">
      <c r="A99" s="131">
        <v>90</v>
      </c>
      <c r="B99" s="140" t="s">
        <v>380</v>
      </c>
      <c r="C99" s="151">
        <v>807</v>
      </c>
      <c r="D99" s="154" t="s">
        <v>381</v>
      </c>
      <c r="E99" s="154" t="s">
        <v>38</v>
      </c>
      <c r="F99" s="154" t="s">
        <v>376</v>
      </c>
      <c r="G99" s="71">
        <v>100.812</v>
      </c>
      <c r="H99" s="71">
        <v>0</v>
      </c>
      <c r="I99" s="71">
        <v>0</v>
      </c>
    </row>
    <row r="100" spans="1:9" s="134" customFormat="1" ht="25.5" customHeight="1">
      <c r="A100" s="130">
        <v>91</v>
      </c>
      <c r="B100" s="12" t="s">
        <v>41</v>
      </c>
      <c r="C100" s="148">
        <v>807</v>
      </c>
      <c r="D100" s="155" t="s">
        <v>120</v>
      </c>
      <c r="E100" s="149"/>
      <c r="F100" s="149"/>
      <c r="G100" s="150">
        <f>G101</f>
        <v>195</v>
      </c>
      <c r="H100" s="150">
        <f t="shared" ref="H100:I104" si="39">H101</f>
        <v>0</v>
      </c>
      <c r="I100" s="150">
        <f t="shared" si="39"/>
        <v>0</v>
      </c>
    </row>
    <row r="101" spans="1:9" s="133" customFormat="1">
      <c r="A101" s="131">
        <v>92</v>
      </c>
      <c r="B101" s="132" t="s">
        <v>146</v>
      </c>
      <c r="C101" s="151">
        <v>807</v>
      </c>
      <c r="D101" s="154" t="s">
        <v>128</v>
      </c>
      <c r="E101" s="154"/>
      <c r="F101" s="154"/>
      <c r="G101" s="153">
        <f>G102</f>
        <v>195</v>
      </c>
      <c r="H101" s="153">
        <f t="shared" si="39"/>
        <v>0</v>
      </c>
      <c r="I101" s="153">
        <f t="shared" si="39"/>
        <v>0</v>
      </c>
    </row>
    <row r="102" spans="1:9" s="134" customFormat="1" ht="28.5" customHeight="1">
      <c r="A102" s="130">
        <v>93</v>
      </c>
      <c r="B102" s="14" t="s">
        <v>382</v>
      </c>
      <c r="C102" s="151">
        <v>807</v>
      </c>
      <c r="D102" s="154" t="s">
        <v>383</v>
      </c>
      <c r="E102" s="154"/>
      <c r="F102" s="154"/>
      <c r="G102" s="153">
        <f>G103</f>
        <v>195</v>
      </c>
      <c r="H102" s="153">
        <f t="shared" si="39"/>
        <v>0</v>
      </c>
      <c r="I102" s="153">
        <f t="shared" si="39"/>
        <v>0</v>
      </c>
    </row>
    <row r="103" spans="1:9" s="133" customFormat="1" ht="25.5">
      <c r="A103" s="131">
        <v>94</v>
      </c>
      <c r="B103" s="140" t="s">
        <v>117</v>
      </c>
      <c r="C103" s="151">
        <v>807</v>
      </c>
      <c r="D103" s="154" t="s">
        <v>383</v>
      </c>
      <c r="E103" s="154" t="s">
        <v>43</v>
      </c>
      <c r="F103" s="154"/>
      <c r="G103" s="153">
        <f>G104</f>
        <v>195</v>
      </c>
      <c r="H103" s="153">
        <f t="shared" si="39"/>
        <v>0</v>
      </c>
      <c r="I103" s="153">
        <f t="shared" si="39"/>
        <v>0</v>
      </c>
    </row>
    <row r="104" spans="1:9" s="133" customFormat="1" ht="25.5">
      <c r="A104" s="130">
        <v>95</v>
      </c>
      <c r="B104" s="140" t="s">
        <v>116</v>
      </c>
      <c r="C104" s="151">
        <v>807</v>
      </c>
      <c r="D104" s="154" t="s">
        <v>383</v>
      </c>
      <c r="E104" s="154" t="s">
        <v>37</v>
      </c>
      <c r="F104" s="154"/>
      <c r="G104" s="153">
        <f>G105</f>
        <v>195</v>
      </c>
      <c r="H104" s="153">
        <f t="shared" si="39"/>
        <v>0</v>
      </c>
      <c r="I104" s="153">
        <f t="shared" si="39"/>
        <v>0</v>
      </c>
    </row>
    <row r="105" spans="1:9" s="133" customFormat="1" ht="18.75" customHeight="1">
      <c r="A105" s="131">
        <v>96</v>
      </c>
      <c r="B105" s="199" t="s">
        <v>30</v>
      </c>
      <c r="C105" s="151">
        <v>807</v>
      </c>
      <c r="D105" s="154" t="s">
        <v>383</v>
      </c>
      <c r="E105" s="154" t="s">
        <v>37</v>
      </c>
      <c r="F105" s="154" t="s">
        <v>102</v>
      </c>
      <c r="G105" s="153">
        <v>195</v>
      </c>
      <c r="H105" s="153">
        <v>0</v>
      </c>
      <c r="I105" s="153">
        <v>0</v>
      </c>
    </row>
    <row r="106" spans="1:9" s="133" customFormat="1" ht="18" customHeight="1">
      <c r="A106" s="130">
        <v>97</v>
      </c>
      <c r="B106" s="198" t="s">
        <v>52</v>
      </c>
      <c r="C106" s="151">
        <v>807</v>
      </c>
      <c r="D106" s="154" t="s">
        <v>383</v>
      </c>
      <c r="E106" s="154" t="s">
        <v>37</v>
      </c>
      <c r="F106" s="154" t="s">
        <v>107</v>
      </c>
      <c r="G106" s="153">
        <f>G105</f>
        <v>195</v>
      </c>
      <c r="H106" s="153">
        <f t="shared" ref="H106:I106" si="40">H105</f>
        <v>0</v>
      </c>
      <c r="I106" s="153">
        <f t="shared" si="40"/>
        <v>0</v>
      </c>
    </row>
    <row r="107" spans="1:9" s="134" customFormat="1" ht="25.5" customHeight="1">
      <c r="A107" s="131">
        <v>98</v>
      </c>
      <c r="B107" s="12" t="s">
        <v>41</v>
      </c>
      <c r="C107" s="148">
        <v>807</v>
      </c>
      <c r="D107" s="155" t="s">
        <v>120</v>
      </c>
      <c r="E107" s="149"/>
      <c r="F107" s="149"/>
      <c r="G107" s="150">
        <f>G108</f>
        <v>270</v>
      </c>
      <c r="H107" s="150">
        <f t="shared" ref="H107:I111" si="41">H108</f>
        <v>0</v>
      </c>
      <c r="I107" s="150">
        <f t="shared" si="41"/>
        <v>0</v>
      </c>
    </row>
    <row r="108" spans="1:9" s="133" customFormat="1">
      <c r="A108" s="130">
        <v>99</v>
      </c>
      <c r="B108" s="132" t="s">
        <v>146</v>
      </c>
      <c r="C108" s="151">
        <v>807</v>
      </c>
      <c r="D108" s="154" t="s">
        <v>128</v>
      </c>
      <c r="E108" s="154"/>
      <c r="F108" s="154"/>
      <c r="G108" s="153">
        <f>G109</f>
        <v>270</v>
      </c>
      <c r="H108" s="153">
        <f t="shared" si="41"/>
        <v>0</v>
      </c>
      <c r="I108" s="153">
        <f t="shared" si="41"/>
        <v>0</v>
      </c>
    </row>
    <row r="109" spans="1:9" s="134" customFormat="1" ht="28.5" customHeight="1">
      <c r="A109" s="131">
        <v>100</v>
      </c>
      <c r="B109" s="14" t="s">
        <v>382</v>
      </c>
      <c r="C109" s="151">
        <v>807</v>
      </c>
      <c r="D109" s="154" t="s">
        <v>383</v>
      </c>
      <c r="E109" s="154"/>
      <c r="F109" s="154"/>
      <c r="G109" s="153">
        <f>G110</f>
        <v>270</v>
      </c>
      <c r="H109" s="153">
        <f t="shared" si="41"/>
        <v>0</v>
      </c>
      <c r="I109" s="153">
        <f t="shared" si="41"/>
        <v>0</v>
      </c>
    </row>
    <row r="110" spans="1:9" s="133" customFormat="1" ht="25.5">
      <c r="A110" s="130">
        <v>101</v>
      </c>
      <c r="B110" s="140" t="s">
        <v>117</v>
      </c>
      <c r="C110" s="151">
        <v>807</v>
      </c>
      <c r="D110" s="154" t="s">
        <v>383</v>
      </c>
      <c r="E110" s="154" t="s">
        <v>43</v>
      </c>
      <c r="F110" s="154"/>
      <c r="G110" s="153">
        <f>G111</f>
        <v>270</v>
      </c>
      <c r="H110" s="153">
        <f t="shared" si="41"/>
        <v>0</v>
      </c>
      <c r="I110" s="153">
        <f t="shared" si="41"/>
        <v>0</v>
      </c>
    </row>
    <row r="111" spans="1:9" s="133" customFormat="1" ht="25.5">
      <c r="A111" s="131">
        <v>102</v>
      </c>
      <c r="B111" s="140" t="s">
        <v>116</v>
      </c>
      <c r="C111" s="151">
        <v>807</v>
      </c>
      <c r="D111" s="154" t="s">
        <v>383</v>
      </c>
      <c r="E111" s="154" t="s">
        <v>37</v>
      </c>
      <c r="F111" s="154"/>
      <c r="G111" s="153">
        <f>G112</f>
        <v>270</v>
      </c>
      <c r="H111" s="153">
        <f t="shared" si="41"/>
        <v>0</v>
      </c>
      <c r="I111" s="153">
        <f t="shared" si="41"/>
        <v>0</v>
      </c>
    </row>
    <row r="112" spans="1:9" s="133" customFormat="1" ht="18.75" customHeight="1">
      <c r="A112" s="130">
        <v>103</v>
      </c>
      <c r="B112" s="14" t="s">
        <v>33</v>
      </c>
      <c r="C112" s="151">
        <v>807</v>
      </c>
      <c r="D112" s="154" t="s">
        <v>383</v>
      </c>
      <c r="E112" s="154" t="s">
        <v>37</v>
      </c>
      <c r="F112" s="154" t="s">
        <v>100</v>
      </c>
      <c r="G112" s="153">
        <v>270</v>
      </c>
      <c r="H112" s="153">
        <v>0</v>
      </c>
      <c r="I112" s="153">
        <v>0</v>
      </c>
    </row>
    <row r="113" spans="1:9" s="133" customFormat="1" ht="18" customHeight="1">
      <c r="A113" s="131">
        <v>104</v>
      </c>
      <c r="B113" s="140" t="s">
        <v>227</v>
      </c>
      <c r="C113" s="151">
        <v>807</v>
      </c>
      <c r="D113" s="154" t="s">
        <v>383</v>
      </c>
      <c r="E113" s="154" t="s">
        <v>37</v>
      </c>
      <c r="F113" s="154" t="s">
        <v>228</v>
      </c>
      <c r="G113" s="153">
        <f>G112</f>
        <v>270</v>
      </c>
      <c r="H113" s="153">
        <f t="shared" ref="H113:I113" si="42">H112</f>
        <v>0</v>
      </c>
      <c r="I113" s="153">
        <f t="shared" si="42"/>
        <v>0</v>
      </c>
    </row>
    <row r="114" spans="1:9" s="134" customFormat="1" ht="25.5" customHeight="1">
      <c r="A114" s="130">
        <v>105</v>
      </c>
      <c r="B114" s="12" t="s">
        <v>41</v>
      </c>
      <c r="C114" s="148">
        <v>807</v>
      </c>
      <c r="D114" s="155" t="s">
        <v>120</v>
      </c>
      <c r="E114" s="149"/>
      <c r="F114" s="149"/>
      <c r="G114" s="150">
        <f>G115</f>
        <v>356.40724999999998</v>
      </c>
      <c r="H114" s="150">
        <f t="shared" ref="H114:I118" si="43">H115</f>
        <v>405.32600000000002</v>
      </c>
      <c r="I114" s="150">
        <f t="shared" si="43"/>
        <v>405.32600000000002</v>
      </c>
    </row>
    <row r="115" spans="1:9" s="133" customFormat="1">
      <c r="A115" s="131">
        <v>106</v>
      </c>
      <c r="B115" s="132" t="s">
        <v>146</v>
      </c>
      <c r="C115" s="151">
        <v>807</v>
      </c>
      <c r="D115" s="154" t="s">
        <v>128</v>
      </c>
      <c r="E115" s="154"/>
      <c r="F115" s="154"/>
      <c r="G115" s="153">
        <f>G116</f>
        <v>356.40724999999998</v>
      </c>
      <c r="H115" s="153">
        <f t="shared" si="43"/>
        <v>405.32600000000002</v>
      </c>
      <c r="I115" s="153">
        <f t="shared" si="43"/>
        <v>405.32600000000002</v>
      </c>
    </row>
    <row r="116" spans="1:9" s="134" customFormat="1" ht="28.5" customHeight="1">
      <c r="A116" s="130">
        <v>107</v>
      </c>
      <c r="B116" s="14" t="s">
        <v>232</v>
      </c>
      <c r="C116" s="151">
        <v>807</v>
      </c>
      <c r="D116" s="154" t="s">
        <v>233</v>
      </c>
      <c r="E116" s="154"/>
      <c r="F116" s="154"/>
      <c r="G116" s="153">
        <f>G117</f>
        <v>356.40724999999998</v>
      </c>
      <c r="H116" s="153">
        <f t="shared" si="43"/>
        <v>405.32600000000002</v>
      </c>
      <c r="I116" s="153">
        <f t="shared" si="43"/>
        <v>405.32600000000002</v>
      </c>
    </row>
    <row r="117" spans="1:9" s="133" customFormat="1" ht="25.5">
      <c r="A117" s="131">
        <v>108</v>
      </c>
      <c r="B117" s="140" t="s">
        <v>117</v>
      </c>
      <c r="C117" s="151">
        <v>807</v>
      </c>
      <c r="D117" s="154" t="s">
        <v>233</v>
      </c>
      <c r="E117" s="154" t="s">
        <v>43</v>
      </c>
      <c r="F117" s="154"/>
      <c r="G117" s="153">
        <f>G118</f>
        <v>356.40724999999998</v>
      </c>
      <c r="H117" s="153">
        <f t="shared" si="43"/>
        <v>405.32600000000002</v>
      </c>
      <c r="I117" s="153">
        <f t="shared" si="43"/>
        <v>405.32600000000002</v>
      </c>
    </row>
    <row r="118" spans="1:9" s="133" customFormat="1" ht="25.5">
      <c r="A118" s="130">
        <v>109</v>
      </c>
      <c r="B118" s="140" t="s">
        <v>116</v>
      </c>
      <c r="C118" s="151">
        <v>807</v>
      </c>
      <c r="D118" s="154" t="s">
        <v>233</v>
      </c>
      <c r="E118" s="154" t="s">
        <v>37</v>
      </c>
      <c r="F118" s="154"/>
      <c r="G118" s="153">
        <f>G119</f>
        <v>356.40724999999998</v>
      </c>
      <c r="H118" s="153">
        <f t="shared" si="43"/>
        <v>405.32600000000002</v>
      </c>
      <c r="I118" s="153">
        <f t="shared" si="43"/>
        <v>405.32600000000002</v>
      </c>
    </row>
    <row r="119" spans="1:9" s="133" customFormat="1" ht="18.75" customHeight="1">
      <c r="A119" s="131">
        <v>110</v>
      </c>
      <c r="B119" s="14" t="s">
        <v>33</v>
      </c>
      <c r="C119" s="151">
        <v>807</v>
      </c>
      <c r="D119" s="154" t="s">
        <v>233</v>
      </c>
      <c r="E119" s="154" t="s">
        <v>37</v>
      </c>
      <c r="F119" s="154" t="s">
        <v>100</v>
      </c>
      <c r="G119" s="153">
        <v>356.40724999999998</v>
      </c>
      <c r="H119" s="153">
        <v>405.32600000000002</v>
      </c>
      <c r="I119" s="153">
        <v>405.32600000000002</v>
      </c>
    </row>
    <row r="120" spans="1:9" s="133" customFormat="1" ht="18" customHeight="1">
      <c r="A120" s="130">
        <v>111</v>
      </c>
      <c r="B120" s="140" t="s">
        <v>227</v>
      </c>
      <c r="C120" s="151">
        <v>807</v>
      </c>
      <c r="D120" s="154" t="s">
        <v>233</v>
      </c>
      <c r="E120" s="154" t="s">
        <v>37</v>
      </c>
      <c r="F120" s="154" t="s">
        <v>228</v>
      </c>
      <c r="G120" s="153">
        <f>G119</f>
        <v>356.40724999999998</v>
      </c>
      <c r="H120" s="153">
        <f t="shared" ref="H120:I120" si="44">H119</f>
        <v>405.32600000000002</v>
      </c>
      <c r="I120" s="153">
        <f t="shared" si="44"/>
        <v>405.32600000000002</v>
      </c>
    </row>
    <row r="121" spans="1:9" s="134" customFormat="1" ht="22.5" customHeight="1">
      <c r="A121" s="131">
        <v>112</v>
      </c>
      <c r="B121" s="12" t="s">
        <v>41</v>
      </c>
      <c r="C121" s="148">
        <v>807</v>
      </c>
      <c r="D121" s="155" t="s">
        <v>120</v>
      </c>
      <c r="E121" s="149"/>
      <c r="F121" s="149"/>
      <c r="G121" s="150">
        <f>G122+G128</f>
        <v>1626.2731999999999</v>
      </c>
      <c r="H121" s="150">
        <f t="shared" ref="H121:I121" si="45">H122+H128</f>
        <v>9.6</v>
      </c>
      <c r="I121" s="150">
        <f t="shared" si="45"/>
        <v>9.6</v>
      </c>
    </row>
    <row r="122" spans="1:9" s="133" customFormat="1">
      <c r="A122" s="130">
        <v>113</v>
      </c>
      <c r="B122" s="132" t="s">
        <v>151</v>
      </c>
      <c r="C122" s="151">
        <v>807</v>
      </c>
      <c r="D122" s="154" t="s">
        <v>128</v>
      </c>
      <c r="E122" s="154"/>
      <c r="F122" s="154"/>
      <c r="G122" s="153">
        <f>G123</f>
        <v>9.6</v>
      </c>
      <c r="H122" s="153">
        <f t="shared" ref="H122:I123" si="46">H123</f>
        <v>9.6</v>
      </c>
      <c r="I122" s="153">
        <f t="shared" si="46"/>
        <v>9.6</v>
      </c>
    </row>
    <row r="123" spans="1:9" s="134" customFormat="1" ht="30" customHeight="1">
      <c r="A123" s="131">
        <v>114</v>
      </c>
      <c r="B123" s="14" t="s">
        <v>270</v>
      </c>
      <c r="C123" s="151">
        <v>807</v>
      </c>
      <c r="D123" s="154" t="s">
        <v>197</v>
      </c>
      <c r="E123" s="154"/>
      <c r="F123" s="154"/>
      <c r="G123" s="153">
        <f>G124</f>
        <v>9.6</v>
      </c>
      <c r="H123" s="153">
        <f t="shared" si="46"/>
        <v>9.6</v>
      </c>
      <c r="I123" s="153">
        <f t="shared" si="46"/>
        <v>9.6</v>
      </c>
    </row>
    <row r="124" spans="1:9" s="133" customFormat="1" ht="25.5">
      <c r="A124" s="130">
        <v>115</v>
      </c>
      <c r="B124" s="140" t="s">
        <v>117</v>
      </c>
      <c r="C124" s="151">
        <v>807</v>
      </c>
      <c r="D124" s="154" t="s">
        <v>197</v>
      </c>
      <c r="E124" s="154" t="s">
        <v>43</v>
      </c>
      <c r="F124" s="154"/>
      <c r="G124" s="153">
        <v>9.6</v>
      </c>
      <c r="H124" s="153">
        <v>9.6</v>
      </c>
      <c r="I124" s="153">
        <v>9.6</v>
      </c>
    </row>
    <row r="125" spans="1:9" s="133" customFormat="1" ht="25.5">
      <c r="A125" s="131">
        <v>116</v>
      </c>
      <c r="B125" s="140" t="s">
        <v>116</v>
      </c>
      <c r="C125" s="151">
        <v>807</v>
      </c>
      <c r="D125" s="154" t="s">
        <v>197</v>
      </c>
      <c r="E125" s="154" t="s">
        <v>37</v>
      </c>
      <c r="F125" s="154"/>
      <c r="G125" s="153">
        <f>G124</f>
        <v>9.6</v>
      </c>
      <c r="H125" s="153">
        <f t="shared" ref="H125:I127" si="47">H124</f>
        <v>9.6</v>
      </c>
      <c r="I125" s="153">
        <f t="shared" si="47"/>
        <v>9.6</v>
      </c>
    </row>
    <row r="126" spans="1:9" s="133" customFormat="1">
      <c r="A126" s="130">
        <v>117</v>
      </c>
      <c r="B126" s="14" t="s">
        <v>193</v>
      </c>
      <c r="C126" s="151">
        <v>807</v>
      </c>
      <c r="D126" s="154" t="s">
        <v>197</v>
      </c>
      <c r="E126" s="154" t="s">
        <v>37</v>
      </c>
      <c r="F126" s="154" t="s">
        <v>194</v>
      </c>
      <c r="G126" s="153">
        <f>G125</f>
        <v>9.6</v>
      </c>
      <c r="H126" s="153">
        <f t="shared" si="47"/>
        <v>9.6</v>
      </c>
      <c r="I126" s="153">
        <f t="shared" si="47"/>
        <v>9.6</v>
      </c>
    </row>
    <row r="127" spans="1:9" s="133" customFormat="1">
      <c r="A127" s="131">
        <v>118</v>
      </c>
      <c r="B127" s="140" t="s">
        <v>195</v>
      </c>
      <c r="C127" s="151">
        <v>807</v>
      </c>
      <c r="D127" s="154" t="s">
        <v>197</v>
      </c>
      <c r="E127" s="154" t="s">
        <v>37</v>
      </c>
      <c r="F127" s="154" t="s">
        <v>196</v>
      </c>
      <c r="G127" s="153">
        <f>G126</f>
        <v>9.6</v>
      </c>
      <c r="H127" s="153">
        <f t="shared" si="47"/>
        <v>9.6</v>
      </c>
      <c r="I127" s="153">
        <f t="shared" si="47"/>
        <v>9.6</v>
      </c>
    </row>
    <row r="128" spans="1:9" ht="24.75" customHeight="1">
      <c r="A128" s="130">
        <v>119</v>
      </c>
      <c r="B128" s="14" t="s">
        <v>287</v>
      </c>
      <c r="C128" s="151">
        <v>807</v>
      </c>
      <c r="D128" s="152" t="s">
        <v>128</v>
      </c>
      <c r="E128" s="33"/>
      <c r="F128" s="152"/>
      <c r="G128" s="153">
        <f>G129</f>
        <v>1616.6732</v>
      </c>
      <c r="H128" s="204">
        <v>0</v>
      </c>
      <c r="I128" s="204">
        <v>0</v>
      </c>
    </row>
    <row r="129" spans="1:9" ht="25.5">
      <c r="A129" s="131">
        <v>120</v>
      </c>
      <c r="B129" s="198" t="s">
        <v>285</v>
      </c>
      <c r="C129" s="151">
        <v>807</v>
      </c>
      <c r="D129" s="154" t="s">
        <v>286</v>
      </c>
      <c r="E129" s="33"/>
      <c r="F129" s="152"/>
      <c r="G129" s="153">
        <f>G130</f>
        <v>1616.6732</v>
      </c>
      <c r="H129" s="204">
        <v>0</v>
      </c>
      <c r="I129" s="204">
        <v>0</v>
      </c>
    </row>
    <row r="130" spans="1:9" ht="25.5">
      <c r="A130" s="130">
        <v>121</v>
      </c>
      <c r="B130" s="140" t="s">
        <v>117</v>
      </c>
      <c r="C130" s="151">
        <v>807</v>
      </c>
      <c r="D130" s="154" t="s">
        <v>286</v>
      </c>
      <c r="E130" s="154" t="s">
        <v>43</v>
      </c>
      <c r="F130" s="154"/>
      <c r="G130" s="153">
        <f>G131</f>
        <v>1616.6732</v>
      </c>
      <c r="H130" s="204">
        <v>0</v>
      </c>
      <c r="I130" s="204">
        <v>0</v>
      </c>
    </row>
    <row r="131" spans="1:9" ht="25.5">
      <c r="A131" s="131">
        <v>122</v>
      </c>
      <c r="B131" s="140" t="s">
        <v>116</v>
      </c>
      <c r="C131" s="151">
        <v>807</v>
      </c>
      <c r="D131" s="154" t="s">
        <v>286</v>
      </c>
      <c r="E131" s="154" t="s">
        <v>37</v>
      </c>
      <c r="F131" s="152"/>
      <c r="G131" s="153">
        <f>G132</f>
        <v>1616.6732</v>
      </c>
      <c r="H131" s="204">
        <v>0</v>
      </c>
      <c r="I131" s="204">
        <v>0</v>
      </c>
    </row>
    <row r="132" spans="1:9">
      <c r="A132" s="130">
        <v>123</v>
      </c>
      <c r="B132" s="199" t="s">
        <v>30</v>
      </c>
      <c r="C132" s="151">
        <v>807</v>
      </c>
      <c r="D132" s="154" t="s">
        <v>286</v>
      </c>
      <c r="E132" s="154" t="s">
        <v>37</v>
      </c>
      <c r="F132" s="152" t="s">
        <v>102</v>
      </c>
      <c r="G132" s="153">
        <f>G133</f>
        <v>1616.6732</v>
      </c>
      <c r="H132" s="204">
        <v>0</v>
      </c>
      <c r="I132" s="204">
        <v>0</v>
      </c>
    </row>
    <row r="133" spans="1:9" s="200" customFormat="1">
      <c r="A133" s="131">
        <v>124</v>
      </c>
      <c r="B133" s="198" t="s">
        <v>52</v>
      </c>
      <c r="C133" s="151">
        <v>807</v>
      </c>
      <c r="D133" s="154" t="s">
        <v>286</v>
      </c>
      <c r="E133" s="154" t="s">
        <v>37</v>
      </c>
      <c r="F133" s="152" t="s">
        <v>107</v>
      </c>
      <c r="G133" s="153">
        <v>1616.6732</v>
      </c>
      <c r="H133" s="204">
        <v>0</v>
      </c>
      <c r="I133" s="204">
        <v>0</v>
      </c>
    </row>
    <row r="134" spans="1:9" s="134" customFormat="1">
      <c r="A134" s="130">
        <v>125</v>
      </c>
      <c r="B134" s="12" t="s">
        <v>0</v>
      </c>
      <c r="C134" s="148">
        <v>807</v>
      </c>
      <c r="D134" s="149" t="s">
        <v>129</v>
      </c>
      <c r="E134" s="162"/>
      <c r="F134" s="149"/>
      <c r="G134" s="150">
        <f>G135</f>
        <v>10</v>
      </c>
      <c r="H134" s="150">
        <f t="shared" ref="H134:I138" si="48">H135</f>
        <v>10</v>
      </c>
      <c r="I134" s="150">
        <f t="shared" si="48"/>
        <v>10</v>
      </c>
    </row>
    <row r="135" spans="1:9" s="133" customFormat="1" ht="25.5">
      <c r="A135" s="131">
        <v>126</v>
      </c>
      <c r="B135" s="14" t="s">
        <v>8</v>
      </c>
      <c r="C135" s="151">
        <v>807</v>
      </c>
      <c r="D135" s="154" t="s">
        <v>130</v>
      </c>
      <c r="E135" s="33"/>
      <c r="F135" s="152"/>
      <c r="G135" s="153">
        <f>G136</f>
        <v>10</v>
      </c>
      <c r="H135" s="153">
        <f t="shared" si="48"/>
        <v>10</v>
      </c>
      <c r="I135" s="153">
        <f t="shared" si="48"/>
        <v>10</v>
      </c>
    </row>
    <row r="136" spans="1:9" s="133" customFormat="1">
      <c r="A136" s="130">
        <v>127</v>
      </c>
      <c r="B136" s="132" t="s">
        <v>49</v>
      </c>
      <c r="C136" s="151">
        <v>807</v>
      </c>
      <c r="D136" s="154" t="s">
        <v>130</v>
      </c>
      <c r="E136" s="163">
        <v>800</v>
      </c>
      <c r="F136" s="154"/>
      <c r="G136" s="153">
        <f>G137</f>
        <v>10</v>
      </c>
      <c r="H136" s="153">
        <f t="shared" si="48"/>
        <v>10</v>
      </c>
      <c r="I136" s="153">
        <f t="shared" si="48"/>
        <v>10</v>
      </c>
    </row>
    <row r="137" spans="1:9" s="133" customFormat="1">
      <c r="A137" s="131">
        <v>128</v>
      </c>
      <c r="B137" s="14" t="s">
        <v>63</v>
      </c>
      <c r="C137" s="151">
        <v>807</v>
      </c>
      <c r="D137" s="154" t="s">
        <v>130</v>
      </c>
      <c r="E137" s="33">
        <v>870</v>
      </c>
      <c r="F137" s="152"/>
      <c r="G137" s="153">
        <f>G138</f>
        <v>10</v>
      </c>
      <c r="H137" s="153">
        <f t="shared" si="48"/>
        <v>10</v>
      </c>
      <c r="I137" s="153">
        <f t="shared" si="48"/>
        <v>10</v>
      </c>
    </row>
    <row r="138" spans="1:9" s="133" customFormat="1">
      <c r="A138" s="130">
        <v>129</v>
      </c>
      <c r="B138" s="140" t="s">
        <v>30</v>
      </c>
      <c r="C138" s="151">
        <v>807</v>
      </c>
      <c r="D138" s="154" t="s">
        <v>130</v>
      </c>
      <c r="E138" s="33">
        <v>870</v>
      </c>
      <c r="F138" s="152" t="s">
        <v>102</v>
      </c>
      <c r="G138" s="153">
        <f>G139</f>
        <v>10</v>
      </c>
      <c r="H138" s="153">
        <f t="shared" si="48"/>
        <v>10</v>
      </c>
      <c r="I138" s="153">
        <f t="shared" si="48"/>
        <v>10</v>
      </c>
    </row>
    <row r="139" spans="1:9" s="134" customFormat="1">
      <c r="A139" s="131">
        <v>130</v>
      </c>
      <c r="B139" s="132" t="s">
        <v>18</v>
      </c>
      <c r="C139" s="151">
        <v>807</v>
      </c>
      <c r="D139" s="154" t="s">
        <v>130</v>
      </c>
      <c r="E139" s="33">
        <v>870</v>
      </c>
      <c r="F139" s="152" t="s">
        <v>106</v>
      </c>
      <c r="G139" s="91">
        <v>10</v>
      </c>
      <c r="H139" s="91">
        <v>10</v>
      </c>
      <c r="I139" s="91">
        <v>10</v>
      </c>
    </row>
    <row r="140" spans="1:9" s="134" customFormat="1" ht="27" customHeight="1">
      <c r="A140" s="130">
        <v>131</v>
      </c>
      <c r="B140" s="141" t="s">
        <v>150</v>
      </c>
      <c r="C140" s="148">
        <v>807</v>
      </c>
      <c r="D140" s="164" t="s">
        <v>131</v>
      </c>
      <c r="E140" s="149"/>
      <c r="F140" s="164"/>
      <c r="G140" s="150">
        <f>G150+G141</f>
        <v>181.54300000000001</v>
      </c>
      <c r="H140" s="150">
        <f>H150+H141</f>
        <v>191.70000000000002</v>
      </c>
      <c r="I140" s="150">
        <f>I150+I141</f>
        <v>202.9</v>
      </c>
    </row>
    <row r="141" spans="1:9" s="133" customFormat="1" ht="38.25">
      <c r="A141" s="131">
        <v>132</v>
      </c>
      <c r="B141" s="132" t="s">
        <v>164</v>
      </c>
      <c r="C141" s="151">
        <v>807</v>
      </c>
      <c r="D141" s="152" t="s">
        <v>133</v>
      </c>
      <c r="E141" s="149"/>
      <c r="F141" s="152"/>
      <c r="G141" s="153">
        <f>G146+G142</f>
        <v>179.70000000000002</v>
      </c>
      <c r="H141" s="153">
        <f t="shared" ref="H141:I141" si="49">H146+H142</f>
        <v>189.9</v>
      </c>
      <c r="I141" s="153">
        <f t="shared" si="49"/>
        <v>201.1</v>
      </c>
    </row>
    <row r="142" spans="1:9" s="133" customFormat="1" ht="51">
      <c r="A142" s="130">
        <v>133</v>
      </c>
      <c r="B142" s="132" t="s">
        <v>160</v>
      </c>
      <c r="C142" s="151">
        <v>807</v>
      </c>
      <c r="D142" s="152" t="s">
        <v>133</v>
      </c>
      <c r="E142" s="152" t="s">
        <v>42</v>
      </c>
      <c r="F142" s="152"/>
      <c r="G142" s="153">
        <f>G143</f>
        <v>139.48500000000001</v>
      </c>
      <c r="H142" s="153">
        <f t="shared" ref="H142:I144" si="50">H143</f>
        <v>167.423</v>
      </c>
      <c r="I142" s="153">
        <f t="shared" si="50"/>
        <v>178.62299999999999</v>
      </c>
    </row>
    <row r="143" spans="1:9" s="133" customFormat="1" ht="25.5">
      <c r="A143" s="131">
        <v>134</v>
      </c>
      <c r="B143" s="132" t="s">
        <v>47</v>
      </c>
      <c r="C143" s="151">
        <v>807</v>
      </c>
      <c r="D143" s="152" t="s">
        <v>133</v>
      </c>
      <c r="E143" s="152" t="s">
        <v>39</v>
      </c>
      <c r="F143" s="152"/>
      <c r="G143" s="153">
        <f>G144</f>
        <v>139.48500000000001</v>
      </c>
      <c r="H143" s="153">
        <f t="shared" si="50"/>
        <v>167.423</v>
      </c>
      <c r="I143" s="153">
        <f t="shared" si="50"/>
        <v>178.62299999999999</v>
      </c>
    </row>
    <row r="144" spans="1:9" s="133" customFormat="1">
      <c r="A144" s="130">
        <v>135</v>
      </c>
      <c r="B144" s="132" t="s">
        <v>55</v>
      </c>
      <c r="C144" s="151">
        <v>807</v>
      </c>
      <c r="D144" s="152" t="s">
        <v>133</v>
      </c>
      <c r="E144" s="152" t="s">
        <v>39</v>
      </c>
      <c r="F144" s="152" t="s">
        <v>108</v>
      </c>
      <c r="G144" s="153">
        <f>G145</f>
        <v>139.48500000000001</v>
      </c>
      <c r="H144" s="153">
        <f t="shared" si="50"/>
        <v>167.423</v>
      </c>
      <c r="I144" s="153">
        <f t="shared" si="50"/>
        <v>178.62299999999999</v>
      </c>
    </row>
    <row r="145" spans="1:9" s="133" customFormat="1">
      <c r="A145" s="131">
        <v>136</v>
      </c>
      <c r="B145" s="132" t="s">
        <v>56</v>
      </c>
      <c r="C145" s="151">
        <v>807</v>
      </c>
      <c r="D145" s="152" t="s">
        <v>133</v>
      </c>
      <c r="E145" s="152" t="s">
        <v>39</v>
      </c>
      <c r="F145" s="152" t="s">
        <v>109</v>
      </c>
      <c r="G145" s="91">
        <v>139.48500000000001</v>
      </c>
      <c r="H145" s="91">
        <v>167.423</v>
      </c>
      <c r="I145" s="91">
        <v>178.62299999999999</v>
      </c>
    </row>
    <row r="146" spans="1:9" s="133" customFormat="1" ht="34.5" customHeight="1">
      <c r="A146" s="130">
        <v>137</v>
      </c>
      <c r="B146" s="132" t="s">
        <v>115</v>
      </c>
      <c r="C146" s="151">
        <v>807</v>
      </c>
      <c r="D146" s="152" t="s">
        <v>133</v>
      </c>
      <c r="E146" s="152" t="s">
        <v>43</v>
      </c>
      <c r="F146" s="152"/>
      <c r="G146" s="153">
        <f>G147</f>
        <v>40.215000000000003</v>
      </c>
      <c r="H146" s="153">
        <f t="shared" ref="H146:I148" si="51">H147</f>
        <v>22.477</v>
      </c>
      <c r="I146" s="153">
        <f t="shared" si="51"/>
        <v>22.477</v>
      </c>
    </row>
    <row r="147" spans="1:9" s="133" customFormat="1" ht="25.5">
      <c r="A147" s="131">
        <v>138</v>
      </c>
      <c r="B147" s="132" t="s">
        <v>2</v>
      </c>
      <c r="C147" s="151">
        <v>807</v>
      </c>
      <c r="D147" s="152" t="s">
        <v>133</v>
      </c>
      <c r="E147" s="152" t="s">
        <v>37</v>
      </c>
      <c r="F147" s="152"/>
      <c r="G147" s="153">
        <f>G148</f>
        <v>40.215000000000003</v>
      </c>
      <c r="H147" s="153">
        <f t="shared" si="51"/>
        <v>22.477</v>
      </c>
      <c r="I147" s="153">
        <f t="shared" si="51"/>
        <v>22.477</v>
      </c>
    </row>
    <row r="148" spans="1:9" s="133" customFormat="1">
      <c r="A148" s="130">
        <v>139</v>
      </c>
      <c r="B148" s="132" t="s">
        <v>55</v>
      </c>
      <c r="C148" s="151">
        <v>807</v>
      </c>
      <c r="D148" s="152" t="s">
        <v>133</v>
      </c>
      <c r="E148" s="152" t="s">
        <v>37</v>
      </c>
      <c r="F148" s="152" t="s">
        <v>108</v>
      </c>
      <c r="G148" s="153">
        <f>G149</f>
        <v>40.215000000000003</v>
      </c>
      <c r="H148" s="153">
        <f t="shared" si="51"/>
        <v>22.477</v>
      </c>
      <c r="I148" s="153">
        <f t="shared" si="51"/>
        <v>22.477</v>
      </c>
    </row>
    <row r="149" spans="1:9" s="133" customFormat="1">
      <c r="A149" s="131">
        <v>140</v>
      </c>
      <c r="B149" s="132" t="s">
        <v>56</v>
      </c>
      <c r="C149" s="151">
        <v>807</v>
      </c>
      <c r="D149" s="152" t="s">
        <v>133</v>
      </c>
      <c r="E149" s="152" t="s">
        <v>37</v>
      </c>
      <c r="F149" s="152" t="s">
        <v>109</v>
      </c>
      <c r="G149" s="91">
        <v>40.215000000000003</v>
      </c>
      <c r="H149" s="91">
        <v>22.477</v>
      </c>
      <c r="I149" s="153">
        <v>22.477</v>
      </c>
    </row>
    <row r="150" spans="1:9" s="133" customFormat="1" ht="45" customHeight="1">
      <c r="A150" s="130">
        <v>141</v>
      </c>
      <c r="B150" s="142" t="s">
        <v>163</v>
      </c>
      <c r="C150" s="151">
        <v>807</v>
      </c>
      <c r="D150" s="165" t="s">
        <v>132</v>
      </c>
      <c r="E150" s="165"/>
      <c r="F150" s="165"/>
      <c r="G150" s="153">
        <f>G151</f>
        <v>1.843</v>
      </c>
      <c r="H150" s="153">
        <f t="shared" ref="H150:I152" si="52">H151</f>
        <v>1.8</v>
      </c>
      <c r="I150" s="153">
        <f t="shared" si="52"/>
        <v>1.8</v>
      </c>
    </row>
    <row r="151" spans="1:9" s="133" customFormat="1" ht="25.5">
      <c r="A151" s="131">
        <v>142</v>
      </c>
      <c r="B151" s="132" t="s">
        <v>117</v>
      </c>
      <c r="C151" s="151">
        <v>807</v>
      </c>
      <c r="D151" s="165" t="s">
        <v>132</v>
      </c>
      <c r="E151" s="166" t="s">
        <v>43</v>
      </c>
      <c r="F151" s="165"/>
      <c r="G151" s="153">
        <f>G152</f>
        <v>1.843</v>
      </c>
      <c r="H151" s="153">
        <f t="shared" si="52"/>
        <v>1.8</v>
      </c>
      <c r="I151" s="153">
        <f t="shared" si="52"/>
        <v>1.8</v>
      </c>
    </row>
    <row r="152" spans="1:9" s="133" customFormat="1" ht="25.5">
      <c r="A152" s="130">
        <v>143</v>
      </c>
      <c r="B152" s="132" t="s">
        <v>2</v>
      </c>
      <c r="C152" s="151">
        <v>807</v>
      </c>
      <c r="D152" s="165" t="s">
        <v>132</v>
      </c>
      <c r="E152" s="167" t="s">
        <v>37</v>
      </c>
      <c r="F152" s="167"/>
      <c r="G152" s="153">
        <f>G153</f>
        <v>1.843</v>
      </c>
      <c r="H152" s="153">
        <f t="shared" si="52"/>
        <v>1.8</v>
      </c>
      <c r="I152" s="153">
        <f t="shared" si="52"/>
        <v>1.8</v>
      </c>
    </row>
    <row r="153" spans="1:9" s="133" customFormat="1">
      <c r="A153" s="131">
        <v>144</v>
      </c>
      <c r="B153" s="140" t="s">
        <v>30</v>
      </c>
      <c r="C153" s="151">
        <v>807</v>
      </c>
      <c r="D153" s="165" t="s">
        <v>132</v>
      </c>
      <c r="E153" s="167" t="s">
        <v>37</v>
      </c>
      <c r="F153" s="167" t="s">
        <v>102</v>
      </c>
      <c r="G153" s="153">
        <f>G154</f>
        <v>1.843</v>
      </c>
      <c r="H153" s="153">
        <f>H154</f>
        <v>1.8</v>
      </c>
      <c r="I153" s="153">
        <f>I154</f>
        <v>1.8</v>
      </c>
    </row>
    <row r="154" spans="1:9" s="133" customFormat="1">
      <c r="A154" s="130">
        <v>145</v>
      </c>
      <c r="B154" s="132" t="s">
        <v>52</v>
      </c>
      <c r="C154" s="151">
        <v>807</v>
      </c>
      <c r="D154" s="165" t="s">
        <v>132</v>
      </c>
      <c r="E154" s="167" t="s">
        <v>37</v>
      </c>
      <c r="F154" s="152" t="s">
        <v>107</v>
      </c>
      <c r="G154" s="153">
        <v>1.843</v>
      </c>
      <c r="H154" s="153">
        <v>1.8</v>
      </c>
      <c r="I154" s="153">
        <v>1.8</v>
      </c>
    </row>
    <row r="155" spans="1:9" s="133" customFormat="1" ht="21" customHeight="1">
      <c r="A155" s="131">
        <v>146</v>
      </c>
      <c r="B155" s="14" t="s">
        <v>41</v>
      </c>
      <c r="C155" s="151">
        <v>807</v>
      </c>
      <c r="D155" s="154" t="s">
        <v>120</v>
      </c>
      <c r="E155" s="152"/>
      <c r="F155" s="152"/>
      <c r="G155" s="153">
        <f>G156</f>
        <v>404.13200000000001</v>
      </c>
      <c r="H155" s="153">
        <f t="shared" ref="H155:I158" si="53">H156</f>
        <v>404.13200000000001</v>
      </c>
      <c r="I155" s="153">
        <f t="shared" si="53"/>
        <v>404.13200000000001</v>
      </c>
    </row>
    <row r="156" spans="1:9" s="134" customFormat="1" ht="18" customHeight="1">
      <c r="A156" s="130">
        <v>147</v>
      </c>
      <c r="B156" s="137" t="s">
        <v>151</v>
      </c>
      <c r="C156" s="148">
        <v>807</v>
      </c>
      <c r="D156" s="155" t="s">
        <v>127</v>
      </c>
      <c r="E156" s="155"/>
      <c r="F156" s="155"/>
      <c r="G156" s="150">
        <f>G157</f>
        <v>404.13200000000001</v>
      </c>
      <c r="H156" s="150">
        <f t="shared" si="53"/>
        <v>404.13200000000001</v>
      </c>
      <c r="I156" s="150">
        <f t="shared" si="53"/>
        <v>404.13200000000001</v>
      </c>
    </row>
    <row r="157" spans="1:9" s="134" customFormat="1" ht="60" customHeight="1">
      <c r="A157" s="131">
        <v>148</v>
      </c>
      <c r="B157" s="14" t="s">
        <v>365</v>
      </c>
      <c r="C157" s="151">
        <v>807</v>
      </c>
      <c r="D157" s="154" t="s">
        <v>217</v>
      </c>
      <c r="E157" s="154"/>
      <c r="F157" s="154"/>
      <c r="G157" s="153">
        <f>G158</f>
        <v>404.13200000000001</v>
      </c>
      <c r="H157" s="153">
        <f t="shared" si="53"/>
        <v>404.13200000000001</v>
      </c>
      <c r="I157" s="153">
        <f t="shared" si="53"/>
        <v>404.13200000000001</v>
      </c>
    </row>
    <row r="158" spans="1:9" s="133" customFormat="1">
      <c r="A158" s="130">
        <v>149</v>
      </c>
      <c r="B158" s="14" t="s">
        <v>31</v>
      </c>
      <c r="C158" s="151">
        <v>807</v>
      </c>
      <c r="D158" s="154" t="s">
        <v>217</v>
      </c>
      <c r="E158" s="154" t="s">
        <v>53</v>
      </c>
      <c r="F158" s="154"/>
      <c r="G158" s="153">
        <f>G159</f>
        <v>404.13200000000001</v>
      </c>
      <c r="H158" s="153">
        <f t="shared" si="53"/>
        <v>404.13200000000001</v>
      </c>
      <c r="I158" s="153">
        <f t="shared" si="53"/>
        <v>404.13200000000001</v>
      </c>
    </row>
    <row r="159" spans="1:9" s="133" customFormat="1">
      <c r="A159" s="131">
        <v>150</v>
      </c>
      <c r="B159" s="14" t="s">
        <v>36</v>
      </c>
      <c r="C159" s="151">
        <v>807</v>
      </c>
      <c r="D159" s="154" t="s">
        <v>217</v>
      </c>
      <c r="E159" s="154" t="s">
        <v>38</v>
      </c>
      <c r="F159" s="154"/>
      <c r="G159" s="71">
        <v>404.13200000000001</v>
      </c>
      <c r="H159" s="71">
        <v>404.13200000000001</v>
      </c>
      <c r="I159" s="71">
        <v>404.13200000000001</v>
      </c>
    </row>
    <row r="160" spans="1:9" s="133" customFormat="1">
      <c r="A160" s="130">
        <v>151</v>
      </c>
      <c r="B160" s="140" t="s">
        <v>30</v>
      </c>
      <c r="C160" s="151">
        <v>807</v>
      </c>
      <c r="D160" s="154" t="s">
        <v>217</v>
      </c>
      <c r="E160" s="154" t="s">
        <v>38</v>
      </c>
      <c r="F160" s="154" t="s">
        <v>102</v>
      </c>
      <c r="G160" s="153">
        <f t="shared" ref="G160:I161" si="54">G159</f>
        <v>404.13200000000001</v>
      </c>
      <c r="H160" s="153">
        <f t="shared" si="54"/>
        <v>404.13200000000001</v>
      </c>
      <c r="I160" s="153">
        <f t="shared" si="54"/>
        <v>404.13200000000001</v>
      </c>
    </row>
    <row r="161" spans="1:9" s="133" customFormat="1" ht="38.25">
      <c r="A161" s="131">
        <v>152</v>
      </c>
      <c r="B161" s="140" t="s">
        <v>16</v>
      </c>
      <c r="C161" s="151">
        <v>807</v>
      </c>
      <c r="D161" s="154" t="s">
        <v>217</v>
      </c>
      <c r="E161" s="154" t="s">
        <v>38</v>
      </c>
      <c r="F161" s="154" t="s">
        <v>105</v>
      </c>
      <c r="G161" s="153">
        <f>G160</f>
        <v>404.13200000000001</v>
      </c>
      <c r="H161" s="153">
        <f t="shared" si="54"/>
        <v>404.13200000000001</v>
      </c>
      <c r="I161" s="153">
        <f t="shared" si="54"/>
        <v>404.13200000000001</v>
      </c>
    </row>
    <row r="162" spans="1:9" s="133" customFormat="1" ht="24" customHeight="1">
      <c r="A162" s="130">
        <v>153</v>
      </c>
      <c r="B162" s="14" t="s">
        <v>41</v>
      </c>
      <c r="C162" s="151">
        <v>807</v>
      </c>
      <c r="D162" s="154" t="s">
        <v>120</v>
      </c>
      <c r="E162" s="152"/>
      <c r="F162" s="152"/>
      <c r="G162" s="153">
        <f>G163</f>
        <v>15.5</v>
      </c>
      <c r="H162" s="153">
        <f t="shared" ref="H162:I165" si="55">H163</f>
        <v>0</v>
      </c>
      <c r="I162" s="153">
        <f t="shared" si="55"/>
        <v>0</v>
      </c>
    </row>
    <row r="163" spans="1:9" s="134" customFormat="1">
      <c r="A163" s="131">
        <v>154</v>
      </c>
      <c r="B163" s="137" t="s">
        <v>151</v>
      </c>
      <c r="C163" s="148">
        <v>807</v>
      </c>
      <c r="D163" s="155" t="s">
        <v>127</v>
      </c>
      <c r="E163" s="155"/>
      <c r="F163" s="155"/>
      <c r="G163" s="150">
        <f>G164</f>
        <v>15.5</v>
      </c>
      <c r="H163" s="150">
        <f t="shared" si="55"/>
        <v>0</v>
      </c>
      <c r="I163" s="150">
        <f t="shared" si="55"/>
        <v>0</v>
      </c>
    </row>
    <row r="164" spans="1:9" s="134" customFormat="1" ht="57" customHeight="1">
      <c r="A164" s="130">
        <v>155</v>
      </c>
      <c r="B164" s="14" t="s">
        <v>147</v>
      </c>
      <c r="C164" s="151">
        <v>807</v>
      </c>
      <c r="D164" s="154" t="s">
        <v>144</v>
      </c>
      <c r="E164" s="154"/>
      <c r="F164" s="154"/>
      <c r="G164" s="153">
        <f>G165</f>
        <v>15.5</v>
      </c>
      <c r="H164" s="153">
        <f t="shared" si="55"/>
        <v>0</v>
      </c>
      <c r="I164" s="153">
        <f t="shared" si="55"/>
        <v>0</v>
      </c>
    </row>
    <row r="165" spans="1:9" s="133" customFormat="1">
      <c r="A165" s="131">
        <v>156</v>
      </c>
      <c r="B165" s="14" t="s">
        <v>31</v>
      </c>
      <c r="C165" s="151">
        <v>807</v>
      </c>
      <c r="D165" s="154" t="s">
        <v>144</v>
      </c>
      <c r="E165" s="154" t="s">
        <v>53</v>
      </c>
      <c r="F165" s="154"/>
      <c r="G165" s="153">
        <f>G166</f>
        <v>15.5</v>
      </c>
      <c r="H165" s="153">
        <f t="shared" si="55"/>
        <v>0</v>
      </c>
      <c r="I165" s="153">
        <f t="shared" si="55"/>
        <v>0</v>
      </c>
    </row>
    <row r="166" spans="1:9" s="133" customFormat="1">
      <c r="A166" s="130">
        <v>157</v>
      </c>
      <c r="B166" s="14" t="s">
        <v>36</v>
      </c>
      <c r="C166" s="151">
        <v>807</v>
      </c>
      <c r="D166" s="154" t="s">
        <v>144</v>
      </c>
      <c r="E166" s="154" t="s">
        <v>38</v>
      </c>
      <c r="F166" s="154"/>
      <c r="G166" s="71">
        <v>15.5</v>
      </c>
      <c r="H166" s="71">
        <v>0</v>
      </c>
      <c r="I166" s="71">
        <v>0</v>
      </c>
    </row>
    <row r="167" spans="1:9" s="133" customFormat="1">
      <c r="A167" s="131">
        <v>158</v>
      </c>
      <c r="B167" s="140" t="s">
        <v>30</v>
      </c>
      <c r="C167" s="151">
        <v>807</v>
      </c>
      <c r="D167" s="154" t="s">
        <v>144</v>
      </c>
      <c r="E167" s="154" t="s">
        <v>38</v>
      </c>
      <c r="F167" s="154" t="s">
        <v>102</v>
      </c>
      <c r="G167" s="153">
        <f t="shared" ref="G167:I168" si="56">G166</f>
        <v>15.5</v>
      </c>
      <c r="H167" s="153">
        <f t="shared" si="56"/>
        <v>0</v>
      </c>
      <c r="I167" s="153">
        <f t="shared" si="56"/>
        <v>0</v>
      </c>
    </row>
    <row r="168" spans="1:9" s="133" customFormat="1" ht="38.25">
      <c r="A168" s="130">
        <v>159</v>
      </c>
      <c r="B168" s="140" t="s">
        <v>16</v>
      </c>
      <c r="C168" s="151">
        <v>807</v>
      </c>
      <c r="D168" s="154" t="s">
        <v>144</v>
      </c>
      <c r="E168" s="154" t="s">
        <v>38</v>
      </c>
      <c r="F168" s="154" t="s">
        <v>105</v>
      </c>
      <c r="G168" s="153">
        <f>G167</f>
        <v>15.5</v>
      </c>
      <c r="H168" s="153">
        <f t="shared" si="56"/>
        <v>0</v>
      </c>
      <c r="I168" s="153">
        <f t="shared" si="56"/>
        <v>0</v>
      </c>
    </row>
    <row r="169" spans="1:9" s="133" customFormat="1" ht="21.75" customHeight="1">
      <c r="A169" s="131">
        <v>160</v>
      </c>
      <c r="B169" s="14" t="s">
        <v>41</v>
      </c>
      <c r="C169" s="151">
        <v>807</v>
      </c>
      <c r="D169" s="154" t="s">
        <v>120</v>
      </c>
      <c r="E169" s="152"/>
      <c r="F169" s="152"/>
      <c r="G169" s="153">
        <f>G170</f>
        <v>0.5</v>
      </c>
      <c r="H169" s="153">
        <f t="shared" ref="H169:I172" si="57">H170</f>
        <v>25.5</v>
      </c>
      <c r="I169" s="153">
        <f t="shared" si="57"/>
        <v>25.5</v>
      </c>
    </row>
    <row r="170" spans="1:9" s="134" customFormat="1">
      <c r="A170" s="130">
        <v>161</v>
      </c>
      <c r="B170" s="137" t="s">
        <v>151</v>
      </c>
      <c r="C170" s="148">
        <v>807</v>
      </c>
      <c r="D170" s="155" t="s">
        <v>127</v>
      </c>
      <c r="E170" s="155"/>
      <c r="F170" s="155"/>
      <c r="G170" s="150">
        <f>G171</f>
        <v>0.5</v>
      </c>
      <c r="H170" s="150">
        <f t="shared" si="57"/>
        <v>25.5</v>
      </c>
      <c r="I170" s="150">
        <f t="shared" si="57"/>
        <v>25.5</v>
      </c>
    </row>
    <row r="171" spans="1:9" s="134" customFormat="1" ht="57" customHeight="1">
      <c r="A171" s="131">
        <v>162</v>
      </c>
      <c r="B171" s="14" t="s">
        <v>368</v>
      </c>
      <c r="C171" s="151">
        <v>807</v>
      </c>
      <c r="D171" s="154" t="s">
        <v>369</v>
      </c>
      <c r="E171" s="154"/>
      <c r="F171" s="154"/>
      <c r="G171" s="153">
        <f>G172</f>
        <v>0.5</v>
      </c>
      <c r="H171" s="153">
        <f t="shared" si="57"/>
        <v>25.5</v>
      </c>
      <c r="I171" s="153">
        <f t="shared" si="57"/>
        <v>25.5</v>
      </c>
    </row>
    <row r="172" spans="1:9" s="133" customFormat="1">
      <c r="A172" s="130">
        <v>163</v>
      </c>
      <c r="B172" s="14" t="s">
        <v>31</v>
      </c>
      <c r="C172" s="151">
        <v>807</v>
      </c>
      <c r="D172" s="154" t="s">
        <v>369</v>
      </c>
      <c r="E172" s="154" t="s">
        <v>53</v>
      </c>
      <c r="F172" s="154"/>
      <c r="G172" s="153">
        <f>G173</f>
        <v>0.5</v>
      </c>
      <c r="H172" s="153">
        <f t="shared" si="57"/>
        <v>25.5</v>
      </c>
      <c r="I172" s="153">
        <f t="shared" si="57"/>
        <v>25.5</v>
      </c>
    </row>
    <row r="173" spans="1:9" s="133" customFormat="1">
      <c r="A173" s="131">
        <v>164</v>
      </c>
      <c r="B173" s="14" t="s">
        <v>36</v>
      </c>
      <c r="C173" s="151">
        <v>807</v>
      </c>
      <c r="D173" s="154" t="s">
        <v>369</v>
      </c>
      <c r="E173" s="154" t="s">
        <v>38</v>
      </c>
      <c r="F173" s="154"/>
      <c r="G173" s="71">
        <v>0.5</v>
      </c>
      <c r="H173" s="71">
        <v>25.5</v>
      </c>
      <c r="I173" s="71">
        <v>25.5</v>
      </c>
    </row>
    <row r="174" spans="1:9" s="133" customFormat="1">
      <c r="A174" s="130">
        <v>165</v>
      </c>
      <c r="B174" s="140" t="s">
        <v>30</v>
      </c>
      <c r="C174" s="151">
        <v>807</v>
      </c>
      <c r="D174" s="154" t="s">
        <v>369</v>
      </c>
      <c r="E174" s="154" t="s">
        <v>38</v>
      </c>
      <c r="F174" s="154" t="s">
        <v>102</v>
      </c>
      <c r="G174" s="153">
        <f t="shared" ref="G174:I175" si="58">G173</f>
        <v>0.5</v>
      </c>
      <c r="H174" s="153">
        <f t="shared" si="58"/>
        <v>25.5</v>
      </c>
      <c r="I174" s="153">
        <f t="shared" si="58"/>
        <v>25.5</v>
      </c>
    </row>
    <row r="175" spans="1:9" s="133" customFormat="1" ht="38.25">
      <c r="A175" s="131">
        <v>166</v>
      </c>
      <c r="B175" s="140" t="s">
        <v>16</v>
      </c>
      <c r="C175" s="151">
        <v>807</v>
      </c>
      <c r="D175" s="154" t="s">
        <v>369</v>
      </c>
      <c r="E175" s="154" t="s">
        <v>38</v>
      </c>
      <c r="F175" s="154" t="s">
        <v>107</v>
      </c>
      <c r="G175" s="153">
        <f>G174</f>
        <v>0.5</v>
      </c>
      <c r="H175" s="153">
        <f t="shared" si="58"/>
        <v>25.5</v>
      </c>
      <c r="I175" s="153">
        <f t="shared" si="58"/>
        <v>25.5</v>
      </c>
    </row>
    <row r="176" spans="1:9" s="133" customFormat="1" ht="34.5" customHeight="1">
      <c r="A176" s="130">
        <v>167</v>
      </c>
      <c r="B176" s="14" t="s">
        <v>41</v>
      </c>
      <c r="C176" s="151">
        <v>807</v>
      </c>
      <c r="D176" s="154" t="s">
        <v>120</v>
      </c>
      <c r="E176" s="152"/>
      <c r="F176" s="152"/>
      <c r="G176" s="153">
        <f>G177</f>
        <v>2</v>
      </c>
      <c r="H176" s="153">
        <f>H177</f>
        <v>0</v>
      </c>
      <c r="I176" s="153">
        <f>I177</f>
        <v>0</v>
      </c>
    </row>
    <row r="177" spans="1:9" s="134" customFormat="1">
      <c r="A177" s="131">
        <v>168</v>
      </c>
      <c r="B177" s="137" t="s">
        <v>151</v>
      </c>
      <c r="C177" s="148">
        <v>807</v>
      </c>
      <c r="D177" s="155" t="s">
        <v>127</v>
      </c>
      <c r="E177" s="155"/>
      <c r="F177" s="155"/>
      <c r="G177" s="150">
        <f>G178</f>
        <v>2</v>
      </c>
      <c r="H177" s="150">
        <f t="shared" ref="H177:I179" si="59">H178</f>
        <v>0</v>
      </c>
      <c r="I177" s="150">
        <f t="shared" si="59"/>
        <v>0</v>
      </c>
    </row>
    <row r="178" spans="1:9" s="134" customFormat="1" ht="48" customHeight="1">
      <c r="A178" s="130">
        <v>169</v>
      </c>
      <c r="B178" s="14" t="s">
        <v>389</v>
      </c>
      <c r="C178" s="151">
        <v>807</v>
      </c>
      <c r="D178" s="154" t="s">
        <v>390</v>
      </c>
      <c r="E178" s="154"/>
      <c r="F178" s="154"/>
      <c r="G178" s="153">
        <f>G179</f>
        <v>2</v>
      </c>
      <c r="H178" s="153">
        <f t="shared" si="59"/>
        <v>0</v>
      </c>
      <c r="I178" s="153">
        <f t="shared" si="59"/>
        <v>0</v>
      </c>
    </row>
    <row r="179" spans="1:9" s="133" customFormat="1" ht="25.5">
      <c r="A179" s="131">
        <v>170</v>
      </c>
      <c r="B179" s="140" t="s">
        <v>117</v>
      </c>
      <c r="C179" s="151">
        <v>807</v>
      </c>
      <c r="D179" s="154" t="s">
        <v>390</v>
      </c>
      <c r="E179" s="154" t="s">
        <v>43</v>
      </c>
      <c r="F179" s="154"/>
      <c r="G179" s="153">
        <f>G180</f>
        <v>2</v>
      </c>
      <c r="H179" s="153">
        <f t="shared" si="59"/>
        <v>0</v>
      </c>
      <c r="I179" s="153">
        <f t="shared" si="59"/>
        <v>0</v>
      </c>
    </row>
    <row r="180" spans="1:9" s="133" customFormat="1" ht="25.5">
      <c r="A180" s="130">
        <v>171</v>
      </c>
      <c r="B180" s="140" t="s">
        <v>116</v>
      </c>
      <c r="C180" s="151">
        <v>807</v>
      </c>
      <c r="D180" s="154" t="s">
        <v>390</v>
      </c>
      <c r="E180" s="154" t="s">
        <v>37</v>
      </c>
      <c r="F180" s="154"/>
      <c r="G180" s="71">
        <v>2</v>
      </c>
      <c r="H180" s="71">
        <v>0</v>
      </c>
      <c r="I180" s="71">
        <v>0</v>
      </c>
    </row>
    <row r="181" spans="1:9" s="133" customFormat="1">
      <c r="A181" s="131">
        <v>172</v>
      </c>
      <c r="B181" s="140" t="s">
        <v>30</v>
      </c>
      <c r="C181" s="151">
        <v>807</v>
      </c>
      <c r="D181" s="154" t="s">
        <v>390</v>
      </c>
      <c r="E181" s="154" t="s">
        <v>37</v>
      </c>
      <c r="F181" s="154" t="s">
        <v>102</v>
      </c>
      <c r="G181" s="153">
        <f t="shared" ref="G181:I182" si="60">G180</f>
        <v>2</v>
      </c>
      <c r="H181" s="153">
        <f t="shared" si="60"/>
        <v>0</v>
      </c>
      <c r="I181" s="153">
        <f t="shared" si="60"/>
        <v>0</v>
      </c>
    </row>
    <row r="182" spans="1:9" s="133" customFormat="1" ht="38.25">
      <c r="A182" s="130">
        <v>173</v>
      </c>
      <c r="B182" s="140" t="s">
        <v>161</v>
      </c>
      <c r="C182" s="151">
        <v>807</v>
      </c>
      <c r="D182" s="154" t="s">
        <v>390</v>
      </c>
      <c r="E182" s="154" t="s">
        <v>37</v>
      </c>
      <c r="F182" s="154" t="s">
        <v>103</v>
      </c>
      <c r="G182" s="153">
        <f t="shared" si="60"/>
        <v>2</v>
      </c>
      <c r="H182" s="153">
        <f t="shared" si="60"/>
        <v>0</v>
      </c>
      <c r="I182" s="153">
        <f t="shared" si="60"/>
        <v>0</v>
      </c>
    </row>
    <row r="183" spans="1:9" s="134" customFormat="1" ht="29.25" customHeight="1">
      <c r="A183" s="131">
        <v>174</v>
      </c>
      <c r="B183" s="12" t="s">
        <v>41</v>
      </c>
      <c r="C183" s="148">
        <v>807</v>
      </c>
      <c r="D183" s="155" t="s">
        <v>120</v>
      </c>
      <c r="E183" s="149"/>
      <c r="F183" s="149"/>
      <c r="G183" s="150">
        <f>G184</f>
        <v>3957.3739999999998</v>
      </c>
      <c r="H183" s="150">
        <f t="shared" ref="H183:I191" si="61">H184</f>
        <v>3678.9479999999999</v>
      </c>
      <c r="I183" s="150">
        <f t="shared" si="61"/>
        <v>3678.9479999999999</v>
      </c>
    </row>
    <row r="184" spans="1:9" s="133" customFormat="1">
      <c r="A184" s="130">
        <v>175</v>
      </c>
      <c r="B184" s="132" t="s">
        <v>146</v>
      </c>
      <c r="C184" s="151">
        <v>807</v>
      </c>
      <c r="D184" s="154" t="s">
        <v>176</v>
      </c>
      <c r="E184" s="154"/>
      <c r="F184" s="154"/>
      <c r="G184" s="153">
        <f>G185</f>
        <v>3957.3739999999998</v>
      </c>
      <c r="H184" s="153">
        <f t="shared" si="61"/>
        <v>3678.9479999999999</v>
      </c>
      <c r="I184" s="153">
        <f t="shared" si="61"/>
        <v>3678.9479999999999</v>
      </c>
    </row>
    <row r="185" spans="1:9" s="134" customFormat="1" ht="64.5" customHeight="1">
      <c r="A185" s="131">
        <v>176</v>
      </c>
      <c r="B185" s="14" t="s">
        <v>366</v>
      </c>
      <c r="C185" s="151">
        <v>807</v>
      </c>
      <c r="D185" s="154" t="s">
        <v>177</v>
      </c>
      <c r="E185" s="154"/>
      <c r="F185" s="154"/>
      <c r="G185" s="153">
        <f>G186</f>
        <v>3957.3739999999998</v>
      </c>
      <c r="H185" s="153">
        <f t="shared" si="61"/>
        <v>3678.9479999999999</v>
      </c>
      <c r="I185" s="153">
        <f t="shared" si="61"/>
        <v>3678.9479999999999</v>
      </c>
    </row>
    <row r="186" spans="1:9" s="133" customFormat="1">
      <c r="A186" s="130">
        <v>177</v>
      </c>
      <c r="B186" s="14" t="s">
        <v>31</v>
      </c>
      <c r="C186" s="151">
        <v>807</v>
      </c>
      <c r="D186" s="154" t="s">
        <v>177</v>
      </c>
      <c r="E186" s="154" t="s">
        <v>53</v>
      </c>
      <c r="F186" s="154" t="s">
        <v>94</v>
      </c>
      <c r="G186" s="153">
        <f>G187</f>
        <v>3957.3739999999998</v>
      </c>
      <c r="H186" s="153">
        <f t="shared" si="61"/>
        <v>3678.9479999999999</v>
      </c>
      <c r="I186" s="153">
        <f t="shared" si="61"/>
        <v>3678.9479999999999</v>
      </c>
    </row>
    <row r="187" spans="1:9" s="133" customFormat="1">
      <c r="A187" s="131">
        <v>178</v>
      </c>
      <c r="B187" s="14" t="s">
        <v>36</v>
      </c>
      <c r="C187" s="151">
        <v>807</v>
      </c>
      <c r="D187" s="154" t="s">
        <v>177</v>
      </c>
      <c r="E187" s="154" t="s">
        <v>38</v>
      </c>
      <c r="F187" s="154" t="s">
        <v>95</v>
      </c>
      <c r="G187" s="71">
        <v>3957.3739999999998</v>
      </c>
      <c r="H187" s="71">
        <f t="shared" ref="H187:I187" si="62">860.134+2818.814</f>
        <v>3678.9479999999999</v>
      </c>
      <c r="I187" s="71">
        <f t="shared" si="62"/>
        <v>3678.9479999999999</v>
      </c>
    </row>
    <row r="188" spans="1:9" s="134" customFormat="1" ht="21" customHeight="1">
      <c r="A188" s="130">
        <v>179</v>
      </c>
      <c r="B188" s="12" t="s">
        <v>41</v>
      </c>
      <c r="C188" s="148">
        <v>807</v>
      </c>
      <c r="D188" s="155" t="s">
        <v>120</v>
      </c>
      <c r="E188" s="149"/>
      <c r="F188" s="149"/>
      <c r="G188" s="150">
        <f>G189</f>
        <v>290.8</v>
      </c>
      <c r="H188" s="150">
        <f t="shared" si="61"/>
        <v>0</v>
      </c>
      <c r="I188" s="150">
        <f t="shared" si="61"/>
        <v>0</v>
      </c>
    </row>
    <row r="189" spans="1:9" s="133" customFormat="1">
      <c r="A189" s="131">
        <v>180</v>
      </c>
      <c r="B189" s="132" t="s">
        <v>146</v>
      </c>
      <c r="C189" s="151">
        <v>807</v>
      </c>
      <c r="D189" s="154" t="s">
        <v>176</v>
      </c>
      <c r="E189" s="154"/>
      <c r="F189" s="154"/>
      <c r="G189" s="153">
        <f>G190</f>
        <v>290.8</v>
      </c>
      <c r="H189" s="153">
        <f t="shared" si="61"/>
        <v>0</v>
      </c>
      <c r="I189" s="153">
        <f t="shared" si="61"/>
        <v>0</v>
      </c>
    </row>
    <row r="190" spans="1:9" s="134" customFormat="1" ht="64.5" customHeight="1">
      <c r="A190" s="130">
        <v>181</v>
      </c>
      <c r="B190" s="14" t="s">
        <v>284</v>
      </c>
      <c r="C190" s="151">
        <v>807</v>
      </c>
      <c r="D190" s="154" t="s">
        <v>280</v>
      </c>
      <c r="E190" s="154"/>
      <c r="F190" s="154"/>
      <c r="G190" s="153">
        <f>G191</f>
        <v>290.8</v>
      </c>
      <c r="H190" s="153">
        <f t="shared" si="61"/>
        <v>0</v>
      </c>
      <c r="I190" s="153">
        <f t="shared" si="61"/>
        <v>0</v>
      </c>
    </row>
    <row r="191" spans="1:9" s="133" customFormat="1" ht="25.5">
      <c r="A191" s="131">
        <v>182</v>
      </c>
      <c r="B191" s="14" t="s">
        <v>282</v>
      </c>
      <c r="C191" s="151">
        <v>807</v>
      </c>
      <c r="D191" s="154" t="s">
        <v>280</v>
      </c>
      <c r="E191" s="154" t="s">
        <v>53</v>
      </c>
      <c r="F191" s="154" t="s">
        <v>278</v>
      </c>
      <c r="G191" s="153">
        <f>G192</f>
        <v>290.8</v>
      </c>
      <c r="H191" s="153">
        <f t="shared" si="61"/>
        <v>0</v>
      </c>
      <c r="I191" s="153">
        <f t="shared" si="61"/>
        <v>0</v>
      </c>
    </row>
    <row r="192" spans="1:9" s="133" customFormat="1">
      <c r="A192" s="130">
        <v>183</v>
      </c>
      <c r="B192" s="14" t="s">
        <v>277</v>
      </c>
      <c r="C192" s="151">
        <v>807</v>
      </c>
      <c r="D192" s="154" t="s">
        <v>280</v>
      </c>
      <c r="E192" s="154" t="s">
        <v>281</v>
      </c>
      <c r="F192" s="154" t="s">
        <v>279</v>
      </c>
      <c r="G192" s="71">
        <v>290.8</v>
      </c>
      <c r="H192" s="71">
        <v>0</v>
      </c>
      <c r="I192" s="71">
        <v>0</v>
      </c>
    </row>
    <row r="193" spans="1:9" s="133" customFormat="1">
      <c r="A193" s="131">
        <v>184</v>
      </c>
      <c r="B193" s="14" t="s">
        <v>201</v>
      </c>
      <c r="C193" s="151">
        <v>807</v>
      </c>
      <c r="D193" s="168" t="s">
        <v>120</v>
      </c>
      <c r="E193" s="154"/>
      <c r="F193" s="154"/>
      <c r="G193" s="153">
        <f>G194</f>
        <v>186.59862000000001</v>
      </c>
      <c r="H193" s="153">
        <f t="shared" ref="H193:I196" si="63">H194</f>
        <v>175.745</v>
      </c>
      <c r="I193" s="153">
        <f t="shared" si="63"/>
        <v>175.745</v>
      </c>
    </row>
    <row r="194" spans="1:9" s="134" customFormat="1" ht="22.5" customHeight="1">
      <c r="A194" s="130">
        <v>185</v>
      </c>
      <c r="B194" s="12" t="s">
        <v>41</v>
      </c>
      <c r="C194" s="148">
        <v>807</v>
      </c>
      <c r="D194" s="169" t="s">
        <v>120</v>
      </c>
      <c r="E194" s="155"/>
      <c r="F194" s="155"/>
      <c r="G194" s="150">
        <f>G195</f>
        <v>186.59862000000001</v>
      </c>
      <c r="H194" s="150">
        <f t="shared" si="63"/>
        <v>175.745</v>
      </c>
      <c r="I194" s="150">
        <f t="shared" si="63"/>
        <v>175.745</v>
      </c>
    </row>
    <row r="195" spans="1:9" s="133" customFormat="1">
      <c r="A195" s="131">
        <v>186</v>
      </c>
      <c r="B195" s="132" t="s">
        <v>146</v>
      </c>
      <c r="C195" s="151">
        <v>807</v>
      </c>
      <c r="D195" s="152" t="s">
        <v>211</v>
      </c>
      <c r="E195" s="154"/>
      <c r="F195" s="154"/>
      <c r="G195" s="153">
        <f>G196</f>
        <v>186.59862000000001</v>
      </c>
      <c r="H195" s="153">
        <f t="shared" si="63"/>
        <v>175.745</v>
      </c>
      <c r="I195" s="153">
        <f t="shared" si="63"/>
        <v>175.745</v>
      </c>
    </row>
    <row r="196" spans="1:9" s="133" customFormat="1" ht="25.5">
      <c r="A196" s="130">
        <v>187</v>
      </c>
      <c r="B196" s="132" t="s">
        <v>203</v>
      </c>
      <c r="C196" s="151">
        <v>807</v>
      </c>
      <c r="D196" s="152" t="s">
        <v>212</v>
      </c>
      <c r="E196" s="154"/>
      <c r="F196" s="154"/>
      <c r="G196" s="153">
        <f>G197</f>
        <v>186.59862000000001</v>
      </c>
      <c r="H196" s="153">
        <f t="shared" si="63"/>
        <v>175.745</v>
      </c>
      <c r="I196" s="153">
        <f t="shared" si="63"/>
        <v>175.745</v>
      </c>
    </row>
    <row r="197" spans="1:9" s="133" customFormat="1">
      <c r="A197" s="131">
        <v>188</v>
      </c>
      <c r="B197" s="132" t="s">
        <v>204</v>
      </c>
      <c r="C197" s="151">
        <v>807</v>
      </c>
      <c r="D197" s="152" t="s">
        <v>212</v>
      </c>
      <c r="E197" s="154" t="s">
        <v>208</v>
      </c>
      <c r="F197" s="154" t="s">
        <v>206</v>
      </c>
      <c r="G197" s="257">
        <v>186.59862000000001</v>
      </c>
      <c r="H197" s="257">
        <v>175.745</v>
      </c>
      <c r="I197" s="257">
        <v>175.745</v>
      </c>
    </row>
    <row r="198" spans="1:9" s="133" customFormat="1">
      <c r="A198" s="130">
        <v>189</v>
      </c>
      <c r="B198" s="132" t="s">
        <v>205</v>
      </c>
      <c r="C198" s="151">
        <v>807</v>
      </c>
      <c r="D198" s="152" t="s">
        <v>212</v>
      </c>
      <c r="E198" s="154" t="s">
        <v>209</v>
      </c>
      <c r="F198" s="154" t="s">
        <v>207</v>
      </c>
      <c r="G198" s="153">
        <f>G197</f>
        <v>186.59862000000001</v>
      </c>
      <c r="H198" s="153">
        <f t="shared" ref="H198:I198" si="64">H197</f>
        <v>175.745</v>
      </c>
      <c r="I198" s="153">
        <f t="shared" si="64"/>
        <v>175.745</v>
      </c>
    </row>
    <row r="199" spans="1:9" s="133" customFormat="1">
      <c r="A199" s="131">
        <v>190</v>
      </c>
      <c r="B199" s="132" t="s">
        <v>4</v>
      </c>
      <c r="C199" s="170"/>
      <c r="D199" s="152"/>
      <c r="E199" s="152"/>
      <c r="F199" s="33"/>
      <c r="G199" s="71">
        <v>0</v>
      </c>
      <c r="H199" s="91">
        <v>391.78399999999999</v>
      </c>
      <c r="I199" s="91">
        <v>784.24699999999996</v>
      </c>
    </row>
    <row r="200" spans="1:9" s="133" customFormat="1">
      <c r="A200" s="130">
        <v>191</v>
      </c>
      <c r="B200" s="132" t="s">
        <v>5</v>
      </c>
      <c r="C200" s="170"/>
      <c r="D200" s="152"/>
      <c r="E200" s="152"/>
      <c r="F200" s="152"/>
      <c r="G200" s="150">
        <f>G10+G56+G199</f>
        <v>20907.563660000003</v>
      </c>
      <c r="H200" s="150">
        <f>H10+H56+H199</f>
        <v>15895.946999999998</v>
      </c>
      <c r="I200" s="150">
        <f>I10+I56+I199</f>
        <v>15924.347</v>
      </c>
    </row>
  </sheetData>
  <autoFilter ref="A9:I200"/>
  <mergeCells count="5">
    <mergeCell ref="A2:G2"/>
    <mergeCell ref="A3:D3"/>
    <mergeCell ref="F4:I4"/>
    <mergeCell ref="A5:I5"/>
    <mergeCell ref="E3:I3"/>
  </mergeCells>
  <phoneticPr fontId="5" type="noConversion"/>
  <pageMargins left="0.7" right="0.7" top="0.75" bottom="0.75" header="0.3" footer="0.3"/>
  <pageSetup paperSize="9" scale="63" orientation="portrait" r:id="rId1"/>
  <rowBreaks count="3" manualBreakCount="3">
    <brk id="37" max="16383" man="1"/>
    <brk id="83" max="16383" man="1"/>
    <brk id="1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>
      <selection sqref="A1:G13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4.57031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66" t="s">
        <v>275</v>
      </c>
      <c r="B1" s="366"/>
      <c r="C1" s="366"/>
      <c r="D1" s="366"/>
      <c r="E1" s="366"/>
      <c r="F1" s="366"/>
      <c r="G1" s="366"/>
    </row>
    <row r="2" spans="1:7" ht="105" customHeight="1">
      <c r="A2" s="223"/>
      <c r="B2" s="223"/>
      <c r="C2" s="223"/>
      <c r="D2" s="367" t="s">
        <v>410</v>
      </c>
      <c r="E2" s="367"/>
      <c r="F2" s="367"/>
      <c r="G2" s="367"/>
    </row>
    <row r="3" spans="1:7" ht="23.25" customHeight="1">
      <c r="A3" s="223"/>
      <c r="B3" s="223"/>
      <c r="C3" s="223"/>
      <c r="D3" s="367"/>
      <c r="E3" s="367"/>
      <c r="F3" s="367"/>
      <c r="G3" s="223"/>
    </row>
    <row r="4" spans="1:7" ht="39" customHeight="1">
      <c r="A4" s="368" t="s">
        <v>293</v>
      </c>
      <c r="B4" s="368"/>
      <c r="C4" s="368"/>
      <c r="D4" s="368"/>
      <c r="E4" s="368"/>
      <c r="F4" s="368"/>
      <c r="G4" s="368"/>
    </row>
    <row r="5" spans="1:7" ht="15.75" thickBot="1">
      <c r="A5" s="224"/>
      <c r="B5" s="224"/>
      <c r="C5" s="224"/>
      <c r="D5" s="224"/>
      <c r="E5" s="224"/>
      <c r="F5" s="224"/>
      <c r="G5" s="224"/>
    </row>
    <row r="6" spans="1:7" ht="31.5">
      <c r="A6" s="224"/>
      <c r="B6" s="225" t="s">
        <v>23</v>
      </c>
      <c r="C6" s="226" t="s">
        <v>289</v>
      </c>
      <c r="D6" s="227" t="s">
        <v>263</v>
      </c>
      <c r="E6" s="227" t="s">
        <v>265</v>
      </c>
      <c r="F6" s="227" t="s">
        <v>294</v>
      </c>
      <c r="G6" s="224"/>
    </row>
    <row r="7" spans="1:7">
      <c r="A7" s="224"/>
      <c r="B7" s="228">
        <v>1</v>
      </c>
      <c r="C7" s="229">
        <v>2</v>
      </c>
      <c r="D7" s="228">
        <v>3</v>
      </c>
      <c r="E7" s="229">
        <v>4</v>
      </c>
      <c r="F7" s="228">
        <v>5</v>
      </c>
      <c r="G7" s="224"/>
    </row>
    <row r="8" spans="1:7" ht="15.75">
      <c r="A8" s="224"/>
      <c r="B8" s="230">
        <v>1</v>
      </c>
      <c r="C8" s="231" t="s">
        <v>201</v>
      </c>
      <c r="D8" s="232">
        <f t="shared" ref="D8:F9" si="0">D9</f>
        <v>186.59862000000001</v>
      </c>
      <c r="E8" s="233">
        <f t="shared" si="0"/>
        <v>175.745</v>
      </c>
      <c r="F8" s="233">
        <f t="shared" si="0"/>
        <v>175.745</v>
      </c>
      <c r="G8" s="224"/>
    </row>
    <row r="9" spans="1:7" ht="15.75">
      <c r="A9" s="224"/>
      <c r="B9" s="234">
        <f>B8+1</f>
        <v>2</v>
      </c>
      <c r="C9" s="235" t="s">
        <v>202</v>
      </c>
      <c r="D9" s="236">
        <f t="shared" si="0"/>
        <v>186.59862000000001</v>
      </c>
      <c r="E9" s="237">
        <f t="shared" si="0"/>
        <v>175.745</v>
      </c>
      <c r="F9" s="237">
        <f t="shared" si="0"/>
        <v>175.745</v>
      </c>
      <c r="G9" s="224"/>
    </row>
    <row r="10" spans="1:7" ht="39" customHeight="1">
      <c r="A10" s="224"/>
      <c r="B10" s="238">
        <v>3</v>
      </c>
      <c r="C10" s="235" t="s">
        <v>203</v>
      </c>
      <c r="D10" s="239">
        <f>D12</f>
        <v>186.59862000000001</v>
      </c>
      <c r="E10" s="239">
        <f>E12</f>
        <v>175.745</v>
      </c>
      <c r="F10" s="239">
        <f>F12</f>
        <v>175.745</v>
      </c>
      <c r="G10" s="224"/>
    </row>
    <row r="11" spans="1:7" ht="33.75" customHeight="1">
      <c r="A11" s="224"/>
      <c r="B11" s="238">
        <v>4</v>
      </c>
      <c r="C11" s="235" t="s">
        <v>204</v>
      </c>
      <c r="D11" s="236">
        <f>D12</f>
        <v>186.59862000000001</v>
      </c>
      <c r="E11" s="237">
        <f>E12</f>
        <v>175.745</v>
      </c>
      <c r="F11" s="237">
        <f>F12</f>
        <v>175.745</v>
      </c>
      <c r="G11" s="224"/>
    </row>
    <row r="12" spans="1:7" ht="48" customHeight="1" thickBot="1">
      <c r="A12" s="224"/>
      <c r="B12" s="238">
        <v>5</v>
      </c>
      <c r="C12" s="235" t="s">
        <v>205</v>
      </c>
      <c r="D12" s="236">
        <v>186.59862000000001</v>
      </c>
      <c r="E12" s="236">
        <v>175.745</v>
      </c>
      <c r="F12" s="236">
        <v>175.745</v>
      </c>
      <c r="G12" s="224"/>
    </row>
    <row r="13" spans="1:7" ht="16.5" thickBot="1">
      <c r="A13" s="224"/>
      <c r="B13" s="240"/>
      <c r="C13" s="241" t="s">
        <v>290</v>
      </c>
      <c r="D13" s="242">
        <f>D8</f>
        <v>186.59862000000001</v>
      </c>
      <c r="E13" s="242">
        <f>E8</f>
        <v>175.745</v>
      </c>
      <c r="F13" s="242">
        <f>F8</f>
        <v>175.745</v>
      </c>
      <c r="G13" s="224"/>
    </row>
    <row r="14" spans="1:7">
      <c r="G14" s="224"/>
    </row>
    <row r="15" spans="1:7">
      <c r="G15" s="224"/>
    </row>
    <row r="16" spans="1:7">
      <c r="G16" s="224"/>
    </row>
    <row r="17" spans="7:7">
      <c r="G17" s="224"/>
    </row>
    <row r="18" spans="7:7">
      <c r="G18" s="224"/>
    </row>
    <row r="19" spans="7:7">
      <c r="G19" s="224"/>
    </row>
  </sheetData>
  <mergeCells count="4">
    <mergeCell ref="A1:G1"/>
    <mergeCell ref="D3:F3"/>
    <mergeCell ref="A4:G4"/>
    <mergeCell ref="D2:G2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>
      <selection activeCell="G14" sqref="G14"/>
    </sheetView>
  </sheetViews>
  <sheetFormatPr defaultRowHeight="12.75"/>
  <cols>
    <col min="1" max="1" width="9.140625" style="174"/>
    <col min="2" max="2" width="43.5703125" style="51" customWidth="1"/>
    <col min="3" max="3" width="13.85546875" style="51" customWidth="1"/>
    <col min="4" max="4" width="12.42578125" style="51" customWidth="1"/>
    <col min="5" max="5" width="12.7109375" style="51" customWidth="1"/>
    <col min="6" max="16384" width="9.140625" style="51"/>
  </cols>
  <sheetData>
    <row r="1" spans="1:5">
      <c r="D1" s="51" t="s">
        <v>292</v>
      </c>
    </row>
    <row r="2" spans="1:5" ht="72.75" customHeight="1">
      <c r="C2" s="358" t="s">
        <v>409</v>
      </c>
      <c r="D2" s="358"/>
      <c r="E2" s="358"/>
    </row>
    <row r="5" spans="1:5" ht="12.75" customHeight="1">
      <c r="A5" s="370" t="s">
        <v>362</v>
      </c>
      <c r="B5" s="370"/>
      <c r="C5" s="370"/>
      <c r="D5" s="370"/>
      <c r="E5" s="370"/>
    </row>
    <row r="6" spans="1:5" ht="30" customHeight="1">
      <c r="A6" s="370"/>
      <c r="B6" s="370"/>
      <c r="C6" s="370"/>
      <c r="D6" s="370"/>
      <c r="E6" s="370"/>
    </row>
    <row r="7" spans="1:5">
      <c r="B7" s="52"/>
      <c r="C7" s="42"/>
      <c r="D7" s="369" t="s">
        <v>58</v>
      </c>
      <c r="E7" s="369"/>
    </row>
    <row r="8" spans="1:5" s="46" customFormat="1" ht="30" customHeight="1">
      <c r="A8" s="175" t="s">
        <v>23</v>
      </c>
      <c r="B8" s="86" t="s">
        <v>191</v>
      </c>
      <c r="C8" s="87" t="s">
        <v>263</v>
      </c>
      <c r="D8" s="87" t="s">
        <v>265</v>
      </c>
      <c r="E8" s="87" t="s">
        <v>294</v>
      </c>
    </row>
    <row r="9" spans="1:5" s="50" customFormat="1" ht="18.75" customHeight="1">
      <c r="A9" s="84">
        <v>1</v>
      </c>
      <c r="B9" s="88">
        <v>2</v>
      </c>
      <c r="C9" s="88">
        <v>3</v>
      </c>
      <c r="D9" s="88">
        <v>4</v>
      </c>
      <c r="E9" s="88">
        <v>5</v>
      </c>
    </row>
    <row r="10" spans="1:5" s="46" customFormat="1" ht="46.5" customHeight="1">
      <c r="A10" s="175">
        <v>1</v>
      </c>
      <c r="B10" s="89" t="s">
        <v>214</v>
      </c>
      <c r="C10" s="122">
        <v>5620.3</v>
      </c>
      <c r="D10" s="122">
        <v>5620.3</v>
      </c>
      <c r="E10" s="122">
        <v>5620.3</v>
      </c>
    </row>
    <row r="11" spans="1:5" s="46" customFormat="1" ht="44.25" customHeight="1">
      <c r="A11" s="175">
        <v>2</v>
      </c>
      <c r="B11" s="31" t="s">
        <v>215</v>
      </c>
      <c r="C11" s="123">
        <f>8726.528+1000</f>
        <v>9726.5280000000002</v>
      </c>
      <c r="D11" s="123">
        <v>7847.8469999999998</v>
      </c>
      <c r="E11" s="123">
        <v>7811.8469999999998</v>
      </c>
    </row>
    <row r="12" spans="1:5" s="46" customFormat="1" ht="52.5" customHeight="1">
      <c r="A12" s="175">
        <v>3</v>
      </c>
      <c r="B12" s="47" t="s">
        <v>267</v>
      </c>
      <c r="C12" s="90">
        <v>179.7</v>
      </c>
      <c r="D12" s="118">
        <v>189.9</v>
      </c>
      <c r="E12" s="118">
        <v>201.1</v>
      </c>
    </row>
    <row r="13" spans="1:5" s="46" customFormat="1" ht="77.25" customHeight="1">
      <c r="A13" s="175">
        <v>4</v>
      </c>
      <c r="B13" s="47" t="s">
        <v>216</v>
      </c>
      <c r="C13" s="124">
        <v>1.843</v>
      </c>
      <c r="D13" s="124">
        <v>1.8</v>
      </c>
      <c r="E13" s="124">
        <v>1.8</v>
      </c>
    </row>
    <row r="14" spans="1:5" s="46" customFormat="1" ht="65.25" customHeight="1">
      <c r="A14" s="175">
        <v>5</v>
      </c>
      <c r="B14" s="31" t="s">
        <v>373</v>
      </c>
      <c r="C14" s="90">
        <f>347.007+100.42</f>
        <v>447.42700000000002</v>
      </c>
      <c r="D14" s="265">
        <v>0</v>
      </c>
      <c r="E14" s="265">
        <v>0</v>
      </c>
    </row>
    <row r="15" spans="1:5" s="46" customFormat="1" ht="48.75" customHeight="1">
      <c r="A15" s="175">
        <v>6</v>
      </c>
      <c r="B15" s="47" t="s">
        <v>375</v>
      </c>
      <c r="C15" s="124">
        <v>54.8</v>
      </c>
      <c r="D15" s="124">
        <v>32.9</v>
      </c>
      <c r="E15" s="124">
        <v>36.5</v>
      </c>
    </row>
    <row r="16" spans="1:5" s="46" customFormat="1" ht="45" customHeight="1">
      <c r="A16" s="175">
        <v>7</v>
      </c>
      <c r="B16" s="31" t="s">
        <v>388</v>
      </c>
      <c r="C16" s="90">
        <v>2</v>
      </c>
      <c r="D16" s="265">
        <v>0</v>
      </c>
      <c r="E16" s="265">
        <v>0</v>
      </c>
    </row>
    <row r="17" spans="1:5" s="46" customFormat="1" ht="70.5" customHeight="1">
      <c r="A17" s="175">
        <v>8</v>
      </c>
      <c r="B17" s="31" t="s">
        <v>396</v>
      </c>
      <c r="C17" s="273">
        <v>47.495289999999997</v>
      </c>
      <c r="D17" s="265">
        <v>0</v>
      </c>
      <c r="E17" s="265">
        <v>0</v>
      </c>
    </row>
    <row r="18" spans="1:5" s="85" customFormat="1" ht="20.25" customHeight="1">
      <c r="A18" s="175">
        <v>9</v>
      </c>
      <c r="B18" s="48" t="s">
        <v>5</v>
      </c>
      <c r="C18" s="49">
        <f>SUM(C10:C17)</f>
        <v>16080.093290000003</v>
      </c>
      <c r="D18" s="49">
        <f t="shared" ref="D18:E18" si="0">SUM(D10:D16)</f>
        <v>13692.746999999999</v>
      </c>
      <c r="E18" s="49">
        <f t="shared" si="0"/>
        <v>13671.547</v>
      </c>
    </row>
  </sheetData>
  <mergeCells count="3">
    <mergeCell ref="D7:E7"/>
    <mergeCell ref="C2:E2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topLeftCell="A10" zoomScaleSheetLayoutView="100" workbookViewId="0">
      <selection activeCell="I11" sqref="I11"/>
    </sheetView>
  </sheetViews>
  <sheetFormatPr defaultRowHeight="12.75"/>
  <cols>
    <col min="1" max="1" width="6.140625" style="51" customWidth="1"/>
    <col min="2" max="2" width="45.42578125" style="51" customWidth="1"/>
    <col min="3" max="3" width="13.85546875" style="51" customWidth="1"/>
    <col min="4" max="4" width="12.42578125" style="51" customWidth="1"/>
    <col min="5" max="5" width="12.7109375" style="51" customWidth="1"/>
    <col min="6" max="16384" width="9.140625" style="51"/>
  </cols>
  <sheetData>
    <row r="1" spans="1:5">
      <c r="D1" s="51" t="s">
        <v>291</v>
      </c>
    </row>
    <row r="2" spans="1:5" ht="80.25" customHeight="1">
      <c r="C2" s="358" t="s">
        <v>409</v>
      </c>
      <c r="D2" s="358"/>
      <c r="E2" s="358"/>
    </row>
    <row r="4" spans="1:5" ht="12.75" customHeight="1">
      <c r="A4" s="370" t="s">
        <v>363</v>
      </c>
      <c r="B4" s="370"/>
      <c r="C4" s="370"/>
      <c r="D4" s="370"/>
      <c r="E4" s="370"/>
    </row>
    <row r="5" spans="1:5" ht="54" customHeight="1">
      <c r="A5" s="370"/>
      <c r="B5" s="370"/>
      <c r="C5" s="370"/>
      <c r="D5" s="370"/>
      <c r="E5" s="370"/>
    </row>
    <row r="7" spans="1:5">
      <c r="B7" s="52"/>
      <c r="C7" s="42"/>
      <c r="D7" s="371" t="s">
        <v>58</v>
      </c>
      <c r="E7" s="371"/>
    </row>
    <row r="8" spans="1:5" s="46" customFormat="1" ht="30" customHeight="1">
      <c r="A8" s="181" t="s">
        <v>23</v>
      </c>
      <c r="B8" s="69" t="s">
        <v>191</v>
      </c>
      <c r="C8" s="10" t="s">
        <v>263</v>
      </c>
      <c r="D8" s="10" t="s">
        <v>265</v>
      </c>
      <c r="E8" s="10" t="s">
        <v>294</v>
      </c>
    </row>
    <row r="9" spans="1:5" s="46" customFormat="1" ht="22.5" customHeigh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5" s="46" customFormat="1" ht="64.5" customHeight="1">
      <c r="A10" s="175">
        <v>1</v>
      </c>
      <c r="B10" s="45" t="s">
        <v>147</v>
      </c>
      <c r="C10" s="124">
        <v>15.5</v>
      </c>
      <c r="D10" s="124">
        <v>0</v>
      </c>
      <c r="E10" s="124">
        <v>0</v>
      </c>
    </row>
    <row r="11" spans="1:5" s="46" customFormat="1" ht="64.5" customHeight="1">
      <c r="A11" s="175">
        <v>2</v>
      </c>
      <c r="B11" s="45" t="s">
        <v>367</v>
      </c>
      <c r="C11" s="124">
        <v>0.5</v>
      </c>
      <c r="D11" s="124">
        <v>25.5</v>
      </c>
      <c r="E11" s="124">
        <v>25.5</v>
      </c>
    </row>
    <row r="12" spans="1:5" s="46" customFormat="1" ht="68.25" customHeight="1">
      <c r="A12" s="175">
        <v>3</v>
      </c>
      <c r="B12" s="47" t="s">
        <v>365</v>
      </c>
      <c r="C12" s="125">
        <v>404.13200000000001</v>
      </c>
      <c r="D12" s="125">
        <v>404.13200000000001</v>
      </c>
      <c r="E12" s="125">
        <v>404.13200000000001</v>
      </c>
    </row>
    <row r="13" spans="1:5" s="46" customFormat="1" ht="55.5" customHeight="1">
      <c r="A13" s="175">
        <v>4</v>
      </c>
      <c r="B13" s="47" t="s">
        <v>377</v>
      </c>
      <c r="C13" s="125">
        <v>100.812</v>
      </c>
      <c r="D13" s="125">
        <v>0</v>
      </c>
      <c r="E13" s="125">
        <v>0</v>
      </c>
    </row>
    <row r="14" spans="1:5" s="46" customFormat="1" ht="78.75" customHeight="1">
      <c r="A14" s="175">
        <v>5</v>
      </c>
      <c r="B14" s="47" t="s">
        <v>366</v>
      </c>
      <c r="C14" s="125">
        <v>3957.3739999999998</v>
      </c>
      <c r="D14" s="125">
        <f t="shared" ref="D14:E14" si="0">860.134+2818.814</f>
        <v>3678.9479999999999</v>
      </c>
      <c r="E14" s="125">
        <f t="shared" si="0"/>
        <v>3678.9479999999999</v>
      </c>
    </row>
    <row r="15" spans="1:5" s="85" customFormat="1" ht="25.5" customHeight="1">
      <c r="A15" s="175">
        <v>6</v>
      </c>
      <c r="B15" s="48" t="s">
        <v>5</v>
      </c>
      <c r="C15" s="49">
        <f>SUM(C10:C14)</f>
        <v>4478.3179999999993</v>
      </c>
      <c r="D15" s="49">
        <f>SUM(D10:D14)</f>
        <v>4108.58</v>
      </c>
      <c r="E15" s="49">
        <f>SUM(E10:E14)</f>
        <v>4108.58</v>
      </c>
    </row>
  </sheetData>
  <mergeCells count="3">
    <mergeCell ref="C2:E2"/>
    <mergeCell ref="D7:E7"/>
    <mergeCell ref="A4:E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K17" sqref="K17"/>
    </sheetView>
  </sheetViews>
  <sheetFormatPr defaultRowHeight="15"/>
  <cols>
    <col min="2" max="2" width="34.28515625" customWidth="1"/>
    <col min="3" max="3" width="15.7109375" customWidth="1"/>
    <col min="4" max="4" width="16.140625" customWidth="1"/>
    <col min="5" max="5" width="16.5703125" customWidth="1"/>
  </cols>
  <sheetData>
    <row r="1" spans="1:5">
      <c r="A1" s="51"/>
      <c r="B1" s="51"/>
      <c r="C1" s="51"/>
      <c r="D1" s="51" t="s">
        <v>371</v>
      </c>
      <c r="E1" s="51"/>
    </row>
    <row r="2" spans="1:5">
      <c r="A2" s="51"/>
      <c r="B2" s="332" t="s">
        <v>364</v>
      </c>
      <c r="C2" s="332"/>
      <c r="D2" s="332"/>
      <c r="E2" s="332"/>
    </row>
    <row r="3" spans="1:5" ht="45.75" customHeight="1">
      <c r="A3" s="51"/>
      <c r="B3" s="51"/>
      <c r="C3" s="358" t="s">
        <v>411</v>
      </c>
      <c r="D3" s="358"/>
      <c r="E3" s="358"/>
    </row>
    <row r="4" spans="1:5">
      <c r="A4" s="51"/>
      <c r="B4" s="51"/>
      <c r="C4" s="51"/>
      <c r="D4" s="51"/>
      <c r="E4" s="51"/>
    </row>
    <row r="5" spans="1:5">
      <c r="A5" s="370" t="s">
        <v>370</v>
      </c>
      <c r="B5" s="370"/>
      <c r="C5" s="370"/>
      <c r="D5" s="370"/>
      <c r="E5" s="370"/>
    </row>
    <row r="6" spans="1:5">
      <c r="A6" s="370"/>
      <c r="B6" s="370"/>
      <c r="C6" s="370"/>
      <c r="D6" s="370"/>
      <c r="E6" s="370"/>
    </row>
    <row r="7" spans="1:5">
      <c r="A7" s="51"/>
      <c r="B7" s="51"/>
      <c r="C7" s="51"/>
      <c r="D7" s="51"/>
      <c r="E7" s="51"/>
    </row>
    <row r="8" spans="1:5">
      <c r="A8" s="51"/>
      <c r="B8" s="52"/>
      <c r="C8" s="42"/>
      <c r="D8" s="371" t="s">
        <v>58</v>
      </c>
      <c r="E8" s="371"/>
    </row>
    <row r="9" spans="1:5">
      <c r="A9" s="181" t="s">
        <v>23</v>
      </c>
      <c r="B9" s="69" t="s">
        <v>191</v>
      </c>
      <c r="C9" s="10" t="s">
        <v>263</v>
      </c>
      <c r="D9" s="10" t="s">
        <v>265</v>
      </c>
      <c r="E9" s="10" t="s">
        <v>294</v>
      </c>
    </row>
    <row r="10" spans="1:5">
      <c r="A10" s="84">
        <v>1</v>
      </c>
      <c r="B10" s="84">
        <v>2</v>
      </c>
      <c r="C10" s="84">
        <v>3</v>
      </c>
      <c r="D10" s="84">
        <v>4</v>
      </c>
      <c r="E10" s="84">
        <v>5</v>
      </c>
    </row>
    <row r="11" spans="1:5" ht="117.75" customHeight="1">
      <c r="A11" s="175">
        <v>1</v>
      </c>
      <c r="B11" s="45" t="s">
        <v>284</v>
      </c>
      <c r="C11" s="124">
        <v>290.8</v>
      </c>
      <c r="D11" s="124">
        <v>0</v>
      </c>
      <c r="E11" s="124">
        <v>0</v>
      </c>
    </row>
    <row r="12" spans="1:5">
      <c r="A12" s="175"/>
      <c r="B12" s="48" t="s">
        <v>5</v>
      </c>
      <c r="C12" s="49">
        <f>SUM(C11:C11)</f>
        <v>290.8</v>
      </c>
      <c r="D12" s="49">
        <f>SUM(D11:D11)</f>
        <v>0</v>
      </c>
      <c r="E12" s="49">
        <f>SUM(E11:E11)</f>
        <v>0</v>
      </c>
    </row>
  </sheetData>
  <mergeCells count="4">
    <mergeCell ref="B2:E2"/>
    <mergeCell ref="C3:E3"/>
    <mergeCell ref="A5:E6"/>
    <mergeCell ref="D8:E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Ирина Качина</cp:lastModifiedBy>
  <cp:lastPrinted>2024-03-05T03:27:43Z</cp:lastPrinted>
  <dcterms:created xsi:type="dcterms:W3CDTF">2010-03-12T03:41:40Z</dcterms:created>
  <dcterms:modified xsi:type="dcterms:W3CDTF">2024-03-05T09:45:22Z</dcterms:modified>
</cp:coreProperties>
</file>